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 sheetId="1" r:id="rId1"/>
    <sheet name="附件2" sheetId="2" r:id="rId2"/>
    <sheet name="附件3" sheetId="3" r:id="rId3"/>
    <sheet name="附件4" sheetId="4" r:id="rId4"/>
  </sheets>
  <definedNames>
    <definedName name="_xlnm._FilterDatabase" localSheetId="2" hidden="1">附件3!$7:$129</definedName>
    <definedName name="_xlnm.Print_Titles" localSheetId="0">附件1!$4:$4</definedName>
    <definedName name="_xlnm.Print_Titles" localSheetId="1">附件2!$5:$6</definedName>
    <definedName name="_xlnm.Print_Titles" localSheetId="2">附件3!$5:$7</definedName>
    <definedName name="_xlnm.Print_Titles" localSheetId="3">附件4!$5:$5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<sst xmlns="http://schemas.openxmlformats.org/spreadsheetml/2006/main" count="1001" uniqueCount="559">
  <si>
    <t>东政发〔2022〕67号附件1</t>
  </si>
  <si>
    <t>昆明市东川区财政涉农资金整合方案基本情况表</t>
  </si>
  <si>
    <t>项目</t>
  </si>
  <si>
    <t>单位</t>
  </si>
  <si>
    <t>数量</t>
  </si>
  <si>
    <t>一、基本情况</t>
  </si>
  <si>
    <t>—</t>
  </si>
  <si>
    <t>乡镇（街道）数</t>
  </si>
  <si>
    <t>个</t>
  </si>
  <si>
    <t>行政村数</t>
  </si>
  <si>
    <t>总户数</t>
  </si>
  <si>
    <t>户</t>
  </si>
  <si>
    <t xml:space="preserve">   其中：乡村户籍户数</t>
  </si>
  <si>
    <t>总人口数</t>
  </si>
  <si>
    <t>人</t>
  </si>
  <si>
    <t xml:space="preserve">   其中：乡村户籍人口</t>
  </si>
  <si>
    <t>农村居民人均可支配收入</t>
  </si>
  <si>
    <t>元</t>
  </si>
  <si>
    <t>上年度财政总收入</t>
  </si>
  <si>
    <t>万元</t>
  </si>
  <si>
    <t xml:space="preserve">    其中：整合财政涉农资金范围预算收入</t>
  </si>
  <si>
    <t>上年度地方财政支出</t>
  </si>
  <si>
    <t xml:space="preserve">    其中：农林水支出</t>
  </si>
  <si>
    <t>上年度实际整合财政涉农资金</t>
  </si>
  <si>
    <t>东政发〔2022〕67号附件2</t>
  </si>
  <si>
    <t>昆明市东川区统筹整合财政涉农资金来源情况表</t>
  </si>
  <si>
    <t xml:space="preserve"> 单位：万元</t>
  </si>
  <si>
    <t>序号</t>
  </si>
  <si>
    <t>统筹整合财政涉农资金名称</t>
  </si>
  <si>
    <t>上年度涉农资金投入规模</t>
  </si>
  <si>
    <t>本年度涉农资金投入规模</t>
  </si>
  <si>
    <t>收到总规模</t>
  </si>
  <si>
    <t>其中实际纳入整合使用金额</t>
  </si>
  <si>
    <t>实际收到资金规模</t>
  </si>
  <si>
    <t>年初方案规模</t>
  </si>
  <si>
    <t>调整方案规模</t>
  </si>
  <si>
    <t>补充方案规模</t>
  </si>
  <si>
    <t>合计</t>
  </si>
  <si>
    <t>一</t>
  </si>
  <si>
    <t>中央财政合计</t>
  </si>
  <si>
    <t>中央财政专项扶贫资金</t>
  </si>
  <si>
    <t>水利发展资金</t>
  </si>
  <si>
    <t>农业生产发展资金（不含耕地地力保护补贴、农机购置补贴、支持适度规模经营、有机肥替代、农机深耕深松、良种良法部分、产业乡村强县示范行动、现代农业产业园）</t>
  </si>
  <si>
    <t>林业改革发展资金(不含森林资源管护和相关试点资金)</t>
  </si>
  <si>
    <t>农田建设补助资金</t>
  </si>
  <si>
    <t>农村综合改革转移支付</t>
  </si>
  <si>
    <t>林业生态保护恢复资金（草原生态修复治理补助资金部分）</t>
  </si>
  <si>
    <t>农村环境整治资金</t>
  </si>
  <si>
    <t>车辆购置税收入补助地方用于一般公路建设项目资金（支持农村公路部分）</t>
  </si>
  <si>
    <t>农村危房改造补助资金</t>
  </si>
  <si>
    <t>中央专项彩票公益金支持扶贫资金</t>
  </si>
  <si>
    <t>产粮大县奖励资金</t>
  </si>
  <si>
    <t>生猪（牛羊）调出大县奖励资金（省级统筹部分）</t>
  </si>
  <si>
    <t>农业资源及生态保护补助资金（对农民的直接补贴除外）</t>
  </si>
  <si>
    <t>旅游发展基金</t>
  </si>
  <si>
    <t>中央预算内投资用于“三农”建设部分（不包括国家水网骨干工程、饮水安全保障工程、气象基础设施、农村电网巩固提升工程、生态保护和修复方面的支出）</t>
  </si>
  <si>
    <t>其他</t>
  </si>
  <si>
    <t>二</t>
  </si>
  <si>
    <t>省级财政资金小计</t>
  </si>
  <si>
    <t>省级衔接推进乡村振兴资金</t>
  </si>
  <si>
    <t>其他涉农资金</t>
  </si>
  <si>
    <t>以前年度结余资金统筹后重新安排</t>
  </si>
  <si>
    <t>三</t>
  </si>
  <si>
    <t>州（市）级统筹整合财政涉农资金小计</t>
  </si>
  <si>
    <t>其中州（市）衔接推进乡村振兴资金</t>
  </si>
  <si>
    <t>四</t>
  </si>
  <si>
    <t>县级统筹整合财政涉农资金小计</t>
  </si>
  <si>
    <t>其中县级衔接推进乡村振兴资金</t>
  </si>
  <si>
    <t>填表说明：1.“年初方案规模”与整合季度报表中“年初数”一致。</t>
  </si>
  <si>
    <t xml:space="preserve">          2.“整合方案规模”要与整合季度报表“计划整合资金规模”中“调整数”一致。</t>
  </si>
  <si>
    <t xml:space="preserve">          3.州市级、县级资金列“其他”项的需详细说明资金来源构成。</t>
  </si>
  <si>
    <t>东政发〔2022〕67号附件3</t>
  </si>
  <si>
    <t>昆明市东川区统筹整合财政涉农资金项目表</t>
  </si>
  <si>
    <t>项目类别
和项目名称</t>
  </si>
  <si>
    <t>是否属于产业类项目（填是/否）</t>
  </si>
  <si>
    <r>
      <t>产业发展/基础设施建设</t>
    </r>
    <r>
      <rPr>
        <b/>
        <sz val="9"/>
        <rFont val="宋体"/>
        <charset val="134"/>
      </rPr>
      <t>（农业生产、畜牧生产、林业改革发展、农村综合改革、乡村旅游类项目须下拉框选择，其余类型不选）</t>
    </r>
  </si>
  <si>
    <t>项目建设地点</t>
  </si>
  <si>
    <t>项目建设内容（详细填列工程量化指标）</t>
  </si>
  <si>
    <t>补助标准（有补助标准的填列，没有不填）</t>
  </si>
  <si>
    <t>计划总投资（万元）</t>
  </si>
  <si>
    <t>其中整合财政涉农资金直接用于脱贫不稳定户、边缘易致贫户、其他农村低收入群体的帮扶情况</t>
  </si>
  <si>
    <t>项目建设时间计划</t>
  </si>
  <si>
    <t>绩效目标有量化的核心指标</t>
  </si>
  <si>
    <t>项目实施部门</t>
  </si>
  <si>
    <t>行业主管部门</t>
  </si>
  <si>
    <t>备注</t>
  </si>
  <si>
    <t>整合财政涉农资金投入情况（万元）</t>
  </si>
  <si>
    <t>金融资金投入</t>
  </si>
  <si>
    <t>社会资金投入</t>
  </si>
  <si>
    <t>农户自筹</t>
  </si>
  <si>
    <t>脱贫村</t>
  </si>
  <si>
    <t>脱贫不稳定户、边缘易致贫户、其他农村低收入群体</t>
  </si>
  <si>
    <t>计划开工时间</t>
  </si>
  <si>
    <t>计划完工时间</t>
  </si>
  <si>
    <t>个数</t>
  </si>
  <si>
    <t>金额
（万元）</t>
  </si>
  <si>
    <t>户数</t>
  </si>
  <si>
    <t>人数</t>
  </si>
  <si>
    <t>农业生产</t>
  </si>
  <si>
    <t>东川区2021年农产品产地冷藏保鲜设施建设项目</t>
  </si>
  <si>
    <t>是</t>
  </si>
  <si>
    <t>基础设施建设</t>
  </si>
  <si>
    <t>碧谷街道、阿旺镇、汤丹镇、拖布卡镇、乌龙镇、舍块乡</t>
  </si>
  <si>
    <t>新建冷库13个，库容为10760立方米；配套设施大棚3615平方米，场地硬化814立方米。</t>
  </si>
  <si>
    <t>每个冷库按照总投资40%补助，每个申报主体补助不超过100万。</t>
  </si>
  <si>
    <t>有效降低农产品损耗≥10%。</t>
  </si>
  <si>
    <t>区农业农村局</t>
  </si>
  <si>
    <t>东川区现代农业产业园（孵化基地）项目</t>
  </si>
  <si>
    <t>产业发展</t>
  </si>
  <si>
    <t>拖布卡镇</t>
  </si>
  <si>
    <t>新建普通大棚18亩，现代化大棚25亩；水肥一体化设施改造80亩；建设300立方水池2个；新建电力配套设施；试验示范水果和蔬菜等经济作物80亩，土壤改良80亩。</t>
  </si>
  <si>
    <t>逐步带动经济作物提质增效≥3000亩；亩均增加收入≥800元。</t>
  </si>
  <si>
    <t>东川区“东川大蒜”产业园建设项目</t>
  </si>
  <si>
    <t>碧谷街道</t>
  </si>
  <si>
    <t>东川大蒜规范化种植技术示范基地2000亩；扩宽机耕路1900米，挡墙156立方米；东川大蒜分拣晾晒中心建设2700平方米；繁种试验26亩；产前、产中技术培训，产销对接等；大蒜规范化种植面积稳定10000亩。</t>
  </si>
  <si>
    <t>亩均提高产量≥100公斤；亩均增加收入≥800元。</t>
  </si>
  <si>
    <t>东川区优质稻高产创建示范项目</t>
  </si>
  <si>
    <t>乌龙镇、阿旺镇、拖布卡镇、铜都街道、碧谷街道、汤丹镇</t>
  </si>
  <si>
    <t>种植优质稻11637亩，其中：铜都街道2315.21亩、碧谷街道2112.93亩、乌龙镇3000亩、阿旺镇504亩、拖布卡镇1548.86亩、汤丹镇2156亩。</t>
  </si>
  <si>
    <t>每亩补助水稻专用复合肥1包及水稻专用氮肥20公斤，病虫害统防31.7元/亩</t>
  </si>
  <si>
    <t>亩均增产≥50公斤；亩均增收≥250元。</t>
  </si>
  <si>
    <t>东川区特色水果果蝇防治技术示范推广项目</t>
  </si>
  <si>
    <t>碧谷街道、汤丹镇</t>
  </si>
  <si>
    <t>以东川无花果、小枣为主，开展整形修剪、科学管理水肥、果蝇综合防治等新技术培训和指导，计划示范面积1000亩。</t>
  </si>
  <si>
    <t>果蝇危害率降低≥20%；每亩增加商品果≥200公斤。</t>
  </si>
  <si>
    <t>东川区2022年扶持农业新型经营主体金融扶贫贷款贴息项目</t>
  </si>
  <si>
    <t>各乡镇（街道）</t>
  </si>
  <si>
    <t>农业新型经营主体通过土地流转、务工、订单农业等方式带动农户50户以上（其中脱贫户不少于30户）、贷款额度最高不超过100万元，财政给予3年的贷款利率（央行当期公布的LPR执行）贴息金额补助。</t>
  </si>
  <si>
    <t>撬动金融资金≥1200万。</t>
  </si>
  <si>
    <t>东川区起嘎育种、繁种基地建设项目</t>
  </si>
  <si>
    <t>碧谷街道起嘎社区</t>
  </si>
  <si>
    <t>建设300立方米C25混凝土蓄水池1座；建设DN65镀锌管8公里；建设喷滴灌系统18.5亩；建设标准化繁种、育种大棚建18.5亩。</t>
  </si>
  <si>
    <t>受益人口数≥198人。</t>
  </si>
  <si>
    <t>阿旺镇“一村一品”云南参连片种植提效项目</t>
  </si>
  <si>
    <t>阿旺镇石门村、发罗村、木多村、关中村</t>
  </si>
  <si>
    <t>建设云南参连片种植区机耕道路32522米，其中针对急弯陡坡路段实施硬化处理，硬化长度9757米；云南参连片种植区育苗保水配给，建设泉水取水池、取水坝10座；配套建设100立方米蓄水池20座；建设DN32直缝焊管输水管道19346米，DN50直缝焊管输水管道22690米。</t>
  </si>
  <si>
    <t>带动增加脱贫人口全年总收入≥10万元。</t>
  </si>
  <si>
    <t>阿旺镇</t>
  </si>
  <si>
    <t>阿旺镇农产品产销对接中心项目</t>
  </si>
  <si>
    <t>阿旺镇岩头村</t>
  </si>
  <si>
    <t>项目新建农产品产销对接中心占地20亩，政府投资实施“三通一平”、污水收集处理等基础设施；企业投资建设室内阳光晒场2000平方米，室外晒场3000平方米，建设厂房2000平方米，农产品清洗池200立方米，腌渍水池600立方米，业务用房及农产品分拣处理设备等。</t>
  </si>
  <si>
    <t>带动增加脱贫人口全年总收入≥11万元。</t>
  </si>
  <si>
    <t>拖布卡镇新店房村脐橙种植节水灌溉设施建设项目</t>
  </si>
  <si>
    <t>拖布卡镇新店房村</t>
  </si>
  <si>
    <t>拖布卡镇新店房村项目区新建脐橙节水灌溉配套设施1100亩，新建300立方米脐橙果园配套水池5个，架设DN镀锌100钢管主管3850米，配套脐橙滴灌管网1100亩。</t>
  </si>
  <si>
    <t>亩均增收≥500公斤。</t>
  </si>
  <si>
    <t>拖布卡镇新街村塔柴坪子小组生态四季茶园产业发展项目</t>
  </si>
  <si>
    <t>拖布卡镇新街村</t>
  </si>
  <si>
    <t>新建500立方米水池2个；新建茶园道路2公里；新建DN150主管道6000米及滴管配套组件；购买种苗（1500株茶苗每亩）；肥料和病虫害防治616亩；种植技术（培训种植技术人员2期，每期20名）及人工栽植苗木培训。</t>
  </si>
  <si>
    <t>资产股权年收益率≥5%；受益群众人口数≥439人。</t>
  </si>
  <si>
    <t>红土地镇火腿加工厂建设项目</t>
  </si>
  <si>
    <t>红土地镇炭房村</t>
  </si>
  <si>
    <t>新建火腿腌制车间600平方米，初加工车间200平方米，火腿晾挂车间600平方米，火腿加工包装车间250平方米，成品仓库200平方米；购置机器设备等。</t>
  </si>
  <si>
    <t>带动长期就业人数≥16人；带动增加零散务工人数≥100人。</t>
  </si>
  <si>
    <t>红土地镇</t>
  </si>
  <si>
    <t>红土地镇农村循环经济一体化项目</t>
  </si>
  <si>
    <t>红土地镇新乐村、大坪子村、松毛棚村、新田村、龙树村、银水箐村</t>
  </si>
  <si>
    <t>建设青储饲料厂3个；建设畜禽粪污资源化利用处理点3个。</t>
  </si>
  <si>
    <t>带动长期就业人数≥90人，带动增加零散务工人数≥200人。</t>
  </si>
  <si>
    <t>红土地镇林下经济项目</t>
  </si>
  <si>
    <t>红土地镇炭房村、仓房村、银水箐、花沟村</t>
  </si>
  <si>
    <t>发展林下经济1000亩（其中种植仿野生羊肚菌400亩，竹荪300亩，中药材300亩）；建设500平方米晒场1个；新建200立方米水池2个；新建管网10000米；新建300立方米冷库2个；安装外围隔桩760根及外围铁丝网4550平方米；建设滴喷灌设施；安装网络布线及摄像头。</t>
  </si>
  <si>
    <t>带动增加零散务工人数≥2000人；带动长期就业人数≥150人。</t>
  </si>
  <si>
    <t>区林业和草原局</t>
  </si>
  <si>
    <t>红土地镇小杂粮产业发展项目</t>
  </si>
  <si>
    <t>红土地镇花沟村</t>
  </si>
  <si>
    <t>发展青稞、荞麦、马铃薯、油菜等小杂粮种植4000亩。</t>
  </si>
  <si>
    <t>170元/亩</t>
  </si>
  <si>
    <t>带动零散务工≥120人；受益脱贫人口数≥490人。</t>
  </si>
  <si>
    <t>东川区2022年花椒提质增效</t>
  </si>
  <si>
    <t>碧谷街道、舍块乡</t>
  </si>
  <si>
    <t>花椒提质增效7927亩，其中碧谷街道2500亩、舍块乡5427亩。</t>
  </si>
  <si>
    <t>计划花椒提质增效面积≥7927亩；提质增效验收合格率＝100%。</t>
  </si>
  <si>
    <t>东川区2022年花椒产业区级示范基地建设项目</t>
  </si>
  <si>
    <t>铜都街道达贝社区、龙洞村</t>
  </si>
  <si>
    <t>铺设灌溉输水管道7.385公里，其中DN50镀锌钢管2000米、安装PE32高密度聚乙烯管2075米、安装PE25高密度聚乙烯管3850米；安装滴灌设施530亩；新建200立方蓄水池4座；新建生产道路4公里，设计宽度为4米；土地整理及高标准种植花椒530亩。</t>
  </si>
  <si>
    <t>带动增加脱贫人口全年总收入≥2000元；受益脱贫人口≥330人。</t>
  </si>
  <si>
    <t>铜都街道</t>
  </si>
  <si>
    <t>东川区乌龙镇包包村花椒种植引水灌溉工程</t>
  </si>
  <si>
    <t>乌龙镇包包村</t>
  </si>
  <si>
    <t>新建DN80热镀锌钢管4596米，DN65热镀锌钢管2480米，DN50热镀锌钢管830米，DN40热镀锌钢管2160米；新建200立方米水池1座，100立方米水池4座，50立方米水池7座。</t>
  </si>
  <si>
    <t>新增改善花椒灌溉面积≥1829亩；花椒每亩增收300公斤。</t>
  </si>
  <si>
    <t>乌龙镇</t>
  </si>
  <si>
    <t>东川区拖布卡镇苦桃、西瓜地、上水坪、坡头、安乐箐五村花椒种植引水灌溉工程</t>
  </si>
  <si>
    <t>拖布卡镇苦桃村、西瓜地村、上水坪村、坡头村、安乐箐村</t>
  </si>
  <si>
    <t>新建DN150热镀锌钢管250米，DN125热镀锌钢管3530米，DN100热镀锌钢管5870米，DN80热镀锌钢管9060米，DN65热镀锌钢管4260米，DN50热镀锌钢管1930米；新建设4立方米取水池1座，500立方米水池2座，200立方莫水池16座，100立方米水池8座。</t>
  </si>
  <si>
    <t>覆盖花椒灌溉面积≥4286亩。</t>
  </si>
  <si>
    <t>东川区汤丹镇新塘村花椒种植引水灌溉工程</t>
  </si>
  <si>
    <t>汤丹镇新塘村</t>
  </si>
  <si>
    <t>新建沉砂池1座，输水主管道5894米，500立方米蓄水池1个，100立方米蓄水池2个，50立方米蓄水池3个，铺设灌溉管网4971米。</t>
  </si>
  <si>
    <t>覆盖花椒灌溉面积≥940亩；受益人口数≥1054人。</t>
  </si>
  <si>
    <t>汤丹镇</t>
  </si>
  <si>
    <t>东川区碧谷街道东片区引水灌溉工程</t>
  </si>
  <si>
    <t>碧谷街道鲁嘎箐村、嘎德村、梅子村、箐口村</t>
  </si>
  <si>
    <t>新建取水设施3座，DN200热镀锌钢管10881米，DN125热镀锌钢管3150米，DN100热镀锌钢管10600米，DN65热镀锌钢管6407米，DN40热镀锌钢管1647米，DN32热镀锌钢管500米；闸阀井12座；500立方米蓄水池2座，200立方米蓄水池7座，100立方米蓄水池4座。新建取水池4座，新建自然能提水设备房1座，自然能提水设备系统1套，新建输水管道合计11100米。</t>
  </si>
  <si>
    <t>覆盖花椒灌溉面积≥5588亩。</t>
  </si>
  <si>
    <t>区水务局</t>
  </si>
  <si>
    <t>东川区红土地镇松毛棚村花椒种植引水灌溉工程</t>
  </si>
  <si>
    <t>红土地镇松毛棚村</t>
  </si>
  <si>
    <t>新建DN200镀锌钢管7703米、DN50镀锌钢管4334.4米，闸阀井27座，20立方米蓄水池17座，50立方米蓄水池7座。</t>
  </si>
  <si>
    <t>新增和改善灌溉面积≥2107亩。</t>
  </si>
  <si>
    <t>东川区阿旺镇关中村花椒种植引水灌溉工程</t>
  </si>
  <si>
    <t>阿旺镇关中村</t>
  </si>
  <si>
    <t>新建挡水坝2座，坝后取水沉砂池2座；新建200立方米蓄水池5座，100立方米蓄水池10座；安装DN100直缝焊管管道13.6公里，DN60直缝焊管管道14.6公里，DN40PE管道5.2公里，DN32PE管道14.5公里。</t>
  </si>
  <si>
    <t>覆盖花椒灌溉面积≥2600亩；亩均增产花椒≥100公斤。</t>
  </si>
  <si>
    <t>东川区碧谷街道农村供水保障及灌溉引水配套工程</t>
  </si>
  <si>
    <t>碧谷街道营盘村、绿茂村、紫牛村、野牛新村、大寨村、老村村、磨盘村</t>
  </si>
  <si>
    <t>新建1000立方米水池1座，150立方米水池3座，新建7000立方米规模水厂一座；新建DN300螺旋焊管引水主管1325米；新建输水管线26146米，其中：DN300螺旋焊管297米，DN200螺旋焊管45米，DN200镀锌钢管14.851千米，DN150镀锌钢管4539米，DN125镀锌钢管1469米，DN100镀锌钢管4382米，DN65镀锌钢管29米，DN32镀锌钢管534米；新建灌溉供水管11.874千米，其中：DN400螺旋焊管3987米，DN400螺旋焊管5243米，DN300镀锌钢管2500米，跨路套管DN600螺旋焊管144米。</t>
  </si>
  <si>
    <t>覆盖土地灌溉面积≥7541亩；解决人饮水安全≥19271人。</t>
  </si>
  <si>
    <t>拖布卡镇格勒村产业发展引水灌溉工程</t>
  </si>
  <si>
    <t>拖布卡镇格勒村</t>
  </si>
  <si>
    <t>新建输水管道4.485米，建设镇支墩101座，排气阀井8座、泄水排泥阀井4座；建设水表井及相关配套设施5座；建设200立方米水池3座,100立方米水池1座等。</t>
  </si>
  <si>
    <t>覆盖土地灌溉面积≥1123亩；受益人口数≥2377人。</t>
  </si>
  <si>
    <t>东川区拖布卡中型灌区续建配套与节水改造项目</t>
  </si>
  <si>
    <t>新建输水主管25.935千米，支管34.146千米，修复输水主管4千米；新建200立方米水池2座、500立方米水池16座；新建取水坝3座；新建新店房光伏泵站1座。</t>
  </si>
  <si>
    <t>覆盖土地灌溉面积≥23600亩。</t>
  </si>
  <si>
    <t>拖布卡镇树桔村产业发展光伏提水灌溉工程</t>
  </si>
  <si>
    <t>拖布卡镇树桔村</t>
  </si>
  <si>
    <t>新建取水浮箱100米，浮箱锚墩5座，钢索500米；新建光伏组件1310.4千瓦，共计光伏板2912块；新建光伏方阵基础1248个；新建200立方米提水前池1座、500立方米提水前池1座；新建34米2泵房1座、90米2泵房1座，配置潜水泵10台；新建喷塑钢丝围栏960米；新建管道DN200高压软管257米、螺旋焊管1239米、DN100热镀锌管347米；新建输水管道DN100热镀锌钢管1975米、DN80热镀锌钢管1592米、DN65热镀锌钢管653米；新建调节水池3座（200立方米1座100立方米水池2座）；新建DN50热镀锌钢管3000米、DN32输水支管5032米。</t>
  </si>
  <si>
    <t>覆盖土地灌溉面积≥1800亩。</t>
  </si>
  <si>
    <t>阿旺镇东片区生产用水自然能提水工程项目</t>
  </si>
  <si>
    <t>阿旺镇大石头村、小营村、芋头塘村、岩头村</t>
  </si>
  <si>
    <t>新建取水口1座，DN1220螺旋钢动力管1390米；新建设备用房220平方米，购买自然能提水设备1套；输水提升管道DN133米无缝钢管5260米、DN159米无缝钢管8788米；新建1000立方米高位水池3个、2000立方米高位水池2个；新建二级500立方米蓄水池15座、100立方米蓄水池12座；新建DN80主供水管35800米、DN50支管长度18000米。</t>
  </si>
  <si>
    <t>覆盖土地灌溉面积≥13000亩；亩均增产粮食≥50公斤。</t>
  </si>
  <si>
    <t>东川区汤丹镇洒海村自然能提水工程</t>
  </si>
  <si>
    <t>汤丹镇洒海村</t>
  </si>
  <si>
    <t>新建自然能提水设备用房123.75平方米；新建设动力管道3060米，提水管道800米；新建500立方米蓄水池1个、50立方米蓄水池1个；铺设灌溉管网2300米。</t>
  </si>
  <si>
    <t>覆盖土地灌溉面积≥2000亩；受益人口数≥3671人。</t>
  </si>
  <si>
    <t>东川区因民镇自然能提水工程</t>
  </si>
  <si>
    <t>因民镇</t>
  </si>
  <si>
    <t>新取水坝1座，沉砂池1座、拦砂坝1座，自然能提水系统设备房1座，提水设备1套，提水扬程1100米，铺设φ219螺旋钢管动力管道2613米，φ108无缝钢管动力设备管道3400米。</t>
  </si>
  <si>
    <t>覆盖土地灌溉面积≥1200亩；受益人口数≥1041人。</t>
  </si>
  <si>
    <t>东川区乌龙镇乡村振兴高品质花椒种植示范基地建设项目</t>
  </si>
  <si>
    <t>种植良种“九叶青”等品种花椒8000亩，原有水池维修及新修水池85个16000立方米，建设生产便道59公里，新建PE110供水管道6.05公里，PE90供水管道2.069公里，PE25滴灌管道25.2公里。</t>
  </si>
  <si>
    <t>提供劳动力务工≥3万人次；增加务工收入≥360万元。</t>
  </si>
  <si>
    <t>区发展改革局</t>
  </si>
  <si>
    <t>脱贫人口小额信贷贴息资金</t>
  </si>
  <si>
    <t>实施2022年脱贫人口、突发严重困难户、边沿易致贫户1.01亿小额贷款贴息。</t>
  </si>
  <si>
    <t>完成贷款户数≥2000户。</t>
  </si>
  <si>
    <t>区乡村振兴局</t>
  </si>
  <si>
    <t>东川区阿旺镇2022年花椒产业示范基地建设项目</t>
  </si>
  <si>
    <t>阿旺镇木多村</t>
  </si>
  <si>
    <t xml:space="preserve">1.财政资金投入：新建DN60镀锌钢管2000米，新建DN100镀锌钢管3000米，安装PE50高密度聚乙烯管6000米，新建200立方蓄水池4座。
2.以奖代补投入：建设花椒示范基地600亩，安装滴灌设施600亩；3.社会资本投入：流转土地600亩。
</t>
  </si>
  <si>
    <t>花椒优质高效面积≥600亩；特色产业带动增加脱贫人口就业人数≥256人。</t>
  </si>
  <si>
    <t>东川区碧谷街道2022年花椒产业示范基地建设项目</t>
  </si>
  <si>
    <t>碧谷街道小新街社区、起嘎社区</t>
  </si>
  <si>
    <t>1.财政资金投入：新建DN100热镀锌钢管1062米，新建DN150热镀锌钢管738米，新建500立方米蓄水池2座，200立方米蓄水池1座，新修建生产便道2000米。
2.以奖代补投入：建设花椒示范基地500亩，安装滴灌设施500亩。</t>
  </si>
  <si>
    <t>受益人口数≥312人；产业带动增加脱贫人口就业人数≥64户。</t>
  </si>
  <si>
    <t>东川区汤丹镇2022年花椒产业区级示范基地建设项目</t>
  </si>
  <si>
    <t>汤丹镇中山村</t>
  </si>
  <si>
    <t>1.财政资金投入：新建DN100镀锌钢管2000米，新建200立方蓄水池3座，土地整理500亩。
2.以奖代补投入：建设花椒示范基地500亩，安装滴灌设施500亩；3.社会资本投入：土地流转500亩。</t>
  </si>
  <si>
    <t>新增和改善灌溉面积≥500亩；受益人口数≥1300人。</t>
  </si>
  <si>
    <t>东川区拖布卡镇2022年花椒产业区级示范基地建设项目</t>
  </si>
  <si>
    <t>拖布卡镇松坪村</t>
  </si>
  <si>
    <t>1.财政资金投入：新建DN100热镀锌钢管2200米，新建DN80热镀锌钢管2000米，新建500立方米蓄水池3座，新建生产便道2500米；2.以奖代补投入：建设花椒示范基地500亩，安装滴灌设施500亩；3.社会资本投入：土地流转500亩。</t>
  </si>
  <si>
    <t>花椒产业产值同比增长率≥504公斤。</t>
  </si>
  <si>
    <t>东川区因民镇太阳能提灌站项目</t>
  </si>
  <si>
    <t>提水泵站设置取水口1座、1座卷扬机房、1座管理房、1套供电设施及泵站辅助设施、光伏组件一套；调节水池2个及配水管道配水管总长9559.9米。</t>
  </si>
  <si>
    <t>改善灌溉面积≥2350亩；受益人口数≥1650人。</t>
  </si>
  <si>
    <t>东川区乌龙镇西部灌区片连供水自然能提水工程项目</t>
  </si>
  <si>
    <t>乌龙镇半坡村</t>
  </si>
  <si>
    <t>新建自然能泵站1座，敷设引水动力管道Ф920*10毫米螺旋钢管420米，提水管道Ф325毫米无缝钢管及螺旋钢管合计4555米。本工程包含人蓄饮水以及农业灌溉用水，高位水池处设一体化净水设备一套，农业灌溉部分的规划灌区宜设管网配套工程。</t>
  </si>
  <si>
    <t>新增和改善灌溉面积≥14442亩；受益人口数≥8157人。</t>
  </si>
  <si>
    <t>东川区拖布卡镇易地搬迁安置点就业扶贫车间电子元件生产建设项目</t>
  </si>
  <si>
    <t>1.建设2971.74平方米电子元件就业扶贫车间一个。
2.采购电子元件生产设备17套（自动穿套管绕线机60台、高压测试仪7台、综合测试仪16台、自动包胶机22台等）。</t>
  </si>
  <si>
    <t>带动就业人数≥300人。</t>
  </si>
  <si>
    <t>东川区移民搬迁创业就业基地项目</t>
  </si>
  <si>
    <t>购买和安装调试全自动绕线机、CNC绕线机等电子元件生产设备1000台套以上。</t>
  </si>
  <si>
    <t>提供就业岗位≥100个；人均月工资收入≥2300元。</t>
  </si>
  <si>
    <t>碧谷街道大寨、老村和野牛村市级大蒜“一村一品”产业基础设施建设项目</t>
  </si>
  <si>
    <t>碧谷街道大寨、老村和野牛村</t>
  </si>
  <si>
    <t>1.老村大桥河沙坝机耕路路面建设，泥结碎石建设长4公里，宽4米；2.老村、大寨、野牛农田灌溉管道建设，DN50镀锌钢管为引水主管，铺设长度1200米；3.大寨、老村、野牛、龙潭灌溉破损沟渠修复，采用混凝土排水沟建设25公里；4.大寨村葫芦口、干沟边机耕路路面修复，采用泥结碎石铺设，建设宽4米，长3.5公里的机耕路；5.50个残膜回收箱。</t>
  </si>
  <si>
    <t>受益人口数≥1854户；灌溉农田面积≥4500亩。</t>
  </si>
  <si>
    <t>阿旺镇大石头自然能提水项目</t>
  </si>
  <si>
    <t>阿旺镇大石头村</t>
  </si>
  <si>
    <t>修建一座滚水坝；铺设Φ426*6毫米、长约258米的动力管道（螺旋钢管），引水流量720立方米每小时；自然能提水设备1台，每天提水500立方米，设计扬程450米；铺设Φ108*4.5毫米、长约1835米的无缝钢管；建设一个1000立方米蓄水池供水中转站及相应管护用房及设备一套；铺设两条DN50主供水管各约1000米、DN80主供水管约2000米DN50支管约2000米；建设二级蓄水池7座（其中容量100立方米5座，50立方米2座）及附属设施。</t>
  </si>
  <si>
    <t>覆盖土地灌溉面积≥1000亩；亩均增产≥20公斤。</t>
  </si>
  <si>
    <t>乌龙镇2022年稻花鱼综合种养项目</t>
  </si>
  <si>
    <t>乌龙镇碑棋社区、跑马社区、店房社区、大村子村</t>
  </si>
  <si>
    <t>建设稻田养殖示范基地1000亩，其中：碑棋社区实施300亩、跑马社区300亩、店房社区100亩、大村子村委会300亩。</t>
  </si>
  <si>
    <t>亩均增收≥1300元</t>
  </si>
  <si>
    <t>东川区碧谷街道梅子村以工代赈项目</t>
  </si>
  <si>
    <t>东川区碧谷街道</t>
  </si>
  <si>
    <t>1.土地整理：土地整理115亩，土地翻耕402亩。
2.道路工程：改扩建机耕路275米，净宽3米。
3.灌溉与排水工程：取水坝1座；主管2452米；支管2973米；200m3水池8座；农渠长3816米；过路涵管6座。
4.新建农业垃圾收集点3个。</t>
  </si>
  <si>
    <t>土地整理和改善灌溉面积≥537亩；农作物亩均增产≥194.5公斤。</t>
  </si>
  <si>
    <t>铜都街道梨坪枇杷种植基地配套设施建设项目</t>
  </si>
  <si>
    <t>梨坪村</t>
  </si>
  <si>
    <t>1.新建钢筋混凝土水池10个，其中：300立方米6个、150立方米3个，200立方米1个。
2.新建DN50镀锌管1公里，新建DN90PE管道5公里。
3.新建枇杷运输道路1543米。</t>
  </si>
  <si>
    <r>
      <t>每亩枇杷年增产</t>
    </r>
    <r>
      <rPr>
        <sz val="10"/>
        <rFont val="宋体"/>
        <charset val="134"/>
      </rPr>
      <t>≥</t>
    </r>
    <r>
      <rPr>
        <sz val="10"/>
        <rFont val="宋体"/>
        <charset val="134"/>
      </rPr>
      <t>100公斤</t>
    </r>
  </si>
  <si>
    <t>铜都街道龙洞村芒果种植基地配套设施建设项目</t>
  </si>
  <si>
    <t>龙洞村</t>
  </si>
  <si>
    <t>1.新建200立方米钢筋混凝土水池6个。
2.新建DN50焊接钢管9.08公里，新建DN20焊接钢管33公里。
3.新建芒果运输道路9948米。</t>
  </si>
  <si>
    <r>
      <t>芒果每亩年增产</t>
    </r>
    <r>
      <rPr>
        <sz val="10"/>
        <rFont val="宋体"/>
        <charset val="134"/>
      </rPr>
      <t>≥</t>
    </r>
    <r>
      <rPr>
        <sz val="10"/>
        <rFont val="宋体"/>
        <charset val="134"/>
      </rPr>
      <t>120公斤</t>
    </r>
  </si>
  <si>
    <t>铜都街道达贝大营盘葡萄种植园配套设施建设项目</t>
  </si>
  <si>
    <t>达贝社区</t>
  </si>
  <si>
    <t>1.新建200立方米钢筋混凝土水池6个,300立方米钢筋混凝土水池1个。
2.新建DN100焊接钢管1.2公里。
3.新建葡萄运输道路4.23千米。</t>
  </si>
  <si>
    <r>
      <t>葡萄每亩年增产</t>
    </r>
    <r>
      <rPr>
        <sz val="10"/>
        <rFont val="宋体"/>
        <charset val="134"/>
      </rPr>
      <t>≥</t>
    </r>
    <r>
      <rPr>
        <sz val="10"/>
        <rFont val="宋体"/>
        <charset val="134"/>
      </rPr>
      <t>110公斤</t>
    </r>
  </si>
  <si>
    <t>铜都街道块河热区农作物种植配套设施建设项目</t>
  </si>
  <si>
    <t>块河村</t>
  </si>
  <si>
    <t>1.新建灌溉沟渠5.08公里。
2.新建产业道路12.94公里。</t>
  </si>
  <si>
    <t>每亩年增收≥400元。</t>
  </si>
  <si>
    <t>铜都街道农业示范产业园农产品线上平台建设项目</t>
  </si>
  <si>
    <t>建设线上农产品及水果销售平台一套，推广铜都农业产业示范园优质农产品及优质水果知名度，增加销售收入。</t>
  </si>
  <si>
    <t>户均增收≥500元。</t>
  </si>
  <si>
    <t>阿旺镇新碧嘎村农业产业光伏配水项目</t>
  </si>
  <si>
    <t>阿旺镇新碧嘎村</t>
  </si>
  <si>
    <r>
      <t>新建取水坝1座，引水明渠650米，光伏泵站3座，500立方米提水池1座，200立方米蓄水池10座，3立方米取水池1座，500立方米蓄水池1座。安装提水管7524米，主输水管2956米，配水管4000米，新建光伏板13200</t>
    </r>
    <r>
      <rPr>
        <sz val="10"/>
        <rFont val="宋体"/>
        <charset val="134"/>
      </rPr>
      <t>平方米</t>
    </r>
    <r>
      <rPr>
        <sz val="10"/>
        <rFont val="宋体"/>
        <charset val="134"/>
      </rPr>
      <t>，新建河堤挡墙2500立方米。</t>
    </r>
  </si>
  <si>
    <t>新增和改善灌溉面积≥3253亩；农作物亩均增产≥194.5公斤。</t>
  </si>
  <si>
    <t>拖布卡镇新店房村红土橙产业发展项目</t>
  </si>
  <si>
    <t>1.财政资金投入：坡改台1150亩，新修500立方米水池3个，新修主水DN100管网5千米，分管DN75管网3千米。
2.社会投入：1150亩红土橙种植、培肥措施、配套喷滴灌设施、技术服务等。</t>
  </si>
  <si>
    <t>带动增加脱贫人口全年总收入≥350万元；受益脱贫人口数≥630人。</t>
  </si>
  <si>
    <t>乌龙镇坝塘村农业产业基础设施配套项目</t>
  </si>
  <si>
    <t>乌龙镇坝塘村</t>
  </si>
  <si>
    <t>1.蔬菜有机田园：15亩有机田园配套设施，喷滴灌节水管网3千米。
2.软籽石榴采摘园：占地320亩，新建配套管网4千米、3个100立方米水池、产业路长2000米，宽3.5米。
3.经济林果观光园：新建2个200立方米农业设施水池、配套灌溉管网4.5千米。</t>
  </si>
  <si>
    <t>带动增加村集体经济收入≥12万元；受益人口数≥1672人。</t>
  </si>
  <si>
    <t>东川区坪子村生态有机肥加工基地</t>
  </si>
  <si>
    <t>乌龙镇坪子村</t>
  </si>
  <si>
    <t>新建一条年产5万吨固体有机肥生产线：
1.固体有机肥生产系统：发酵车间1500平方米，陈化车间800平方米，筛分破碎车间400平方米，成品包装车间400平方米，成品库房500平方米；
2.粪污收集池700平方米、干粪堆放棚600平方米、田间水肥池1000平方米、粪污输送管道800米，道路场地8000平方米，室外给排水管网8000平方米。</t>
  </si>
  <si>
    <t>带动增加村集体经济收入≥100万元；受益人口数≥2702人。</t>
  </si>
  <si>
    <t>碧谷街道糥谷田社区一村一品无花果产业配套产业基础设施建设</t>
  </si>
  <si>
    <t>碧谷街道糯谷田社区</t>
  </si>
  <si>
    <t>改造提升机耕道路2289米；建设500立方蓄水池7个；建设排水沟2110米；挡墙2050方；新建PE100主水管网4千米；果脯加工厂建设200平方米。</t>
  </si>
  <si>
    <t>灌溉面积≥1200亩；亩均增收≥1600元。</t>
  </si>
  <si>
    <t>东川区碧谷街道起嘎光伏提水项目</t>
  </si>
  <si>
    <t>起嘎社区</t>
  </si>
  <si>
    <t>新建4立方米1#取水池1个、泵站1座、灌溉机房1座、150立方米2#沉淀池水池1个、500立方米钢混水池1个、100立方米钢混水池2个、光伏提水系统1套、灌溉光伏供电系统1套、DN125热镀锌取水管78米，DN125热镀锌提水管390米，DN125热镀锌分水管257米及DN125热镀锌分水管459米。</t>
  </si>
  <si>
    <t>改善灌溉面积≥525亩；受益人口数≥864人。</t>
  </si>
  <si>
    <t>昆明市东川区汤丹镇集镇安置点就业帮扶车间（一期）项目</t>
  </si>
  <si>
    <t>汤丹镇大坪地社区</t>
  </si>
  <si>
    <t>1.财政资金投入：建设厂房建筑面积3000.0平方米；仓库建筑面积1500.0平方米；
2.社会资本投入：采购和面机15台，打蛋机7台，面包成型机2台，月饼成型机2台，包馅机5台，切馅机(火腿分解)6台，隧道炉1台，大风炉10台，平板炉20台，醒发箱1台，冷却塔6台，包装机20台，理料馅机3台，装箱机20台，沙琪玛生产线(机器设备)一条，鲜花饼生产线一条。</t>
  </si>
  <si>
    <t>带动村集体经济年总收入≥14万元；带动增加就业人数≥80人。</t>
  </si>
  <si>
    <t>区人社局</t>
  </si>
  <si>
    <t>畜牧生产</t>
  </si>
  <si>
    <t>碧谷街道野牛村人畜分离养殖小区改造</t>
  </si>
  <si>
    <t>碧谷街道野牛村</t>
  </si>
  <si>
    <t>新建600X600钢筋混凝土大门门墩，购买4米宽成品钢大门；大门入口处新建消毒池，尺寸为宽3米，长5米，深0.6米；新建砖混结构消毒室15平方米；新建厂区道路315米；新建钢架结构农户养殖房145间，总建筑面积5100平方米；铺设DN40镀锌钢管养殖用水管道125米、新建DN200钢带波纹管污水管道500米、DN300钢带波纹管污水管道400米、DN160PVC塑料管道725米；新建塑料污水检查井35座；建设50立方化粪池1座；建设场地排水沟315米；新建一体化污水处理1套。</t>
  </si>
  <si>
    <t>受益人口数≥525人；带动村集体年收入≥1.45万元。</t>
  </si>
  <si>
    <t>碧谷街道李子沟村农村人居环境整治人畜分离示范建设项目</t>
  </si>
  <si>
    <t>碧谷街道李子沟村</t>
  </si>
  <si>
    <t>新建养殖大棚1401平方米；新建堆粪棚173.25平方米；新建化粪池235立方米；新建配电室19.32平方米，及变压器、配电柜、水泥杆、导线等配套设施。</t>
  </si>
  <si>
    <t>受益人口数≥265人</t>
  </si>
  <si>
    <t>林业改革发展</t>
  </si>
  <si>
    <t>农村综合改革</t>
  </si>
  <si>
    <t>五</t>
  </si>
  <si>
    <t>乡村旅游</t>
  </si>
  <si>
    <t>1</t>
  </si>
  <si>
    <t>汤丹镇民族团结进步示范镇创建项目</t>
  </si>
  <si>
    <t>道路修复3000米；安装太阳能路灯90盏；民族文化广场改建539平方米；洒海村关上一、二组进行人居环境改造5000平方米；洒海村花海内部夜间景观品质提升；洒海村林果产业示范园，种植血橙、沃柑32.5亩。</t>
  </si>
  <si>
    <t>受益人口数≥4301人；增加当地群众收入2500元。</t>
  </si>
  <si>
    <t>区民族宗教局</t>
  </si>
  <si>
    <t>2</t>
  </si>
  <si>
    <t>碧谷街道箐口村乡村旅游公路建设项目</t>
  </si>
  <si>
    <t>碧谷街道箐口村</t>
  </si>
  <si>
    <t>实施道路硬化主线7.18千米，支线2.5千米。全长9.68公里护栏，挖石方26000立方米，M7.5浆砌片块石挡墙、护面墙共34882.89立方米，C20混凝土护面墙、水沟11972.86立方米。</t>
  </si>
  <si>
    <t>硬化公路里程≥9.68公里；受益人口满意度≥95%。</t>
  </si>
  <si>
    <t>区交通运输局</t>
  </si>
  <si>
    <t>3</t>
  </si>
  <si>
    <t>汤丹镇洒海村乡村振兴示范点乡村旅游产业项目（二期）</t>
  </si>
  <si>
    <t>新建景观栈道2150米；栈道观景平台6个，总计200平方米；人行景观天桥1座；铺设四季花海环道透水7261.5平方米；四季花海至洒海村智能温室大棚道路破损拆除修复1200平方米，混泥土路沿修复20立方米，新修道路错车到8个，道路沿线环境清理整治1项。</t>
  </si>
  <si>
    <t>带动增加村集体经济收入≥40万元；旅游产品收入比上年增长率≥5%。</t>
  </si>
  <si>
    <t>区文化和旅游局</t>
  </si>
  <si>
    <t>4</t>
  </si>
  <si>
    <t>拖布卡镇树桔村乡村红色旅游项目</t>
  </si>
  <si>
    <t>树桔村</t>
  </si>
  <si>
    <t>建设滨江栈道4200米，栈道沿线修建3个悬空观景台（带凉亭）；旅游景点墙体颜色改造8780平方米；红军民宿改造10户；红色主题餐馆建设5户；两季红花（凤凰木、攀枝花）种植项目；红糖广场1200平方含；纪念馆1500平米生态停车场；沿江路到红军渡纪念馆村主干道2.5千米，会车点4个，拓宽到6米道路300米；红糖作坊、“巧渡金沙”酒坊建设及甘蔗种植基础设施建设。</t>
  </si>
  <si>
    <t>乡村旅游带动增加脱贫村收入348万元；受益人口数≥600人。</t>
  </si>
  <si>
    <t>六</t>
  </si>
  <si>
    <t>水利发展</t>
  </si>
  <si>
    <t>东川区龙潭水库除险加固工程</t>
  </si>
  <si>
    <t>大坝防渗墙处理66.4米，防渗帷幕35个孔，溢洪道扩充长45米，新建DN250管道20米，新建坝顶防浪墙70米。</t>
  </si>
  <si>
    <t>覆盖土地灌溉面积≥2142亩。</t>
  </si>
  <si>
    <t>东川区小河水库工程</t>
  </si>
  <si>
    <t>汤丹镇小河村、石庄村、海子村、元宝村</t>
  </si>
  <si>
    <t>建设小（1）型水库1座，总库容245万立方米；大坝为混凝土面板堆石坝，最大坝高79米，坝顶长191.54米，坝顶宽6米，坝料填筑93万立方米；建设溢洪道1座，全长135.25米；建设导流输水隧洞1条，全长342米；建设输水管道7722米。</t>
  </si>
  <si>
    <t>覆盖汤丹镇11个村农田灌溉用水≥1.37万亩；解决农村人饮供水≥12032人。</t>
  </si>
  <si>
    <t>云南省2022年国家水土保持重点工程东川区小新山沟小流域项目</t>
  </si>
  <si>
    <t>否</t>
  </si>
  <si>
    <t>乌龙镇半坡村、坪子村、水井村、坝塘村</t>
  </si>
  <si>
    <t>建设梯田工程58.94公顷，种植经济果木林18.77公顷，水保林9.39公顷，保土耕作556.77公顷，封育治理835.52公顷；新建取水池2座，蓄水池15座，布设管道5.46公里；新修生产道路3.32公里，修缮生产道路3.38公里，生产道路排水沟6.31公里，配套砼涵管176米，沉砂井27口，浆砌石挡墙380米；布设谷坊2座。</t>
  </si>
  <si>
    <t>林草覆盖率提升≥1.4%；人均增加收入≥2400元。</t>
  </si>
  <si>
    <t>乌龙镇第二供水厂建设项目</t>
  </si>
  <si>
    <t>乌龙镇园子村、土城村、半坡村、马店村</t>
  </si>
  <si>
    <t>新建输水管道1条，全长1958米；新建700立方米规模净水厂1座；新建配水管道34.956千米。</t>
  </si>
  <si>
    <t>解决农村饮水安全人数≥5626人。</t>
  </si>
  <si>
    <t>东川区乌龙镇、碧谷街道、铜都街道18个村农村人饮连通工程</t>
  </si>
  <si>
    <t>红土地镇龙树村</t>
  </si>
  <si>
    <t>新建引水沟渠6米；新建1600立方米取水前池1座；安装DN1800螺旋焊管521米；新建镇墩8个；新建166立方米消力池1座。</t>
  </si>
  <si>
    <t>解决人饮安全人数≥4.32万人。</t>
  </si>
  <si>
    <t>东川区拖布卡镇农村人饮应急光伏补水工程</t>
  </si>
  <si>
    <t>新建光伏提水泵站1座，新建取水池1座，DN150热镀锌钢管引水管道11523米，500立方米蓄水池1座，300立方米蓄水池1座，闸阀井33座，新建D273×8无缝钢管2350米等。</t>
  </si>
  <si>
    <t>受益人口数≥31638人。</t>
  </si>
  <si>
    <t>进城集中安置点搬迁群众饮水安全有保障改造提升工程</t>
  </si>
  <si>
    <t>铜都街道、碧谷街道</t>
  </si>
  <si>
    <t>新建输配水管23.323千米、计量设施（水表）7441套、供水水箱48个（其中：3吨卧式不锈钢水箱11个、5吨卧式不锈钢水箱36个、188吨地下水箱1个）、成品分水器1121个、供水设备检修维护3座等供水附属设施改造，建立数据管理中心7个。</t>
  </si>
  <si>
    <t>解决6172户搬迁进城集中安置点人口饮水安全问题。</t>
  </si>
  <si>
    <t>乌龙镇北部四村农村供水保障项目</t>
  </si>
  <si>
    <t>乌龙镇水井村、半坡村、坝塘村、包包村</t>
  </si>
  <si>
    <t>新建引水管道50米；新建净水厂1座；新建配水干管4条、配水支管3条，总长16.58千米。</t>
  </si>
  <si>
    <t>解决农村饮水安全人数≥2844人。</t>
  </si>
  <si>
    <t>东川区2022年阿旺镇、拖布卡镇农村供水保障工程</t>
  </si>
  <si>
    <t>阿旺镇、拖布卡镇</t>
  </si>
  <si>
    <t>阿旺镇：新建输水管主管DN50热镀锌钢管2900米、DN65热镀锌钢管1450米；新建小型光伏泵站1座。拖布卡镇：新建输水主管DN200热镀锌钢管14000米；配水管6条总长3380米。</t>
  </si>
  <si>
    <t>解决农村饮水安全人数≥11746人。</t>
  </si>
  <si>
    <t>东川区铜都街道达德等五村供水保障及灌溉引水配套工程</t>
  </si>
  <si>
    <t>铜都街道达德村、木树朗、奔多、新村村、姑海村</t>
  </si>
  <si>
    <t>1.人饮工程：新建取水口2座；新建DN100镀锌钢管约4700米，DN65镀锌钢管约865米，DN50镀锌钢管约5162米，DN40镀锌钢管约5032米，DN32镀锌钢管约3878米，DN25镀锌钢管约13515米，DN15镀锌钢管约18987米，水表及水箱629套；新建50立方米/天净水设备三套；新建100立方米水池1座，200立方米水池1座。
2.灌溉工程：新建取水口1座，引水井1座，沉淀池1座，阀室2座，分水阀室1座，接水井3座；新建DN300螺旋焊接钢管约3925米。</t>
  </si>
  <si>
    <t>解决人饮安全人数≥3947人；覆盖土地灌溉面积≥2500亩。</t>
  </si>
  <si>
    <t>东川区碧谷街道嘎德、鲁嘎箐等村人饮安全巩固提升工程</t>
  </si>
  <si>
    <t>碧谷街道嘎德村、鲁嘎村</t>
  </si>
  <si>
    <t>新建DN100热镀锌钢管2050米、DN50热镀锌钢管3515米、DN15热镀锌钢管39.5千米、DN20热镀锌钢管650米；配备智能水表773只；设置300升不锈钢水箱672个。</t>
  </si>
  <si>
    <t>解决人饮安全人数≥2324人。</t>
  </si>
  <si>
    <t>阿旺镇岩头村打马坎人畜引水取水项目</t>
  </si>
  <si>
    <t>新建自然能担水设备1套；建设主输水管道7951米；新建80平方米生产管理用房；新建蓄水池10座共3100立方米。</t>
  </si>
  <si>
    <t>饮水设施改造后水质达标率=100%；新增和改善灌溉面积≥7674亩。</t>
  </si>
  <si>
    <t>七</t>
  </si>
  <si>
    <t>农田建设</t>
  </si>
  <si>
    <t>东川区2021年高标准农田建设项目</t>
  </si>
  <si>
    <t>铜都街道块河村、龙洞村、梨坪村，碧谷街道绿茂村、紫牛村，汤丹镇弯腰树村、洒海村</t>
  </si>
  <si>
    <t>原渠道改建管道3679.4米、改造修复渠道17.2185千米；建设供水主管道939.1米、供水支管道77830.2米；新建混凝土灌水桩1391个、设计排涝泵站1座；原机耕道路硬化6082.6米；种植绿肥5800亩、增施有机肥5000亩、深耕深松1000亩；建设长期定位监测点4个。</t>
  </si>
  <si>
    <t>实施高标准农田建设≥13100亩；实施高效节水建设项目≥3100亩；主要粮食作物年单产亩增加≥40千克。</t>
  </si>
  <si>
    <t>东川区2022年度高标准农田建设项目</t>
  </si>
  <si>
    <t>实施高标准农田建设21600亩，包括灌溉与排水工程、田间道路建设、土壤改良、耕地质量检测等（管道建设2526604米，新建机耕路21条，长度为18942米。新建减压池25座；新建水池31座，其中：新建500立方米水池1座、新建300立方米水池6座、新建200立方米水池4座、新建100立方米水池19座、新建50立方米水池1座。新建灌溉桩2583个）。</t>
  </si>
  <si>
    <t>主要粮食作物年单产亩增加≥40千克。</t>
  </si>
  <si>
    <t>东川区2022年度高效节水建设项目</t>
  </si>
  <si>
    <t>实施高效节水建设2900亩，包括引水及田间管网工程、土壤改良、耕地质量检测等（埋设干管、分干管共44条，总长17670米。新建减压池11座；新建水池10座，其中：新建100立方米水池6座、新建200立方米水池4座，新建灌溉桩926个）。</t>
  </si>
  <si>
    <t>主要粮食作物年单产亩增加≥60千克。</t>
  </si>
  <si>
    <t>八</t>
  </si>
  <si>
    <t>林业草原生态保护恢复</t>
  </si>
  <si>
    <t>东川区2022年草原生态修复治理项目</t>
  </si>
  <si>
    <t>红土地镇、汤丹镇、阿旺镇、铜都街道办、舍块乡</t>
  </si>
  <si>
    <t>人工种草20060亩(其中种植巨菌草60亩)；草地改良10000亩；围栏建设31276米。</t>
  </si>
  <si>
    <t>退化草原修复治理面积≥30060亩。</t>
  </si>
  <si>
    <t>九</t>
  </si>
  <si>
    <t>农村环境整治</t>
  </si>
  <si>
    <t>碧谷街道龙潭社区小龙潭自然村民族团结进步示范村创建项目</t>
  </si>
  <si>
    <t>碧谷街道龙潭社区</t>
  </si>
  <si>
    <t>1.龙潭社区小龙潭机耕路硬化1300米；2.新建混凝土沟渠500米；3.村内道路硬化800米；4.建设雨污分流管网及砼排水沟800米，污水管材料为DN300双壁波纹管，设置DN800塑料检查井20个，砼排水沟尺寸为0.6米x0.7米，沟壁厚0.2米；5.新建苗族文化宣传牌坊1座，高6米，宽12米；6.新建民族文化活动场所，墙面喷刮外墙涂料1800平方米，绘制民族团结进步宣传彩绘400平方米，建设民族文化宣传栏30米。</t>
  </si>
  <si>
    <t>受益人口数≥125人。</t>
  </si>
  <si>
    <t>红土地镇蚂蟥箐村和新乐村污水治理项目</t>
  </si>
  <si>
    <t>红土地镇蚂蟥箐村、新乐村</t>
  </si>
  <si>
    <t>建设地埋式一体化污水处理系统8座；新建污水管道41.399千米，其中：DN200（HDPE双壁波纹管）13.138千米、DN300（HDPE双壁波纹管）8961米、UPVC管DN110接户管19.3千米；入户收集池770座及配套污水检查井977座，沉泥井98座等。</t>
  </si>
  <si>
    <t>受益人口数≥1959人。</t>
  </si>
  <si>
    <t>市生态环境局东川分局</t>
  </si>
  <si>
    <t>拖布卡镇格勒村乡村振兴示范点人居环境整治提升项目</t>
  </si>
  <si>
    <t>购置240升分类垃圾桶67组，购置6立方米大型垃圾收储箱40个；新建垃圾收集中转站2座；新建生活垃圾处理厂1座；新建污水管网4140米；新建混凝土排水沟4000米；新建生活污水生态处理系统500平方米。</t>
  </si>
  <si>
    <t>生活污水处理率=100%；受益群众满意度≥95%。</t>
  </si>
  <si>
    <t>拖布卡镇树桔村人居环境污水整治项目</t>
  </si>
  <si>
    <t>污水收集工程：新建DN100-PVC入户6420米,DN200HDPE支管1632米，，DN300HDPE主管1360米,改造现有沟渠2220米,新建沟渠300×400（米）1480米，检查井90个，沉泥井30个，截流井3个。
污水治理工程：新建处理规模为5m3/d无动力一体设备1座；新建20立方米/d一体化A2/O处理站1座，20m3/d稳定塘3座。</t>
  </si>
  <si>
    <t>受益脱贫人口数≥1699人，
生活污水处理率≥98%。</t>
  </si>
  <si>
    <t>5</t>
  </si>
  <si>
    <t>碧谷街道野牛村人居环境整治污水治理建设项目</t>
  </si>
  <si>
    <t>野牛村易地搬迁片区</t>
  </si>
  <si>
    <t>建设DN300污水主管网185米，建设DN200污水主管网1779米，DN110入户管600米，建设DN700塑料检查井131个，建设钢筋混凝土氧化塘2座（配套人工湿地），拆除重建原有水沟13.63米，雨水沟盖板损坏修复。</t>
  </si>
  <si>
    <t>生活污水处理率100%；受益群众≥204户791人。</t>
  </si>
  <si>
    <t>6</t>
  </si>
  <si>
    <t>阿旺镇大石头村大坪子等9个小组污水收集处理项目</t>
  </si>
  <si>
    <t>建设污水主管网7218米，分管5845米；建设检查井278个；建设水泥混凝土氧化塘16座，合计容量620立方米。</t>
  </si>
  <si>
    <t>受益脱贫困人口数≥359人；生活污水处理率≥95%。</t>
  </si>
  <si>
    <t>区农业农村局
市生态环境局东川分局</t>
  </si>
  <si>
    <t>7</t>
  </si>
  <si>
    <t>阿旺镇农村生活垃圾收集、转运、处理建设项目</t>
  </si>
  <si>
    <t>新增3立方米可移动式垃圾箱160个；12个农村垃圾中转站；阿旺镇垃圾处理厂改扩建5.8亩，新增10吨/每天达到日处理15吨，配套蓄水池、渗滤液收集池、堆放区等。</t>
  </si>
  <si>
    <t>受益脱贫人口数≥10000人生活垃圾无害化处理率≥98%；受益群众满意度≥95%。</t>
  </si>
  <si>
    <t>8</t>
  </si>
  <si>
    <t>阿旺镇岩头村新村子等9个小组生活污水收集处理项目</t>
  </si>
  <si>
    <t>建设污水主管网12995米，污水管分管9756米；建设检查井510个；建设水泥混凝土氧化塘30座，合计容量935立方米。</t>
  </si>
  <si>
    <t>受益脱贫困人口数≥486人；生活污水处理率≥95%；受益群众满意度≥95%。</t>
  </si>
  <si>
    <t>9</t>
  </si>
  <si>
    <t>东川区易地扶贫搬迁乡镇安置点、进城集中安置点对门山片区安全防护及基础设施建设项目</t>
  </si>
  <si>
    <t>东川区洗尾嘎安置点、东川区阿旺镇芋头塘安置点、东川区进城集中安置点对门山片区</t>
  </si>
  <si>
    <t>1.洗尾嘎一期、二期集中安置点：新建安全防护栏1947米，新建有效容积12m³化粪池51座，道路硬化3516平方米，场地硬化450平方米。
2.阿旺镇芋头塘安置点：新建安全防护栏368米，道路硬化提升改造272平方米，新建红白理事场所1个及其配套遮雨大棚1个面积200平方米，公厕1座，安装太阳能路灯15盏。
3.进城集中安置点对门山片区：新建安全防护栏（墙）245米，新建小区进出管理安全防护门4道。</t>
  </si>
  <si>
    <t>受益人口数≥11946人；受益群众满意度≥95%。</t>
  </si>
  <si>
    <t>区移民综合服务中心</t>
  </si>
  <si>
    <t>10</t>
  </si>
  <si>
    <t>东川区拖布卡镇新街村半边街集中安置点基础设施配套项目</t>
  </si>
  <si>
    <t>东川区拖布卡镇新街村半边街集中安置点</t>
  </si>
  <si>
    <t>场地平整硬化1500㎡，电动车集中安全充电设施建设300平方米，道路硬化1000米。</t>
  </si>
  <si>
    <t>受益人口数≥1049人；受益群众满意度≥95%。</t>
  </si>
  <si>
    <t>11</t>
  </si>
  <si>
    <t>东川区拖布卡镇老街集中安置点基础实施配套项目</t>
  </si>
  <si>
    <t>东川区拖布卡镇老街集中安置点</t>
  </si>
  <si>
    <t>场地平整硬化800米，电动车集中安全充电设施建设300平方米，建设红白理事场所遮雨大棚1个面积400平方米，新建搬迁安置点安全防护墙5600立方米，安装安全防护栏1500米。</t>
  </si>
  <si>
    <t>受益人口数≥507人；受益群众满意度≥95%。</t>
  </si>
  <si>
    <t>12</t>
  </si>
  <si>
    <t>东川区易地扶贫搬迁进城集中安置点红白理事场所建设项目</t>
  </si>
  <si>
    <t>东川区易地扶贫搬迁进城集中安置点对门山片区</t>
  </si>
  <si>
    <t>新建易地搬迁红白理事场所，本场所占地面积6亩，建筑面积1400平方米。</t>
  </si>
  <si>
    <t>受益人口数≥25352人；受益群众满意度≥95%。</t>
  </si>
  <si>
    <t>十</t>
  </si>
  <si>
    <t>农村道路建设</t>
  </si>
  <si>
    <t>东川区碧谷街道2022年村内道路硬化建设项目</t>
  </si>
  <si>
    <t>碧谷街道糯谷田社区、营盘社区、起嘎社区</t>
  </si>
  <si>
    <t>村内道路硬化14.4公里，路面实施均宽2.2米、厚0.15米。</t>
  </si>
  <si>
    <t>硬化道路里程≥14.4公里；受益人口数≥6000人。</t>
  </si>
  <si>
    <t>铜都街道村内道路硬化建设项目</t>
  </si>
  <si>
    <t>铜都街道陷塘村、块河村、梨坪村、达贝社区、达德村、龙洞村、姑海村、腊利社区</t>
  </si>
  <si>
    <t>村内道路硬化18.1公里，路面实施均宽2.2米、厚0.15米；建设安全护栏2000米。</t>
  </si>
  <si>
    <t>受益人口数≥8000人。</t>
  </si>
  <si>
    <t>东川区阿旺镇大田坝桥、鲁家田桥、麻栗湾桥建设项目</t>
  </si>
  <si>
    <t>新建3座桥梁，桥跨均为3×16米，包含引道工程共计159.18米</t>
  </si>
  <si>
    <t>新建小桥数量≥3座；受益人口数≥3000人。</t>
  </si>
  <si>
    <t>东川区2021年自然村通村道路路面硬化工程</t>
  </si>
  <si>
    <t>红土地镇花沟村、新仓房村</t>
  </si>
  <si>
    <t>道路硬化总里程4.7公里，路面有效宽度不低于4.5米，局部受限路段不低于3.5米。</t>
  </si>
  <si>
    <t>硬化道路里程≥4.7公里；受益人口数≥6682人。</t>
  </si>
  <si>
    <t>东川区白马滩道路路面硬化工程</t>
  </si>
  <si>
    <t>碧谷街道紫牛村</t>
  </si>
  <si>
    <t>道路硬化总里程0.7公里，路面有效宽度不低于8米，采用沥青混凝土路面。</t>
  </si>
  <si>
    <t>硬化道路里程≥0.7公里；路面宽度≥8米。</t>
  </si>
  <si>
    <t>2021年东川区农村公路生命安全防护工程</t>
  </si>
  <si>
    <t>碧谷街道、铜都街道、拖布卡镇、乌龙镇</t>
  </si>
  <si>
    <t>治理隐患里程20.3公里，对存在安全隐患路段进行增设安全防护设施及标志标牌等工程，新建波形护栏总长约6公里。</t>
  </si>
  <si>
    <t>受益人口数≥9000人；遏制较大以上交通事故发生≤2次/年。</t>
  </si>
  <si>
    <t>2021年东川区三丘田小桥新建建设项目</t>
  </si>
  <si>
    <t>红土地镇新乐村</t>
  </si>
  <si>
    <t>新建桥梁1座（总长21米、桥宽6米），两岸桥台均为片块石混凝土重力式桥台，桥面铺筑混凝土面层。</t>
  </si>
  <si>
    <t>新建小桥数量≥1座；受益人口数≥2300人。</t>
  </si>
  <si>
    <t>十一</t>
  </si>
  <si>
    <t>农村危房改造</t>
  </si>
  <si>
    <t>十二</t>
  </si>
  <si>
    <t>农业资源及生态保护</t>
  </si>
  <si>
    <t>十三</t>
  </si>
  <si>
    <t>监测帮扶对象公益性岗位</t>
  </si>
  <si>
    <t>用于监测户，开发857个乡村公益性岗位。</t>
  </si>
  <si>
    <t>1200元/人.月</t>
  </si>
  <si>
    <t>受益人口数≥857人；
人均年收入增加=9600元。</t>
  </si>
  <si>
    <t>区就业局</t>
  </si>
  <si>
    <t>外出务工脱贫劳动力（含监测帮扶对象）稳定就业</t>
  </si>
  <si>
    <t>（1）</t>
  </si>
  <si>
    <t>脱贫劳动力省外稳岗就业</t>
  </si>
  <si>
    <t>对脱贫劳动力跨省稳定就业三个月安排1000元一次性往返交通补助，采取累进递减的方式，通过省级衔接资金按实际取得劳务报酬不超过10%发放一次性劳务补助。</t>
  </si>
  <si>
    <t>交通费一次性补助1000元/人</t>
  </si>
  <si>
    <t>受益脱贫人口数≥5000人；
人均年收入增加≥20000元。</t>
  </si>
  <si>
    <t>（2）</t>
  </si>
  <si>
    <t>就业帮扶车间和新型农业经营主体吸纳就业奖补</t>
  </si>
  <si>
    <t>对就业帮扶车间、新型农业经营主体等吸纳监测帮扶对象和脱贫人口稳定就业6个月以上的，采取累进递增的方式，通过省级衔接资金按监测对象和其他脱贫人口奖补金额分别不超过实际支付报酬的40%、20%进行奖补。</t>
  </si>
  <si>
    <t>受益脱贫人口数≥1000人；
人均年收入增加≥20000元。</t>
  </si>
  <si>
    <t>（3）</t>
  </si>
  <si>
    <t>脱贫劳动力就业见习期稳岗就业</t>
  </si>
  <si>
    <t>对企业新吸纳就业的脱贫劳动力，在3个月见习期内按规定参加技能培训并取得相应证书的，给予脱贫劳动力每人每月1000元补助，安排企业1000元/人的培训补助。</t>
  </si>
  <si>
    <t>受益人口数≥250人；
人均年收入增加3000元。</t>
  </si>
  <si>
    <t>雨露计划</t>
  </si>
  <si>
    <t>对东川区脱贫户及未消除风险边缘易致贫户中子女接受中、高等职业教育的贫困家庭实施职业教育雨露计划补助，计划平均每学期补助学生1650人，补助按春季学期、秋季学期两期申请、审核，补助资金分学期发放。</t>
  </si>
  <si>
    <t>1500元/每/.学期</t>
  </si>
  <si>
    <t>脱贫户及未消除风险边缘易致贫户贫困学生补助≥3300人次；生均年补助标准＝3000元。</t>
  </si>
  <si>
    <t>易地扶贫搬迁集中安置区聘用搬迁群众公共服务岗位</t>
  </si>
  <si>
    <t>易地扶贫搬迁集中安置区</t>
  </si>
  <si>
    <t>对易地扶贫搬迁集中安置区聘用搬迁群众的公共服务岗位费用予以不超过项目总投入的50%补助，计划开发公共服务岗位50个。</t>
  </si>
  <si>
    <t>受益人口数≥50人；
人均年收入增加≥20000元。</t>
  </si>
  <si>
    <t>填表说明：1.综合类项目归类以资金投入占比较大的项目类型填列。</t>
  </si>
  <si>
    <t>2.不能新增项目类型。确实无法分类的填到十三项第4小项中。</t>
  </si>
  <si>
    <t>东政发〔2022〕67号附件4</t>
  </si>
  <si>
    <t>昆明市东川区整合方案项目类型投入情况统计表</t>
  </si>
  <si>
    <t>项目类别</t>
  </si>
  <si>
    <t>整合财政涉农资金投入（万元）</t>
  </si>
  <si>
    <r>
      <t>外出</t>
    </r>
    <r>
      <rPr>
        <sz val="10"/>
        <rFont val="宋体"/>
        <charset val="134"/>
      </rPr>
      <t>务工脱贫劳动力（含监测帮扶对象）稳定就业</t>
    </r>
  </si>
  <si>
    <t>其他（当此项金额超过总额的5%时，各州（市）需审核是否存在分类错误情况。）</t>
  </si>
  <si>
    <t>填表说明：1.汇总统计各类项目投入数，不需统计具体项目。</t>
  </si>
  <si>
    <t>2.大类细分为“产业发展”和“基础设施建设”与季度报表中口径一致。其中标注为绿色部分可纳入产业投入统计口径，在表3中“是否属于产业类项目”可以选择“是”，“水利发展”“农村道路建设”中与产业发展直接相关的项目可以选择“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</si>
</sst>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7">
    <font>
      <sz val="12"/>
      <name val="宋体"/>
      <charset val="134"/>
    </font>
    <font>
      <sz val="12"/>
      <color indexed="8"/>
      <name val="宋体"/>
      <charset val="134"/>
    </font>
    <font>
      <b/>
      <sz val="20"/>
      <color indexed="8"/>
      <name val="华文中宋"/>
      <charset val="134"/>
    </font>
    <font>
      <sz val="10"/>
      <color indexed="8"/>
      <name val="宋体"/>
      <charset val="134"/>
    </font>
    <font>
      <b/>
      <sz val="12"/>
      <color indexed="8"/>
      <name val="宋体"/>
      <charset val="134"/>
    </font>
    <font>
      <sz val="16"/>
      <color indexed="8"/>
      <name val="黑体"/>
      <family val="3"/>
      <charset val="134"/>
    </font>
    <font>
      <sz val="16"/>
      <name val="黑体"/>
      <family val="3"/>
      <charset val="134"/>
    </font>
    <font>
      <sz val="20"/>
      <color indexed="8"/>
      <name val="方正小标宋_GBK"/>
      <charset val="134"/>
    </font>
    <font>
      <b/>
      <sz val="10"/>
      <color indexed="8"/>
      <name val="方正仿宋_GBK"/>
      <charset val="134"/>
    </font>
    <font>
      <sz val="10"/>
      <color indexed="8"/>
      <name val="方正仿宋_GBK"/>
      <charset val="134"/>
    </font>
    <font>
      <sz val="10"/>
      <color indexed="8"/>
      <name val="黑体"/>
      <family val="3"/>
      <charset val="134"/>
    </font>
    <font>
      <sz val="11"/>
      <color indexed="8"/>
      <name val="宋体"/>
      <charset val="134"/>
    </font>
    <font>
      <b/>
      <sz val="20"/>
      <name val="华文中宋"/>
      <charset val="134"/>
    </font>
    <font>
      <sz val="10"/>
      <name val="宋体"/>
      <charset val="134"/>
    </font>
    <font>
      <b/>
      <sz val="10"/>
      <name val="宋体"/>
      <charset val="134"/>
    </font>
    <font>
      <b/>
      <sz val="12"/>
      <name val="宋体"/>
      <charset val="134"/>
    </font>
    <font>
      <sz val="20"/>
      <name val="方正小标宋_GBK"/>
      <charset val="134"/>
    </font>
    <font>
      <b/>
      <sz val="10"/>
      <name val="方正仿宋_GBK"/>
      <charset val="134"/>
    </font>
    <font>
      <sz val="10"/>
      <name val="方正仿宋_GBK"/>
      <charset val="134"/>
    </font>
    <font>
      <sz val="11"/>
      <name val="宋体"/>
      <charset val="134"/>
    </font>
    <font>
      <b/>
      <sz val="12"/>
      <name val="华文中宋"/>
      <charset val="134"/>
    </font>
    <font>
      <sz val="10"/>
      <name val="楷体_GB2312"/>
      <family val="3"/>
      <charset val="134"/>
    </font>
    <font>
      <b/>
      <sz val="11"/>
      <name val="宋体"/>
      <charset val="134"/>
    </font>
    <font>
      <sz val="10"/>
      <name val="黑体"/>
      <family val="3"/>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theme="0"/>
      <name val="宋体"/>
      <charset val="134"/>
      <scheme val="minor"/>
    </font>
    <font>
      <sz val="11"/>
      <color theme="1"/>
      <name val="宋体"/>
      <charset val="134"/>
      <scheme val="minor"/>
    </font>
    <font>
      <sz val="11"/>
      <color indexed="9"/>
      <name val="宋体"/>
      <charset val="134"/>
    </font>
    <font>
      <sz val="10"/>
      <name val="Arial"/>
      <family val="2"/>
      <charset val="0"/>
    </font>
    <font>
      <sz val="12"/>
      <name val="Times New Roman"/>
      <family val="1"/>
      <charset val="0"/>
    </font>
    <font>
      <b/>
      <sz val="9"/>
      <name val="宋体"/>
      <charset val="134"/>
    </font>
  </fonts>
  <fills count="4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2"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3" borderId="15" applyNumberFormat="0" applyAlignment="0" applyProtection="0">
      <alignment vertical="center"/>
    </xf>
    <xf numFmtId="0" fontId="33" fillId="4" borderId="16" applyNumberFormat="0" applyAlignment="0" applyProtection="0">
      <alignment vertical="center"/>
    </xf>
    <xf numFmtId="0" fontId="34" fillId="4" borderId="15" applyNumberFormat="0" applyAlignment="0" applyProtection="0">
      <alignment vertical="center"/>
    </xf>
    <xf numFmtId="0" fontId="35" fillId="5"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1" fillId="33"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xf numFmtId="0" fontId="11" fillId="2" borderId="0" applyNumberFormat="0" applyBorder="0" applyAlignment="0" applyProtection="0">
      <alignment vertical="center"/>
    </xf>
    <xf numFmtId="0" fontId="11" fillId="34" borderId="0" applyNumberFormat="0" applyBorder="0" applyAlignment="0" applyProtection="0">
      <alignment vertical="center"/>
    </xf>
    <xf numFmtId="0" fontId="11" fillId="6" borderId="0" applyNumberFormat="0" applyBorder="0" applyAlignment="0" applyProtection="0">
      <alignment vertical="center"/>
    </xf>
    <xf numFmtId="0" fontId="11" fillId="34" borderId="0" applyNumberFormat="0" applyBorder="0" applyAlignment="0" applyProtection="0">
      <alignment vertical="center"/>
    </xf>
    <xf numFmtId="0" fontId="11" fillId="3" borderId="0" applyNumberFormat="0" applyBorder="0" applyAlignment="0" applyProtection="0">
      <alignment vertical="center"/>
    </xf>
    <xf numFmtId="0" fontId="11" fillId="35" borderId="0" applyNumberFormat="0" applyBorder="0" applyAlignment="0" applyProtection="0">
      <alignment vertical="center"/>
    </xf>
    <xf numFmtId="0" fontId="11" fillId="8"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43" fillId="36" borderId="0" applyNumberFormat="0" applyBorder="0" applyAlignment="0" applyProtection="0">
      <alignment vertical="center"/>
    </xf>
    <xf numFmtId="0" fontId="43" fillId="3" borderId="0" applyNumberFormat="0" applyBorder="0" applyAlignment="0" applyProtection="0">
      <alignment vertical="center"/>
    </xf>
    <xf numFmtId="0" fontId="43" fillId="35" borderId="0" applyNumberFormat="0" applyBorder="0" applyAlignment="0" applyProtection="0">
      <alignment vertical="center"/>
    </xf>
    <xf numFmtId="0" fontId="43" fillId="3" borderId="0" applyNumberFormat="0" applyBorder="0" applyAlignment="0" applyProtection="0">
      <alignment vertical="center"/>
    </xf>
    <xf numFmtId="0" fontId="43" fillId="37" borderId="0" applyNumberFormat="0" applyBorder="0" applyAlignment="0" applyProtection="0">
      <alignment vertical="center"/>
    </xf>
    <xf numFmtId="0" fontId="43" fillId="35" borderId="0" applyNumberFormat="0" applyBorder="0" applyAlignment="0" applyProtection="0">
      <alignment vertical="center"/>
    </xf>
    <xf numFmtId="0" fontId="11" fillId="0" borderId="0" applyProtection="0">
      <alignment vertical="center"/>
    </xf>
    <xf numFmtId="0" fontId="0" fillId="0" borderId="0">
      <alignment vertical="center"/>
    </xf>
    <xf numFmtId="0" fontId="0" fillId="0" borderId="0">
      <alignment vertical="center"/>
    </xf>
    <xf numFmtId="0" fontId="11" fillId="0" borderId="0" applyProtection="0">
      <alignment vertical="center"/>
    </xf>
    <xf numFmtId="0" fontId="44" fillId="0" borderId="0"/>
    <xf numFmtId="0" fontId="11" fillId="0" borderId="0">
      <alignment vertical="center"/>
    </xf>
    <xf numFmtId="0" fontId="0" fillId="0" borderId="0">
      <alignment vertical="center"/>
    </xf>
    <xf numFmtId="0" fontId="45" fillId="0" borderId="0"/>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3" fillId="5"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3" fillId="42" borderId="0" applyNumberFormat="0" applyBorder="0" applyAlignment="0" applyProtection="0">
      <alignment vertical="center"/>
    </xf>
  </cellStyleXfs>
  <cellXfs count="15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lignment vertical="center"/>
    </xf>
    <xf numFmtId="0" fontId="5" fillId="0" borderId="0" xfId="0" applyFont="1" applyFill="1" applyAlignment="1">
      <alignment horizontal="left" vertical="center"/>
    </xf>
    <xf numFmtId="0" fontId="6" fillId="0" borderId="0" xfId="0" applyFont="1" applyAlignment="1">
      <alignment vertical="center"/>
    </xf>
    <xf numFmtId="0" fontId="7" fillId="0" borderId="0" xfId="0" applyFont="1" applyFill="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lignmen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11" fillId="0" borderId="0" xfId="0" applyNumberFormat="1" applyFont="1" applyFill="1" applyAlignment="1">
      <alignment horizontal="left" vertical="center" wrapText="1"/>
    </xf>
    <xf numFmtId="0" fontId="12" fillId="0" borderId="0" xfId="0" applyFont="1" applyFill="1">
      <alignment vertical="center"/>
    </xf>
    <xf numFmtId="0" fontId="13" fillId="0" borderId="0" xfId="0" applyFont="1" applyFill="1">
      <alignment vertical="center"/>
    </xf>
    <xf numFmtId="0" fontId="14" fillId="0" borderId="0" xfId="0" applyFont="1" applyFill="1">
      <alignment vertical="center"/>
    </xf>
    <xf numFmtId="0" fontId="13" fillId="0" borderId="0" xfId="0" applyFont="1" applyFill="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5"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NumberFormat="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Fill="1">
      <alignment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NumberFormat="1" applyFont="1" applyFill="1" applyAlignment="1">
      <alignment horizontal="right" vertical="center" wrapText="1"/>
    </xf>
    <xf numFmtId="0" fontId="6" fillId="0" borderId="0" xfId="0" applyFont="1" applyFill="1" applyAlignment="1">
      <alignment horizontal="right" vertical="center" wrapText="1"/>
    </xf>
    <xf numFmtId="0" fontId="6" fillId="0" borderId="0" xfId="0" applyFont="1"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6" fillId="0" borderId="0" xfId="0" applyNumberFormat="1" applyFont="1" applyFill="1" applyAlignment="1">
      <alignment horizontal="right" vertical="center" wrapText="1"/>
    </xf>
    <xf numFmtId="0" fontId="16" fillId="0" borderId="0" xfId="0" applyFont="1" applyFill="1" applyAlignment="1">
      <alignment horizontal="right" vertical="center" wrapText="1"/>
    </xf>
    <xf numFmtId="0" fontId="17"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left" vertical="center" wrapText="1"/>
    </xf>
    <xf numFmtId="0" fontId="18" fillId="0" borderId="0" xfId="0" applyNumberFormat="1" applyFont="1" applyFill="1" applyAlignment="1">
      <alignment horizontal="right" vertical="center" wrapText="1"/>
    </xf>
    <xf numFmtId="0" fontId="18" fillId="0" borderId="0" xfId="0" applyFont="1" applyFill="1" applyAlignment="1">
      <alignment horizontal="right" vertical="center" wrapText="1"/>
    </xf>
    <xf numFmtId="0" fontId="18" fillId="0" borderId="0" xfId="0" applyFont="1" applyFill="1" applyAlignment="1">
      <alignment horizontal="center" vertical="center" wrapText="1"/>
    </xf>
    <xf numFmtId="14" fontId="18" fillId="0" borderId="0" xfId="0" applyNumberFormat="1" applyFont="1" applyFill="1" applyAlignment="1">
      <alignment horizontal="center" vertical="center" wrapText="1"/>
    </xf>
    <xf numFmtId="0" fontId="14" fillId="0"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0" applyNumberFormat="1" applyFont="1" applyFill="1" applyBorder="1" applyAlignment="1">
      <alignment horizontal="right" vertical="center" wrapText="1"/>
    </xf>
    <xf numFmtId="57"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right" vertical="center" wrapText="1"/>
    </xf>
    <xf numFmtId="0" fontId="13" fillId="0" borderId="2" xfId="0" applyFont="1" applyFill="1" applyBorder="1" applyAlignment="1">
      <alignment horizontal="right" vertical="center" wrapText="1"/>
    </xf>
    <xf numFmtId="49" fontId="13"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176"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right" vertical="center"/>
    </xf>
    <xf numFmtId="0" fontId="13" fillId="0" borderId="2" xfId="0" applyFont="1" applyFill="1" applyBorder="1" applyAlignment="1">
      <alignment horizontal="right" vertical="center"/>
    </xf>
    <xf numFmtId="176" fontId="13" fillId="0" borderId="2" xfId="0" applyNumberFormat="1" applyFont="1" applyFill="1" applyBorder="1" applyAlignment="1">
      <alignment horizontal="left" vertical="center"/>
    </xf>
    <xf numFmtId="177" fontId="13" fillId="0" borderId="2" xfId="0" applyNumberFormat="1" applyFont="1" applyFill="1" applyBorder="1" applyAlignment="1">
      <alignment horizontal="right" vertical="center" wrapText="1"/>
    </xf>
    <xf numFmtId="0" fontId="13" fillId="0" borderId="2" xfId="71" applyFont="1" applyFill="1" applyBorder="1" applyAlignment="1">
      <alignment horizontal="left" vertical="center" wrapText="1"/>
    </xf>
    <xf numFmtId="57" fontId="13" fillId="0" borderId="2" xfId="0" applyNumberFormat="1" applyFont="1" applyFill="1" applyBorder="1" applyAlignment="1">
      <alignment horizontal="left" vertical="center" wrapText="1"/>
    </xf>
    <xf numFmtId="176" fontId="13" fillId="0" borderId="2" xfId="72" applyNumberFormat="1" applyFont="1" applyFill="1" applyBorder="1" applyAlignment="1">
      <alignment horizontal="left" vertical="center" wrapText="1"/>
    </xf>
    <xf numFmtId="0" fontId="13" fillId="0" borderId="2" xfId="74" applyFont="1" applyFill="1" applyBorder="1" applyAlignment="1">
      <alignment horizontal="left" vertical="center" wrapText="1"/>
    </xf>
    <xf numFmtId="57" fontId="13" fillId="0" borderId="2" xfId="74" applyNumberFormat="1" applyFont="1" applyFill="1" applyBorder="1" applyAlignment="1">
      <alignment horizontal="center" vertical="center" wrapText="1"/>
    </xf>
    <xf numFmtId="176" fontId="13" fillId="0" borderId="2" xfId="0" applyNumberFormat="1" applyFont="1" applyFill="1" applyBorder="1" applyAlignment="1">
      <alignment horizontal="right" vertical="center" wrapText="1"/>
    </xf>
    <xf numFmtId="0" fontId="13" fillId="0" borderId="2" xfId="71"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177" fontId="13" fillId="0" borderId="2" xfId="0" applyNumberFormat="1" applyFont="1" applyFill="1" applyBorder="1" applyAlignment="1">
      <alignment horizontal="right" vertical="center"/>
    </xf>
    <xf numFmtId="0" fontId="14" fillId="0" borderId="2" xfId="0" applyFont="1" applyFill="1" applyBorder="1" applyAlignment="1">
      <alignment horizontal="right" vertical="center" wrapText="1"/>
    </xf>
    <xf numFmtId="49" fontId="13" fillId="0" borderId="2" xfId="0" applyNumberFormat="1" applyFont="1" applyFill="1" applyBorder="1" applyAlignment="1">
      <alignment horizontal="center" vertical="center" wrapText="1"/>
    </xf>
    <xf numFmtId="0" fontId="13" fillId="0" borderId="2" xfId="74"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2" xfId="0" applyFont="1" applyFill="1" applyBorder="1">
      <alignment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right" vertical="center" wrapText="1"/>
    </xf>
    <xf numFmtId="0" fontId="13" fillId="0" borderId="0" xfId="0" applyFont="1" applyFill="1" applyAlignment="1">
      <alignment horizontal="center"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3" fillId="0" borderId="3" xfId="0" applyNumberFormat="1" applyFont="1" applyFill="1" applyBorder="1" applyAlignment="1">
      <alignment horizontal="right" vertical="center" wrapText="1"/>
    </xf>
    <xf numFmtId="0" fontId="13" fillId="0" borderId="0" xfId="0" applyFont="1" applyFill="1" applyAlignment="1">
      <alignment horizontal="right" vertical="center"/>
    </xf>
    <xf numFmtId="57" fontId="13" fillId="0" borderId="3" xfId="0"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13" fillId="0" borderId="0" xfId="0" applyFont="1" applyFill="1" applyAlignment="1">
      <alignment horizontal="left" vertical="center" wrapText="1"/>
    </xf>
    <xf numFmtId="0" fontId="13" fillId="0" borderId="0" xfId="0" applyNumberFormat="1" applyFont="1" applyFill="1" applyAlignment="1">
      <alignment horizontal="right" vertical="center" wrapText="1"/>
    </xf>
    <xf numFmtId="0" fontId="13" fillId="0" borderId="0" xfId="0" applyFont="1" applyFill="1" applyAlignment="1">
      <alignment horizontal="right" vertical="center" wrapText="1"/>
    </xf>
    <xf numFmtId="0" fontId="19" fillId="0" borderId="0" xfId="0" applyFont="1" applyFill="1">
      <alignment vertical="center"/>
    </xf>
    <xf numFmtId="0" fontId="20" fillId="0" borderId="0" xfId="0" applyFont="1" applyFill="1">
      <alignment vertical="center"/>
    </xf>
    <xf numFmtId="0" fontId="0" fillId="0" borderId="0" xfId="0" applyFill="1" applyAlignment="1">
      <alignment horizontal="left" vertical="center"/>
    </xf>
    <xf numFmtId="0" fontId="6" fillId="0" borderId="0" xfId="0" applyFont="1" applyFill="1" applyAlignment="1">
      <alignment horizontal="left" vertical="center"/>
    </xf>
    <xf numFmtId="0" fontId="16" fillId="0" borderId="0" xfId="0" applyFont="1" applyFill="1" applyAlignment="1">
      <alignment horizontal="center" vertical="center"/>
    </xf>
    <xf numFmtId="0" fontId="21" fillId="0" borderId="0" xfId="0" applyFont="1" applyFill="1" applyAlignment="1">
      <alignment horizontal="right" vertical="center"/>
    </xf>
    <xf numFmtId="0" fontId="15" fillId="0" borderId="2"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176" fontId="14" fillId="0" borderId="2" xfId="0" applyNumberFormat="1" applyFont="1" applyFill="1" applyBorder="1" applyAlignment="1">
      <alignment horizontal="right" vertical="center" wrapText="1"/>
    </xf>
    <xf numFmtId="0" fontId="22" fillId="0" borderId="2" xfId="70" applyNumberFormat="1" applyFont="1" applyFill="1" applyBorder="1" applyAlignment="1" applyProtection="1">
      <alignment horizontal="center" vertical="center" wrapText="1"/>
    </xf>
    <xf numFmtId="0" fontId="22" fillId="0" borderId="2" xfId="69" applyNumberFormat="1" applyFont="1" applyFill="1" applyBorder="1" applyAlignment="1" applyProtection="1">
      <alignment horizontal="center" vertical="center" wrapText="1"/>
    </xf>
    <xf numFmtId="0" fontId="14" fillId="0" borderId="2" xfId="69" applyNumberFormat="1" applyFont="1" applyFill="1" applyBorder="1" applyAlignment="1" applyProtection="1">
      <alignment horizontal="center" vertical="center" wrapText="1"/>
    </xf>
    <xf numFmtId="0" fontId="19" fillId="0" borderId="2" xfId="69" applyNumberFormat="1" applyFont="1" applyFill="1" applyBorder="1" applyAlignment="1" applyProtection="1">
      <alignment horizontal="left" vertical="center" wrapText="1"/>
    </xf>
    <xf numFmtId="0" fontId="13" fillId="0" borderId="9" xfId="69" applyNumberFormat="1" applyFont="1" applyFill="1" applyBorder="1" applyAlignment="1" applyProtection="1">
      <alignment vertical="center" wrapText="1"/>
    </xf>
    <xf numFmtId="0" fontId="13" fillId="0" borderId="10" xfId="69" applyNumberFormat="1" applyFont="1" applyFill="1" applyBorder="1" applyAlignment="1" applyProtection="1">
      <alignment vertical="center" wrapText="1"/>
    </xf>
    <xf numFmtId="0" fontId="13" fillId="0" borderId="11" xfId="69" applyNumberFormat="1" applyFont="1" applyFill="1" applyBorder="1" applyAlignment="1" applyProtection="1">
      <alignment vertical="center" wrapText="1"/>
    </xf>
    <xf numFmtId="0" fontId="13" fillId="0" borderId="9" xfId="69" applyNumberFormat="1" applyFont="1" applyFill="1" applyBorder="1" applyAlignment="1" applyProtection="1">
      <alignment horizontal="left" vertical="center" wrapText="1"/>
    </xf>
    <xf numFmtId="0" fontId="13" fillId="0" borderId="10" xfId="69" applyNumberFormat="1" applyFont="1" applyFill="1" applyBorder="1" applyAlignment="1" applyProtection="1">
      <alignment horizontal="left" vertical="center" wrapText="1"/>
    </xf>
    <xf numFmtId="0" fontId="13" fillId="0" borderId="11" xfId="69" applyNumberFormat="1" applyFont="1" applyFill="1" applyBorder="1" applyAlignment="1" applyProtection="1">
      <alignment horizontal="left" vertical="center" wrapText="1"/>
    </xf>
    <xf numFmtId="0" fontId="13" fillId="0" borderId="2" xfId="69" applyNumberFormat="1" applyFont="1" applyFill="1" applyBorder="1" applyAlignment="1" applyProtection="1">
      <alignment horizontal="left" vertical="center" wrapText="1"/>
    </xf>
    <xf numFmtId="0" fontId="14" fillId="0" borderId="2" xfId="69" applyNumberFormat="1" applyFont="1" applyFill="1" applyBorder="1" applyAlignment="1" applyProtection="1">
      <alignment vertical="center" wrapText="1"/>
    </xf>
    <xf numFmtId="0" fontId="19" fillId="0" borderId="9" xfId="69" applyNumberFormat="1" applyFont="1" applyFill="1" applyBorder="1" applyAlignment="1" applyProtection="1">
      <alignment vertical="center" wrapText="1"/>
    </xf>
    <xf numFmtId="0" fontId="19" fillId="0" borderId="10" xfId="69" applyNumberFormat="1" applyFont="1" applyFill="1" applyBorder="1" applyAlignment="1" applyProtection="1">
      <alignment vertical="center" wrapText="1"/>
    </xf>
    <xf numFmtId="0" fontId="19" fillId="0" borderId="11" xfId="69" applyNumberFormat="1" applyFont="1" applyFill="1" applyBorder="1" applyAlignment="1" applyProtection="1">
      <alignment vertical="center" wrapText="1"/>
    </xf>
    <xf numFmtId="0" fontId="14" fillId="0" borderId="2" xfId="69" applyNumberFormat="1"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19" fillId="0" borderId="10"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wrapText="1"/>
    </xf>
    <xf numFmtId="0" fontId="22" fillId="0" borderId="2" xfId="70" applyNumberFormat="1" applyFont="1" applyFill="1" applyBorder="1" applyAlignment="1" applyProtection="1">
      <alignment horizontal="left" vertical="center" wrapText="1"/>
    </xf>
    <xf numFmtId="0" fontId="19" fillId="0" borderId="9" xfId="70" applyNumberFormat="1" applyFont="1" applyFill="1" applyBorder="1" applyAlignment="1" applyProtection="1">
      <alignment horizontal="left" vertical="center" wrapText="1"/>
    </xf>
    <xf numFmtId="0" fontId="19" fillId="0" borderId="10" xfId="70" applyNumberFormat="1" applyFont="1" applyFill="1" applyBorder="1" applyAlignment="1" applyProtection="1">
      <alignment horizontal="left" vertical="center" wrapText="1"/>
    </xf>
    <xf numFmtId="0" fontId="19" fillId="0" borderId="11" xfId="70" applyNumberFormat="1" applyFont="1" applyFill="1" applyBorder="1" applyAlignment="1" applyProtection="1">
      <alignment horizontal="left" vertical="center" wrapText="1"/>
    </xf>
    <xf numFmtId="0" fontId="13" fillId="0" borderId="2" xfId="0" applyFont="1" applyFill="1" applyBorder="1" applyAlignment="1">
      <alignment horizontal="justify"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0" fillId="0" borderId="2" xfId="0" applyFont="1" applyFill="1" applyBorder="1" applyAlignment="1">
      <alignment horizontal="left" vertical="center"/>
    </xf>
    <xf numFmtId="176" fontId="13" fillId="0" borderId="2" xfId="0" applyNumberFormat="1" applyFont="1" applyFill="1" applyBorder="1" applyAlignment="1">
      <alignment horizontal="right" vertical="center"/>
    </xf>
    <xf numFmtId="0" fontId="0" fillId="0" borderId="0" xfId="0" applyNumberFormat="1" applyFont="1" applyFill="1" applyAlignment="1">
      <alignment horizontal="left" vertical="center" wrapText="1"/>
    </xf>
    <xf numFmtId="0" fontId="0" fillId="0" borderId="0" xfId="0" applyFont="1" applyFill="1" applyAlignment="1">
      <alignment horizontal="left" vertical="center"/>
    </xf>
    <xf numFmtId="0" fontId="20" fillId="0" borderId="0" xfId="0" applyFont="1">
      <alignment vertical="center"/>
    </xf>
    <xf numFmtId="0" fontId="15" fillId="0" borderId="0" xfId="0" applyFont="1">
      <alignment vertical="center"/>
    </xf>
    <xf numFmtId="0" fontId="6" fillId="0" borderId="0" xfId="0" applyFont="1" applyFill="1" applyAlignment="1">
      <alignment vertical="center"/>
    </xf>
    <xf numFmtId="0" fontId="23" fillId="0" borderId="2" xfId="0" applyFont="1" applyFill="1" applyBorder="1" applyAlignment="1">
      <alignment horizontal="center" vertical="center"/>
    </xf>
    <xf numFmtId="0" fontId="15" fillId="0" borderId="0" xfId="0" applyFont="1" applyFill="1">
      <alignment vertical="center"/>
    </xf>
    <xf numFmtId="0" fontId="13" fillId="0" borderId="2" xfId="0" applyFont="1" applyFill="1" applyBorder="1" applyAlignment="1">
      <alignment horizontal="left"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xfId="49"/>
    <cellStyle name="20% - 着色 2" xfId="50"/>
    <cellStyle name="20% - 着色 3" xfId="51"/>
    <cellStyle name="20% - 着色 4" xfId="52"/>
    <cellStyle name="20% - 着色 5" xfId="53"/>
    <cellStyle name="20% - 着色 6" xfId="54"/>
    <cellStyle name="40% - 着色 1" xfId="55"/>
    <cellStyle name="40% - 着色 2" xfId="56"/>
    <cellStyle name="40% - 着色 3" xfId="57"/>
    <cellStyle name="40% - 着色 4" xfId="58"/>
    <cellStyle name="40% - 着色 5" xfId="59"/>
    <cellStyle name="40% - 着色 6" xfId="60"/>
    <cellStyle name="60% - 着色 1" xfId="61"/>
    <cellStyle name="60% - 着色 2" xfId="62"/>
    <cellStyle name="60% - 着色 3" xfId="63"/>
    <cellStyle name="60% - 着色 4" xfId="64"/>
    <cellStyle name="60% - 着色 5" xfId="65"/>
    <cellStyle name="60% - 着色 6" xfId="66"/>
    <cellStyle name="常规 10_2016年计划减贫人员花名小贾" xfId="67"/>
    <cellStyle name="常规 2" xfId="68"/>
    <cellStyle name="常规 2 2" xfId="69"/>
    <cellStyle name="常规 2_2-1统计表_1" xfId="70"/>
    <cellStyle name="常规 3" xfId="71"/>
    <cellStyle name="常规 4" xfId="72"/>
    <cellStyle name="常规 6" xfId="73"/>
    <cellStyle name="常规_分类（新序号）_2" xfId="74"/>
    <cellStyle name="着色 1" xfId="75"/>
    <cellStyle name="着色 2" xfId="76"/>
    <cellStyle name="着色 3" xfId="77"/>
    <cellStyle name="着色 4" xfId="78"/>
    <cellStyle name="着色 5" xfId="79"/>
    <cellStyle name="着色 6" xfId="8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abSelected="1" view="pageBreakPreview" zoomScaleNormal="100" workbookViewId="0">
      <selection activeCell="A1" sqref="A1:C1"/>
    </sheetView>
  </sheetViews>
  <sheetFormatPr defaultColWidth="9" defaultRowHeight="14.25" outlineLevelCol="3"/>
  <cols>
    <col min="1" max="1" width="77.125" customWidth="1"/>
    <col min="2" max="2" width="11.25" customWidth="1"/>
    <col min="3" max="3" width="23.75" customWidth="1"/>
    <col min="4" max="4" width="9" style="5"/>
  </cols>
  <sheetData>
    <row r="1" ht="20.25" spans="1:4">
      <c r="A1" s="149" t="s">
        <v>0</v>
      </c>
      <c r="B1" s="7"/>
      <c r="C1" s="7"/>
    </row>
    <row r="2" ht="20.25" spans="1:4">
      <c r="A2" s="149"/>
      <c r="B2" s="7"/>
      <c r="C2" s="7"/>
    </row>
    <row r="3" s="147" customFormat="1" ht="25.5" spans="1:4">
      <c r="A3" s="99" t="s">
        <v>1</v>
      </c>
      <c r="B3" s="99"/>
      <c r="C3" s="99"/>
      <c r="D3" s="96"/>
    </row>
    <row r="4" s="148" customFormat="1" ht="26.1" customHeight="1" spans="1:4">
      <c r="A4" s="150" t="s">
        <v>2</v>
      </c>
      <c r="B4" s="150" t="s">
        <v>3</v>
      </c>
      <c r="C4" s="150" t="s">
        <v>4</v>
      </c>
      <c r="D4" s="151"/>
    </row>
    <row r="5" ht="26.1" customHeight="1" spans="1:4">
      <c r="A5" s="152" t="s">
        <v>5</v>
      </c>
      <c r="B5" s="63" t="s">
        <v>6</v>
      </c>
      <c r="C5" s="63" t="s">
        <v>6</v>
      </c>
    </row>
    <row r="6" ht="26.1" customHeight="1" spans="1:4">
      <c r="A6" s="152" t="s">
        <v>7</v>
      </c>
      <c r="B6" s="63" t="s">
        <v>8</v>
      </c>
      <c r="C6" s="63">
        <v>9</v>
      </c>
    </row>
    <row r="7" ht="26.1" customHeight="1" spans="1:4">
      <c r="A7" s="152" t="s">
        <v>9</v>
      </c>
      <c r="B7" s="63" t="s">
        <v>8</v>
      </c>
      <c r="C7" s="63">
        <v>165</v>
      </c>
    </row>
    <row r="8" ht="26.1" customHeight="1" spans="1:4">
      <c r="A8" s="152" t="s">
        <v>10</v>
      </c>
      <c r="B8" s="63" t="s">
        <v>11</v>
      </c>
      <c r="C8" s="63">
        <v>103993</v>
      </c>
    </row>
    <row r="9" ht="26.1" customHeight="1" spans="1:4">
      <c r="A9" s="152" t="s">
        <v>12</v>
      </c>
      <c r="B9" s="63" t="s">
        <v>11</v>
      </c>
      <c r="C9" s="63">
        <v>59542</v>
      </c>
    </row>
    <row r="10" ht="26.1" customHeight="1" spans="1:4">
      <c r="A10" s="152" t="s">
        <v>13</v>
      </c>
      <c r="B10" s="63" t="s">
        <v>14</v>
      </c>
      <c r="C10" s="63">
        <v>316484</v>
      </c>
    </row>
    <row r="11" ht="26.1" customHeight="1" spans="1:4">
      <c r="A11" s="152" t="s">
        <v>15</v>
      </c>
      <c r="B11" s="63" t="s">
        <v>14</v>
      </c>
      <c r="C11" s="63">
        <v>183102</v>
      </c>
    </row>
    <row r="12" ht="26.1" customHeight="1" spans="1:4">
      <c r="A12" s="152" t="s">
        <v>16</v>
      </c>
      <c r="B12" s="63" t="s">
        <v>17</v>
      </c>
      <c r="C12" s="63">
        <v>11443</v>
      </c>
    </row>
    <row r="13" ht="26.1" customHeight="1" spans="1:4">
      <c r="A13" s="152" t="s">
        <v>18</v>
      </c>
      <c r="B13" s="63" t="s">
        <v>19</v>
      </c>
      <c r="C13" s="63">
        <v>112358</v>
      </c>
    </row>
    <row r="14" ht="26.1" customHeight="1" spans="1:4">
      <c r="A14" s="152" t="s">
        <v>20</v>
      </c>
      <c r="B14" s="63" t="s">
        <v>19</v>
      </c>
      <c r="C14" s="63">
        <v>41117.12</v>
      </c>
    </row>
    <row r="15" ht="26.1" customHeight="1" spans="1:4">
      <c r="A15" s="152" t="s">
        <v>21</v>
      </c>
      <c r="B15" s="63" t="s">
        <v>19</v>
      </c>
      <c r="C15" s="63">
        <v>382832</v>
      </c>
    </row>
    <row r="16" ht="26.1" customHeight="1" spans="1:4">
      <c r="A16" s="152" t="s">
        <v>22</v>
      </c>
      <c r="B16" s="63" t="s">
        <v>19</v>
      </c>
      <c r="C16" s="63">
        <v>125421</v>
      </c>
    </row>
    <row r="17" ht="26.1" customHeight="1" spans="1:3">
      <c r="A17" s="152" t="s">
        <v>23</v>
      </c>
      <c r="B17" s="63" t="s">
        <v>19</v>
      </c>
      <c r="C17" s="63">
        <v>41117.12</v>
      </c>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sheetData>
  <mergeCells count="2">
    <mergeCell ref="A1:C1"/>
    <mergeCell ref="A3:C3"/>
  </mergeCells>
  <printOptions horizontalCentered="1"/>
  <pageMargins left="0.979861111111111" right="0.979861111111111" top="0.790972222222222" bottom="0.790972222222222" header="0.511805555555556" footer="0.708333333333333"/>
  <pageSetup paperSize="9" firstPageNumber="18"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5"/>
  <sheetViews>
    <sheetView view="pageBreakPreview" zoomScaleNormal="100" workbookViewId="0">
      <pane ySplit="6" topLeftCell="BM7" activePane="bottomLeft" state="frozen"/>
      <selection/>
      <selection pane="bottomLeft" activeCell="A2" sqref="$A2:$XFD2"/>
    </sheetView>
  </sheetViews>
  <sheetFormatPr defaultColWidth="9" defaultRowHeight="14.25"/>
  <cols>
    <col min="1" max="1" width="3.875" style="5" customWidth="1"/>
    <col min="2" max="2" width="9.125" style="5" customWidth="1"/>
    <col min="3" max="3" width="9.5" style="5" customWidth="1"/>
    <col min="4" max="4" width="5.5" style="5" customWidth="1"/>
    <col min="5" max="5" width="29.75" style="5" customWidth="1"/>
    <col min="6" max="8" width="9.75" style="5" customWidth="1"/>
    <col min="9" max="10" width="9.875" style="5" customWidth="1"/>
    <col min="11" max="11" width="8.25" style="5" customWidth="1"/>
    <col min="12" max="12" width="9.375" style="5"/>
    <col min="13" max="16384" width="9" style="5"/>
  </cols>
  <sheetData>
    <row r="1" s="95" customFormat="1" ht="20.25" spans="1:13">
      <c r="A1" s="98" t="s">
        <v>24</v>
      </c>
      <c r="B1" s="98"/>
      <c r="C1" s="7"/>
      <c r="D1" s="7"/>
      <c r="E1" s="7"/>
      <c r="F1" s="7"/>
      <c r="G1" s="7"/>
      <c r="H1" s="7"/>
      <c r="I1" s="7"/>
      <c r="J1" s="7"/>
      <c r="K1" s="7"/>
    </row>
    <row r="2" s="95" customFormat="1" ht="20.25" spans="1:13">
      <c r="A2" s="98"/>
      <c r="B2" s="98"/>
      <c r="C2" s="7"/>
      <c r="D2" s="7"/>
      <c r="E2" s="7"/>
      <c r="F2" s="7"/>
      <c r="G2" s="7"/>
      <c r="H2" s="7"/>
      <c r="I2" s="7"/>
      <c r="J2" s="7"/>
      <c r="K2" s="7"/>
    </row>
    <row r="3" s="96" customFormat="1" ht="21" customHeight="1" spans="1:13">
      <c r="A3" s="99" t="s">
        <v>25</v>
      </c>
      <c r="B3" s="99"/>
      <c r="C3" s="99"/>
      <c r="D3" s="99"/>
      <c r="E3" s="99"/>
      <c r="F3" s="99"/>
      <c r="G3" s="99"/>
      <c r="H3" s="99"/>
      <c r="I3" s="99"/>
      <c r="J3" s="99"/>
      <c r="K3" s="99"/>
    </row>
    <row r="4" ht="12.75" customHeight="1" spans="1:13">
      <c r="A4" s="100" t="s">
        <v>26</v>
      </c>
      <c r="B4" s="100"/>
      <c r="C4" s="100"/>
      <c r="D4" s="100"/>
      <c r="E4" s="100"/>
      <c r="F4" s="100"/>
      <c r="G4" s="100"/>
      <c r="H4" s="100"/>
      <c r="I4" s="100"/>
      <c r="J4" s="100"/>
      <c r="K4" s="100"/>
    </row>
    <row r="5" ht="22.5" customHeight="1" spans="1:13">
      <c r="A5" s="101" t="s">
        <v>27</v>
      </c>
      <c r="B5" s="102" t="s">
        <v>28</v>
      </c>
      <c r="C5" s="103"/>
      <c r="D5" s="103"/>
      <c r="E5" s="104"/>
      <c r="F5" s="53" t="s">
        <v>29</v>
      </c>
      <c r="G5" s="53"/>
      <c r="H5" s="53" t="s">
        <v>30</v>
      </c>
      <c r="I5" s="53"/>
      <c r="J5" s="53"/>
      <c r="K5" s="53"/>
    </row>
    <row r="6" ht="35.25" customHeight="1" spans="1:13">
      <c r="A6" s="101"/>
      <c r="B6" s="105"/>
      <c r="C6" s="106"/>
      <c r="D6" s="106"/>
      <c r="E6" s="107"/>
      <c r="F6" s="53" t="s">
        <v>31</v>
      </c>
      <c r="G6" s="53" t="s">
        <v>32</v>
      </c>
      <c r="H6" s="53" t="s">
        <v>33</v>
      </c>
      <c r="I6" s="53" t="s">
        <v>34</v>
      </c>
      <c r="J6" s="53" t="s">
        <v>35</v>
      </c>
      <c r="K6" s="53" t="s">
        <v>36</v>
      </c>
    </row>
    <row r="7" ht="19.5" customHeight="1" spans="1:13">
      <c r="A7" s="108" t="s">
        <v>37</v>
      </c>
      <c r="B7" s="109"/>
      <c r="C7" s="109"/>
      <c r="D7" s="109"/>
      <c r="E7" s="110"/>
      <c r="F7" s="111">
        <f t="shared" ref="F7:K7" si="0">F8+F26+F30+F34</f>
        <v>47704.66</v>
      </c>
      <c r="G7" s="111">
        <f t="shared" si="0"/>
        <v>41117.12</v>
      </c>
      <c r="H7" s="111">
        <f t="shared" si="0"/>
        <v>56214.48</v>
      </c>
      <c r="I7" s="111">
        <f t="shared" si="0"/>
        <v>42749.53</v>
      </c>
      <c r="J7" s="111">
        <f t="shared" si="0"/>
        <v>50211.08</v>
      </c>
      <c r="K7" s="111">
        <f t="shared" si="0"/>
        <v>0</v>
      </c>
    </row>
    <row r="8" ht="18.75" customHeight="1" spans="1:13">
      <c r="A8" s="112" t="s">
        <v>38</v>
      </c>
      <c r="B8" s="113" t="s">
        <v>39</v>
      </c>
      <c r="C8" s="113"/>
      <c r="D8" s="113"/>
      <c r="E8" s="113"/>
      <c r="F8" s="111">
        <f t="shared" ref="F8:K8" si="1">SUM(F9:F25)</f>
        <v>31475.74</v>
      </c>
      <c r="G8" s="111">
        <f t="shared" si="1"/>
        <v>28586.56</v>
      </c>
      <c r="H8" s="111">
        <f t="shared" si="1"/>
        <v>39030.66</v>
      </c>
      <c r="I8" s="111">
        <f t="shared" si="1"/>
        <v>30003.26</v>
      </c>
      <c r="J8" s="111">
        <f t="shared" si="1"/>
        <v>34484.26</v>
      </c>
      <c r="K8" s="111">
        <f t="shared" si="1"/>
        <v>0</v>
      </c>
      <c r="M8" s="85"/>
    </row>
    <row r="9" ht="18.75" customHeight="1" spans="1:13">
      <c r="A9" s="114">
        <v>1</v>
      </c>
      <c r="B9" s="115" t="s">
        <v>40</v>
      </c>
      <c r="C9" s="115"/>
      <c r="D9" s="115"/>
      <c r="E9" s="115"/>
      <c r="F9" s="74">
        <v>22972</v>
      </c>
      <c r="G9" s="74">
        <v>22972</v>
      </c>
      <c r="H9" s="74">
        <v>24929.2</v>
      </c>
      <c r="I9" s="74">
        <v>21204</v>
      </c>
      <c r="J9" s="74">
        <f>24852+833</f>
        <v>25685</v>
      </c>
      <c r="K9" s="74"/>
      <c r="M9" s="85"/>
    </row>
    <row r="10" ht="18.75" customHeight="1" spans="1:13">
      <c r="A10" s="114">
        <v>2</v>
      </c>
      <c r="B10" s="115" t="s">
        <v>41</v>
      </c>
      <c r="C10" s="115"/>
      <c r="D10" s="115"/>
      <c r="E10" s="115"/>
      <c r="F10" s="74">
        <v>2162</v>
      </c>
      <c r="G10" s="74">
        <v>2045</v>
      </c>
      <c r="H10" s="74">
        <v>5317.74</v>
      </c>
      <c r="I10" s="74">
        <v>5048.74</v>
      </c>
      <c r="J10" s="74">
        <v>5048.74</v>
      </c>
      <c r="K10" s="74"/>
      <c r="M10" s="85"/>
    </row>
    <row r="11" ht="18.75" customHeight="1" spans="1:13">
      <c r="A11" s="114">
        <v>3</v>
      </c>
      <c r="B11" s="116" t="s">
        <v>42</v>
      </c>
      <c r="C11" s="117"/>
      <c r="D11" s="117"/>
      <c r="E11" s="118"/>
      <c r="F11" s="74">
        <v>1975.98</v>
      </c>
      <c r="G11" s="74">
        <v>1156</v>
      </c>
      <c r="H11" s="74">
        <v>294</v>
      </c>
      <c r="I11" s="74"/>
      <c r="J11" s="74"/>
      <c r="K11" s="74"/>
      <c r="M11" s="85"/>
    </row>
    <row r="12" ht="18.75" customHeight="1" spans="1:13">
      <c r="A12" s="114">
        <v>4</v>
      </c>
      <c r="B12" s="119" t="s">
        <v>43</v>
      </c>
      <c r="C12" s="120"/>
      <c r="D12" s="120"/>
      <c r="E12" s="121"/>
      <c r="F12" s="74">
        <v>209.8</v>
      </c>
      <c r="G12" s="74"/>
      <c r="H12" s="74">
        <v>261.2</v>
      </c>
      <c r="I12" s="74"/>
      <c r="J12" s="74"/>
      <c r="K12" s="74"/>
      <c r="M12" s="85"/>
    </row>
    <row r="13" ht="18.75" customHeight="1" spans="1:13">
      <c r="A13" s="114">
        <v>5</v>
      </c>
      <c r="B13" s="115" t="s">
        <v>44</v>
      </c>
      <c r="C13" s="115"/>
      <c r="D13" s="115"/>
      <c r="E13" s="115"/>
      <c r="F13" s="74">
        <v>1392.56</v>
      </c>
      <c r="G13" s="74">
        <v>1392.56</v>
      </c>
      <c r="H13" s="74">
        <v>2250.52</v>
      </c>
      <c r="I13" s="74">
        <v>2250.52</v>
      </c>
      <c r="J13" s="74">
        <v>2250.52</v>
      </c>
      <c r="K13" s="74"/>
      <c r="M13" s="85"/>
    </row>
    <row r="14" ht="18.75" customHeight="1" spans="1:13">
      <c r="A14" s="114">
        <v>6</v>
      </c>
      <c r="B14" s="115" t="s">
        <v>45</v>
      </c>
      <c r="C14" s="115"/>
      <c r="D14" s="115"/>
      <c r="E14" s="115"/>
      <c r="F14" s="74"/>
      <c r="G14" s="74"/>
      <c r="H14" s="74"/>
      <c r="I14" s="74"/>
      <c r="J14" s="74"/>
      <c r="K14" s="74"/>
      <c r="M14" s="85"/>
    </row>
    <row r="15" ht="18.75" customHeight="1" spans="1:13">
      <c r="A15" s="114">
        <v>7</v>
      </c>
      <c r="B15" s="115" t="s">
        <v>46</v>
      </c>
      <c r="C15" s="115"/>
      <c r="D15" s="115"/>
      <c r="E15" s="115"/>
      <c r="F15" s="74">
        <v>84</v>
      </c>
      <c r="G15" s="74">
        <v>37</v>
      </c>
      <c r="H15" s="74">
        <v>1500</v>
      </c>
      <c r="I15" s="74">
        <v>1500</v>
      </c>
      <c r="J15" s="74">
        <v>1500</v>
      </c>
      <c r="K15" s="74"/>
      <c r="M15" s="85"/>
    </row>
    <row r="16" ht="18.75" customHeight="1" spans="1:13">
      <c r="A16" s="114">
        <v>8</v>
      </c>
      <c r="B16" s="115" t="s">
        <v>47</v>
      </c>
      <c r="C16" s="115"/>
      <c r="D16" s="115"/>
      <c r="E16" s="115"/>
      <c r="F16" s="74"/>
      <c r="G16" s="74"/>
      <c r="H16" s="74"/>
      <c r="I16" s="74"/>
      <c r="J16" s="74"/>
      <c r="K16" s="74"/>
      <c r="M16" s="85"/>
    </row>
    <row r="17" ht="25.5" customHeight="1" spans="1:13">
      <c r="A17" s="114">
        <v>9</v>
      </c>
      <c r="B17" s="122" t="s">
        <v>48</v>
      </c>
      <c r="C17" s="122"/>
      <c r="D17" s="122"/>
      <c r="E17" s="122"/>
      <c r="F17" s="74">
        <v>1365</v>
      </c>
      <c r="G17" s="74"/>
      <c r="H17" s="74">
        <v>4452</v>
      </c>
      <c r="I17" s="74"/>
      <c r="J17" s="74"/>
      <c r="K17" s="74"/>
      <c r="M17" s="85"/>
    </row>
    <row r="18" ht="18.75" customHeight="1" spans="1:13">
      <c r="A18" s="114">
        <v>10</v>
      </c>
      <c r="B18" s="115" t="s">
        <v>49</v>
      </c>
      <c r="C18" s="115"/>
      <c r="D18" s="115"/>
      <c r="E18" s="115"/>
      <c r="F18" s="74"/>
      <c r="G18" s="74"/>
      <c r="H18" s="74"/>
      <c r="I18" s="74"/>
      <c r="J18" s="74"/>
      <c r="K18" s="74"/>
    </row>
    <row r="19" ht="18.75" customHeight="1" spans="1:13">
      <c r="A19" s="114">
        <v>11</v>
      </c>
      <c r="B19" s="115" t="s">
        <v>50</v>
      </c>
      <c r="C19" s="115"/>
      <c r="D19" s="115"/>
      <c r="E19" s="115"/>
      <c r="F19" s="74"/>
      <c r="G19" s="74"/>
      <c r="H19" s="74"/>
      <c r="I19" s="74"/>
      <c r="J19" s="74"/>
      <c r="K19" s="74"/>
    </row>
    <row r="20" ht="18.75" customHeight="1" spans="1:13">
      <c r="A20" s="114">
        <v>12</v>
      </c>
      <c r="B20" s="115" t="s">
        <v>51</v>
      </c>
      <c r="C20" s="115"/>
      <c r="D20" s="115"/>
      <c r="E20" s="115"/>
      <c r="F20" s="74"/>
      <c r="G20" s="74"/>
      <c r="H20" s="74"/>
      <c r="I20" s="74"/>
      <c r="J20" s="74"/>
      <c r="K20" s="74"/>
    </row>
    <row r="21" ht="18.75" customHeight="1" spans="1:13">
      <c r="A21" s="114">
        <v>13</v>
      </c>
      <c r="B21" s="115" t="s">
        <v>52</v>
      </c>
      <c r="C21" s="115"/>
      <c r="D21" s="115"/>
      <c r="E21" s="115"/>
      <c r="F21" s="74"/>
      <c r="G21" s="74"/>
      <c r="H21" s="74"/>
      <c r="I21" s="74"/>
      <c r="J21" s="74"/>
      <c r="K21" s="74"/>
    </row>
    <row r="22" ht="18.75" customHeight="1" spans="1:13">
      <c r="A22" s="114">
        <v>14</v>
      </c>
      <c r="B22" s="115" t="s">
        <v>53</v>
      </c>
      <c r="C22" s="115"/>
      <c r="D22" s="115"/>
      <c r="E22" s="115"/>
      <c r="F22" s="74">
        <v>714.4</v>
      </c>
      <c r="G22" s="74">
        <v>384</v>
      </c>
      <c r="H22" s="74">
        <v>26</v>
      </c>
      <c r="I22" s="74"/>
      <c r="J22" s="74"/>
      <c r="K22" s="74"/>
    </row>
    <row r="23" ht="18.75" customHeight="1" spans="1:13">
      <c r="A23" s="114">
        <v>15</v>
      </c>
      <c r="B23" s="115" t="s">
        <v>54</v>
      </c>
      <c r="C23" s="115"/>
      <c r="D23" s="115"/>
      <c r="E23" s="115"/>
      <c r="F23" s="74"/>
      <c r="G23" s="74"/>
      <c r="H23" s="74"/>
      <c r="I23" s="74"/>
      <c r="J23" s="74"/>
      <c r="K23" s="74"/>
    </row>
    <row r="24" ht="27" customHeight="1" spans="1:13">
      <c r="A24" s="123">
        <v>16</v>
      </c>
      <c r="B24" s="124" t="s">
        <v>55</v>
      </c>
      <c r="C24" s="125"/>
      <c r="D24" s="125"/>
      <c r="E24" s="126"/>
      <c r="F24" s="74">
        <v>600</v>
      </c>
      <c r="G24" s="74">
        <v>600</v>
      </c>
      <c r="H24" s="74"/>
      <c r="I24" s="74"/>
      <c r="J24" s="74"/>
      <c r="K24" s="74"/>
    </row>
    <row r="25" s="97" customFormat="1" ht="18.75" customHeight="1" spans="1:13">
      <c r="A25" s="127">
        <v>17</v>
      </c>
      <c r="B25" s="128" t="s">
        <v>56</v>
      </c>
      <c r="C25" s="129"/>
      <c r="D25" s="129"/>
      <c r="E25" s="130"/>
      <c r="F25" s="74"/>
      <c r="G25" s="74"/>
      <c r="H25" s="74"/>
      <c r="I25" s="74"/>
      <c r="J25" s="74"/>
      <c r="K25" s="74"/>
    </row>
    <row r="26" ht="18.75" customHeight="1" spans="1:13">
      <c r="A26" s="112" t="s">
        <v>57</v>
      </c>
      <c r="B26" s="131" t="s">
        <v>58</v>
      </c>
      <c r="C26" s="131"/>
      <c r="D26" s="131"/>
      <c r="E26" s="131"/>
      <c r="F26" s="111">
        <f t="shared" ref="F26:K26" si="2">SUM(F27:F29)</f>
        <v>8760.93</v>
      </c>
      <c r="G26" s="111">
        <f t="shared" si="2"/>
        <v>6904.43</v>
      </c>
      <c r="H26" s="111">
        <f t="shared" si="2"/>
        <v>11251.98</v>
      </c>
      <c r="I26" s="111">
        <f t="shared" si="2"/>
        <v>6814.43</v>
      </c>
      <c r="J26" s="111">
        <f t="shared" si="2"/>
        <v>9794.98</v>
      </c>
      <c r="K26" s="111">
        <f t="shared" si="2"/>
        <v>0</v>
      </c>
    </row>
    <row r="27" ht="18.75" customHeight="1" spans="1:13">
      <c r="A27" s="112"/>
      <c r="B27" s="132" t="s">
        <v>59</v>
      </c>
      <c r="C27" s="133"/>
      <c r="D27" s="133"/>
      <c r="E27" s="134"/>
      <c r="F27" s="74">
        <v>7243.43</v>
      </c>
      <c r="G27" s="74">
        <v>6814.43</v>
      </c>
      <c r="H27" s="74">
        <f>5338+217+160+4106</f>
        <v>9821</v>
      </c>
      <c r="I27" s="74">
        <v>6814.43</v>
      </c>
      <c r="J27" s="74">
        <f>5338+4007-260</f>
        <v>9085</v>
      </c>
      <c r="K27" s="74"/>
    </row>
    <row r="28" ht="18.75" customHeight="1" spans="1:13">
      <c r="A28" s="112"/>
      <c r="B28" s="132" t="s">
        <v>60</v>
      </c>
      <c r="C28" s="133"/>
      <c r="D28" s="133"/>
      <c r="E28" s="134"/>
      <c r="F28" s="74">
        <v>1517.5</v>
      </c>
      <c r="G28" s="74">
        <v>90</v>
      </c>
      <c r="H28" s="74">
        <v>1430.98</v>
      </c>
      <c r="I28" s="74"/>
      <c r="J28" s="74">
        <v>709.98</v>
      </c>
      <c r="K28" s="74"/>
    </row>
    <row r="29" ht="18.75" customHeight="1" spans="1:13">
      <c r="A29" s="135"/>
      <c r="B29" s="136" t="s">
        <v>61</v>
      </c>
      <c r="C29" s="137"/>
      <c r="D29" s="137"/>
      <c r="E29" s="138"/>
      <c r="F29" s="74"/>
      <c r="G29" s="74"/>
      <c r="H29" s="74"/>
      <c r="I29" s="74"/>
      <c r="J29" s="74"/>
      <c r="K29" s="74"/>
    </row>
    <row r="30" ht="18.75" customHeight="1" spans="1:13">
      <c r="A30" s="139" t="s">
        <v>62</v>
      </c>
      <c r="B30" s="140" t="s">
        <v>63</v>
      </c>
      <c r="C30" s="141"/>
      <c r="D30" s="141"/>
      <c r="E30" s="142"/>
      <c r="F30" s="111">
        <f t="shared" ref="F30:K30" si="3">SUM(F31:F33)</f>
        <v>5758</v>
      </c>
      <c r="G30" s="111">
        <f t="shared" si="3"/>
        <v>4508</v>
      </c>
      <c r="H30" s="111">
        <f t="shared" si="3"/>
        <v>5848</v>
      </c>
      <c r="I30" s="111">
        <f t="shared" si="3"/>
        <v>5848</v>
      </c>
      <c r="J30" s="111">
        <f t="shared" si="3"/>
        <v>5848</v>
      </c>
      <c r="K30" s="111">
        <f t="shared" si="3"/>
        <v>0</v>
      </c>
    </row>
    <row r="31" ht="18.75" customHeight="1" spans="1:13">
      <c r="A31" s="135"/>
      <c r="B31" s="136" t="s">
        <v>64</v>
      </c>
      <c r="C31" s="137"/>
      <c r="D31" s="137"/>
      <c r="E31" s="138"/>
      <c r="F31" s="74">
        <v>5758</v>
      </c>
      <c r="G31" s="74">
        <v>4508</v>
      </c>
      <c r="H31" s="74">
        <v>5848</v>
      </c>
      <c r="I31" s="74">
        <v>5848</v>
      </c>
      <c r="J31" s="74">
        <v>5848</v>
      </c>
      <c r="K31" s="74"/>
    </row>
    <row r="32" ht="18.75" customHeight="1" spans="1:13">
      <c r="A32" s="135"/>
      <c r="B32" s="132" t="s">
        <v>60</v>
      </c>
      <c r="C32" s="133"/>
      <c r="D32" s="133"/>
      <c r="E32" s="134"/>
      <c r="F32" s="74"/>
      <c r="G32" s="74"/>
      <c r="H32" s="74"/>
      <c r="I32" s="74"/>
      <c r="J32" s="74"/>
      <c r="K32" s="74"/>
    </row>
    <row r="33" ht="18.75" customHeight="1" spans="1:11">
      <c r="A33" s="135"/>
      <c r="B33" s="136" t="s">
        <v>61</v>
      </c>
      <c r="C33" s="137"/>
      <c r="D33" s="137"/>
      <c r="E33" s="138"/>
      <c r="F33" s="74"/>
      <c r="G33" s="74"/>
      <c r="H33" s="74"/>
      <c r="I33" s="74"/>
      <c r="J33" s="74"/>
      <c r="K33" s="74"/>
    </row>
    <row r="34" ht="18.75" customHeight="1" spans="1:11">
      <c r="A34" s="139" t="s">
        <v>65</v>
      </c>
      <c r="B34" s="140" t="s">
        <v>66</v>
      </c>
      <c r="C34" s="141"/>
      <c r="D34" s="141"/>
      <c r="E34" s="142"/>
      <c r="F34" s="111">
        <f t="shared" ref="F34:K34" si="4">SUM(F35:F37)</f>
        <v>1709.99</v>
      </c>
      <c r="G34" s="111">
        <f t="shared" si="4"/>
        <v>1118.13</v>
      </c>
      <c r="H34" s="111">
        <f t="shared" si="4"/>
        <v>83.84</v>
      </c>
      <c r="I34" s="111">
        <f t="shared" si="4"/>
        <v>83.84</v>
      </c>
      <c r="J34" s="111">
        <f t="shared" si="4"/>
        <v>83.84</v>
      </c>
      <c r="K34" s="111">
        <f t="shared" si="4"/>
        <v>0</v>
      </c>
    </row>
    <row r="35" ht="18.75" customHeight="1" spans="1:11">
      <c r="A35" s="135"/>
      <c r="B35" s="136" t="s">
        <v>67</v>
      </c>
      <c r="C35" s="137"/>
      <c r="D35" s="137"/>
      <c r="E35" s="138"/>
      <c r="F35" s="74">
        <v>591.86</v>
      </c>
      <c r="G35" s="74"/>
      <c r="H35" s="74"/>
      <c r="I35" s="74"/>
      <c r="J35" s="74"/>
      <c r="K35" s="74"/>
    </row>
    <row r="36" ht="18.75" customHeight="1" spans="1:11">
      <c r="A36" s="135"/>
      <c r="B36" s="132" t="s">
        <v>60</v>
      </c>
      <c r="C36" s="133"/>
      <c r="D36" s="133"/>
      <c r="E36" s="134"/>
      <c r="F36" s="74"/>
      <c r="G36" s="74"/>
      <c r="H36" s="74"/>
      <c r="I36" s="74"/>
      <c r="J36" s="74"/>
      <c r="K36" s="74"/>
    </row>
    <row r="37" s="36" customFormat="1" ht="18.75" customHeight="1" spans="1:11">
      <c r="A37" s="143"/>
      <c r="B37" s="136" t="s">
        <v>61</v>
      </c>
      <c r="C37" s="137"/>
      <c r="D37" s="137"/>
      <c r="E37" s="138"/>
      <c r="F37" s="144">
        <v>1118.13</v>
      </c>
      <c r="G37" s="144">
        <v>1118.13</v>
      </c>
      <c r="H37" s="144">
        <v>83.84</v>
      </c>
      <c r="I37" s="144">
        <v>83.84</v>
      </c>
      <c r="J37" s="144">
        <v>83.84</v>
      </c>
      <c r="K37" s="74"/>
    </row>
    <row r="38" s="36" customFormat="1" ht="16.5" customHeight="1" spans="1:11">
      <c r="A38" s="145" t="s">
        <v>68</v>
      </c>
      <c r="B38" s="145"/>
      <c r="C38" s="145"/>
      <c r="D38" s="145"/>
      <c r="E38" s="145"/>
      <c r="F38" s="145"/>
      <c r="G38" s="145"/>
      <c r="H38" s="145"/>
      <c r="I38" s="145"/>
      <c r="J38" s="145"/>
      <c r="K38" s="145"/>
    </row>
    <row r="39" s="36" customFormat="1" spans="1:11">
      <c r="A39" s="146" t="s">
        <v>69</v>
      </c>
      <c r="B39" s="146"/>
      <c r="C39" s="146"/>
      <c r="D39" s="146"/>
      <c r="E39" s="146"/>
      <c r="F39" s="146"/>
      <c r="G39" s="146"/>
      <c r="H39" s="146"/>
      <c r="I39" s="146"/>
      <c r="J39" s="146"/>
      <c r="K39" s="146"/>
    </row>
    <row r="40" s="36" customFormat="1" ht="15.95" customHeight="1" spans="1:11">
      <c r="A40" s="146" t="s">
        <v>70</v>
      </c>
      <c r="B40" s="146"/>
      <c r="C40" s="146"/>
      <c r="D40" s="146"/>
      <c r="E40" s="146"/>
      <c r="F40" s="146"/>
      <c r="G40" s="146"/>
      <c r="H40" s="146"/>
      <c r="I40" s="146"/>
      <c r="J40" s="146"/>
      <c r="K40" s="146"/>
    </row>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row r="216" s="36" customFormat="1"/>
    <row r="217" s="36" customFormat="1"/>
    <row r="218" s="36" customFormat="1"/>
    <row r="219" s="36" customFormat="1"/>
    <row r="220" s="36" customFormat="1"/>
    <row r="221" s="36" customFormat="1"/>
    <row r="222" s="36" customFormat="1"/>
    <row r="223" s="36" customFormat="1"/>
    <row r="224" s="36" customFormat="1"/>
    <row r="225" s="36" customFormat="1"/>
    <row r="226" s="36" customFormat="1"/>
    <row r="227" s="36" customFormat="1"/>
    <row r="228" s="36" customFormat="1"/>
    <row r="229" s="36" customFormat="1"/>
    <row r="230" s="36" customFormat="1"/>
    <row r="231" s="36" customFormat="1"/>
    <row r="232" s="36" customFormat="1"/>
    <row r="233" s="36" customFormat="1"/>
    <row r="234" s="36" customFormat="1"/>
    <row r="235" s="36" customFormat="1"/>
    <row r="236" s="36" customFormat="1"/>
    <row r="237" s="36" customFormat="1"/>
    <row r="238" s="36" customFormat="1"/>
    <row r="239" s="36" customFormat="1"/>
    <row r="240" s="36" customFormat="1"/>
    <row r="241" s="36" customFormat="1"/>
    <row r="242" s="36" customFormat="1"/>
    <row r="243" s="36" customFormat="1"/>
    <row r="244" s="36" customFormat="1"/>
    <row r="245" s="36" customFormat="1"/>
    <row r="246" s="36" customFormat="1"/>
    <row r="247" s="36" customFormat="1"/>
    <row r="248" s="36" customFormat="1"/>
    <row r="249" s="36" customFormat="1"/>
    <row r="250" s="36" customFormat="1"/>
    <row r="251" s="36" customFormat="1"/>
    <row r="252" s="36" customFormat="1"/>
    <row r="253" s="36" customFormat="1"/>
    <row r="254" s="36" customFormat="1"/>
    <row r="255" s="36" customFormat="1"/>
    <row r="256" s="36" customFormat="1"/>
    <row r="257" s="36" customFormat="1"/>
    <row r="258" s="36" customFormat="1"/>
    <row r="259" s="36" customFormat="1"/>
    <row r="260" s="36" customFormat="1"/>
    <row r="261" s="36" customFormat="1"/>
    <row r="262" s="36" customFormat="1"/>
    <row r="263" s="36" customFormat="1"/>
    <row r="264" s="36" customFormat="1"/>
    <row r="265" s="36" customFormat="1"/>
    <row r="266" s="36" customFormat="1"/>
    <row r="267" s="36" customFormat="1"/>
    <row r="268" s="36" customFormat="1"/>
    <row r="269" s="36" customFormat="1"/>
    <row r="270" s="36" customFormat="1"/>
    <row r="271" s="36" customFormat="1"/>
    <row r="272" s="36" customFormat="1"/>
    <row r="273" s="36" customFormat="1"/>
    <row r="274" s="36" customFormat="1"/>
    <row r="275" s="36" customFormat="1"/>
    <row r="276" s="36" customFormat="1"/>
    <row r="277" s="36" customFormat="1"/>
    <row r="278" s="36" customFormat="1"/>
    <row r="279" s="36" customFormat="1"/>
    <row r="280" s="36" customFormat="1"/>
    <row r="281" s="36" customFormat="1"/>
    <row r="282" s="36" customFormat="1"/>
    <row r="283" s="36" customFormat="1"/>
    <row r="284" s="36" customFormat="1"/>
    <row r="285" s="36" customFormat="1"/>
    <row r="286" s="36" customFormat="1"/>
    <row r="287" s="36" customFormat="1"/>
    <row r="288" s="36" customFormat="1"/>
    <row r="289" s="36" customFormat="1"/>
    <row r="290" s="36" customFormat="1"/>
    <row r="291" s="36" customFormat="1"/>
    <row r="292" s="36" customFormat="1"/>
    <row r="293" s="36" customFormat="1"/>
    <row r="294" s="36" customFormat="1"/>
    <row r="295" s="36" customFormat="1"/>
    <row r="296" s="36" customFormat="1"/>
    <row r="297" s="36" customFormat="1"/>
    <row r="298" s="36" customFormat="1"/>
    <row r="299" s="36" customFormat="1"/>
    <row r="300" s="36" customFormat="1"/>
    <row r="301" s="36" customFormat="1"/>
    <row r="302" s="36" customFormat="1"/>
    <row r="303" s="36" customFormat="1"/>
    <row r="304" s="36" customFormat="1"/>
    <row r="305" s="36" customFormat="1"/>
    <row r="306" s="36" customFormat="1"/>
    <row r="307" s="36" customFormat="1"/>
    <row r="308" s="36" customFormat="1"/>
    <row r="309" s="36" customFormat="1"/>
    <row r="310" s="36" customFormat="1"/>
    <row r="311" s="36" customFormat="1"/>
    <row r="312" s="36" customFormat="1"/>
    <row r="313" s="36" customFormat="1"/>
    <row r="314" s="36" customFormat="1"/>
    <row r="315" s="36" customFormat="1"/>
    <row r="316" s="36" customFormat="1"/>
    <row r="317" s="36" customFormat="1"/>
    <row r="318" s="36" customFormat="1"/>
    <row r="319" s="36" customFormat="1"/>
    <row r="320" s="36" customFormat="1"/>
    <row r="321" s="36" customFormat="1"/>
    <row r="322" s="36" customFormat="1"/>
    <row r="323" s="36" customFormat="1"/>
    <row r="324" s="36" customFormat="1"/>
    <row r="325" s="36" customFormat="1"/>
    <row r="326" s="36" customFormat="1"/>
    <row r="327" s="36" customFormat="1"/>
    <row r="328" s="36" customFormat="1"/>
    <row r="329" s="36" customFormat="1"/>
    <row r="330" s="36" customFormat="1"/>
    <row r="331" s="36" customFormat="1"/>
    <row r="332" s="36" customFormat="1"/>
    <row r="333" s="36" customFormat="1"/>
    <row r="334" s="36" customFormat="1"/>
    <row r="335" s="36" customFormat="1"/>
    <row r="336" s="36" customFormat="1"/>
    <row r="337" s="36" customFormat="1"/>
    <row r="338" s="36" customFormat="1"/>
    <row r="339" s="36" customFormat="1"/>
    <row r="340" s="36" customFormat="1"/>
    <row r="341" s="36" customFormat="1"/>
    <row r="342" s="36" customFormat="1"/>
    <row r="343" s="36" customFormat="1"/>
    <row r="344" s="36" customFormat="1"/>
    <row r="345" s="36" customFormat="1"/>
    <row r="346" s="36" customFormat="1"/>
    <row r="347" s="36" customFormat="1"/>
    <row r="348" s="36" customFormat="1"/>
    <row r="349" s="36" customFormat="1"/>
    <row r="350" s="36" customFormat="1"/>
    <row r="351" s="36" customFormat="1"/>
    <row r="352" s="36" customFormat="1"/>
    <row r="353" s="36" customFormat="1"/>
    <row r="354" s="36" customFormat="1"/>
    <row r="355" s="36" customFormat="1"/>
    <row r="356" s="36" customFormat="1"/>
    <row r="357" s="36" customFormat="1"/>
    <row r="358" s="36" customFormat="1"/>
    <row r="359" s="36" customFormat="1"/>
    <row r="360" s="36" customFormat="1"/>
    <row r="361" s="36" customFormat="1"/>
    <row r="362" s="36" customFormat="1"/>
    <row r="363" s="36" customFormat="1"/>
    <row r="364" s="36" customFormat="1"/>
    <row r="365" s="36" customFormat="1"/>
    <row r="366" s="36" customFormat="1"/>
    <row r="367" s="36" customFormat="1"/>
    <row r="368" s="36" customFormat="1"/>
    <row r="369" s="36" customFormat="1"/>
    <row r="370" s="36" customFormat="1"/>
    <row r="371" s="36" customFormat="1"/>
    <row r="372" s="36" customFormat="1"/>
    <row r="373" s="36" customFormat="1"/>
    <row r="374" s="36" customFormat="1"/>
    <row r="375" s="36" customFormat="1"/>
    <row r="376" s="36" customFormat="1"/>
    <row r="377" s="36" customFormat="1"/>
    <row r="378" s="36" customFormat="1"/>
    <row r="379" s="36" customFormat="1"/>
    <row r="380" s="36" customFormat="1"/>
    <row r="381" s="36" customFormat="1"/>
    <row r="382" s="36" customFormat="1"/>
    <row r="383" s="36" customFormat="1"/>
    <row r="384" s="36" customFormat="1"/>
    <row r="385" s="36" customFormat="1"/>
    <row r="386" s="36" customFormat="1"/>
    <row r="387" s="36" customFormat="1"/>
    <row r="388" s="36" customFormat="1"/>
    <row r="389" s="36" customFormat="1"/>
    <row r="390" s="36" customFormat="1"/>
    <row r="391" s="36" customFormat="1"/>
    <row r="392" s="36" customFormat="1"/>
    <row r="393" s="36" customFormat="1"/>
    <row r="394" s="36" customFormat="1"/>
    <row r="395" s="36" customFormat="1"/>
    <row r="396" s="36" customFormat="1"/>
    <row r="397" s="36" customFormat="1"/>
    <row r="398" s="36" customFormat="1"/>
    <row r="399" s="36" customFormat="1"/>
    <row r="400" s="36" customFormat="1"/>
    <row r="401" s="36" customFormat="1"/>
    <row r="402" s="36" customFormat="1"/>
    <row r="403" s="36" customFormat="1"/>
    <row r="404" s="36" customFormat="1"/>
    <row r="405" s="36" customFormat="1"/>
    <row r="406" s="36" customFormat="1"/>
    <row r="407" s="36" customFormat="1"/>
    <row r="408" s="36" customFormat="1"/>
    <row r="409" s="36" customFormat="1"/>
    <row r="410" s="36" customFormat="1"/>
    <row r="411" s="36" customFormat="1"/>
    <row r="412" s="36" customFormat="1"/>
    <row r="413" s="36" customFormat="1"/>
    <row r="414" s="36" customFormat="1"/>
    <row r="415" s="36" customFormat="1"/>
  </sheetData>
  <mergeCells count="41">
    <mergeCell ref="A1:K1"/>
    <mergeCell ref="A3:K3"/>
    <mergeCell ref="A4:K4"/>
    <mergeCell ref="F5:G5"/>
    <mergeCell ref="H5:K5"/>
    <mergeCell ref="A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A38:K38"/>
    <mergeCell ref="A39:K39"/>
    <mergeCell ref="A40:K40"/>
    <mergeCell ref="A5:A6"/>
    <mergeCell ref="B5:E6"/>
  </mergeCells>
  <pageMargins left="0.984027777777778" right="0.904861111111111" top="0.590277777777778" bottom="0.432638888888889" header="0.511805555555556" footer="0.468055555555556"/>
  <pageSetup paperSize="9" firstPageNumber="19" fitToHeight="0" orientation="landscape" useFirstPageNumber="1" horizontalDpi="600" verticalDpi="600"/>
  <headerFooter/>
  <rowBreaks count="1" manualBreakCount="1">
    <brk id="19"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3"/>
  <sheetViews>
    <sheetView view="pageBreakPreview" zoomScaleNormal="100" workbookViewId="0">
      <pane ySplit="8" topLeftCell="A23" activePane="bottomLeft" state="frozen"/>
      <selection/>
      <selection pane="bottomLeft" activeCell="T23" sqref="T23"/>
    </sheetView>
  </sheetViews>
  <sheetFormatPr defaultColWidth="13.5" defaultRowHeight="14.25"/>
  <cols>
    <col min="1" max="1" width="4.75" style="31" customWidth="1"/>
    <col min="2" max="2" width="17.75" style="32" customWidth="1"/>
    <col min="3" max="3" width="5.5" style="33" customWidth="1"/>
    <col min="4" max="4" width="13.25" style="33" customWidth="1"/>
    <col min="5" max="5" width="12.25" style="32" customWidth="1"/>
    <col min="6" max="6" width="41.375" style="32" customWidth="1"/>
    <col min="7" max="7" width="11.625" style="32" customWidth="1"/>
    <col min="8" max="8" width="11.25" style="34" customWidth="1"/>
    <col min="9" max="11" width="8.5" style="35" customWidth="1"/>
    <col min="12" max="12" width="6.125" style="35" customWidth="1"/>
    <col min="13" max="13" width="8.125" style="35" customWidth="1"/>
    <col min="14" max="14" width="7.5" style="35" customWidth="1"/>
    <col min="15" max="15" width="8.25" style="35" customWidth="1"/>
    <col min="16" max="16" width="9.75" style="33" customWidth="1"/>
    <col min="17" max="17" width="9.625" style="33" customWidth="1"/>
    <col min="18" max="18" width="20.5" style="32" customWidth="1"/>
    <col min="19" max="20" width="7.375" style="33" customWidth="1"/>
    <col min="21" max="21" width="7.125" style="33" customWidth="1"/>
    <col min="22" max="16384" width="13.5" style="36"/>
  </cols>
  <sheetData>
    <row r="1" s="1" customFormat="1" ht="20.25" spans="1:256">
      <c r="A1" s="37" t="s">
        <v>71</v>
      </c>
      <c r="B1" s="37"/>
      <c r="C1" s="38"/>
      <c r="D1" s="38"/>
      <c r="E1" s="37"/>
      <c r="F1" s="37"/>
      <c r="G1" s="37"/>
      <c r="H1" s="39"/>
      <c r="I1" s="40"/>
      <c r="J1" s="40"/>
      <c r="K1" s="40"/>
      <c r="L1" s="40"/>
      <c r="M1" s="40"/>
      <c r="N1" s="40"/>
      <c r="O1" s="40"/>
      <c r="P1" s="38"/>
      <c r="Q1" s="38"/>
      <c r="R1" s="37"/>
      <c r="S1" s="38"/>
      <c r="T1" s="38"/>
      <c r="U1" s="41"/>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row>
    <row r="2" s="1" customFormat="1" ht="20.25" spans="1:256">
      <c r="A2" s="37"/>
      <c r="B2" s="37"/>
      <c r="C2" s="38"/>
      <c r="D2" s="38"/>
      <c r="E2" s="37"/>
      <c r="F2" s="37"/>
      <c r="G2" s="37"/>
      <c r="H2" s="39"/>
      <c r="I2" s="40"/>
      <c r="J2" s="40"/>
      <c r="K2" s="40"/>
      <c r="L2" s="40"/>
      <c r="M2" s="40"/>
      <c r="N2" s="40"/>
      <c r="O2" s="40"/>
      <c r="P2" s="38"/>
      <c r="Q2" s="38"/>
      <c r="R2" s="37"/>
      <c r="S2" s="38"/>
      <c r="T2" s="38"/>
      <c r="U2" s="41"/>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row>
    <row r="3" s="23" customFormat="1" ht="24" customHeight="1" spans="1:256">
      <c r="A3" s="42" t="s">
        <v>72</v>
      </c>
      <c r="B3" s="43"/>
      <c r="C3" s="42"/>
      <c r="D3" s="42"/>
      <c r="E3" s="43"/>
      <c r="F3" s="43"/>
      <c r="G3" s="43"/>
      <c r="H3" s="44"/>
      <c r="I3" s="45"/>
      <c r="J3" s="45"/>
      <c r="K3" s="45"/>
      <c r="L3" s="45"/>
      <c r="M3" s="45"/>
      <c r="N3" s="45"/>
      <c r="O3" s="45"/>
      <c r="P3" s="42"/>
      <c r="Q3" s="42"/>
      <c r="R3" s="43"/>
      <c r="S3" s="42"/>
      <c r="T3" s="42"/>
      <c r="U3" s="42"/>
    </row>
    <row r="4" s="24" customFormat="1" ht="15" customHeight="1" spans="1:256">
      <c r="A4" s="46"/>
      <c r="B4" s="46"/>
      <c r="C4" s="47"/>
      <c r="D4" s="47"/>
      <c r="E4" s="46"/>
      <c r="F4" s="48"/>
      <c r="G4" s="48"/>
      <c r="H4" s="49"/>
      <c r="I4" s="50"/>
      <c r="J4" s="50"/>
      <c r="K4" s="50"/>
      <c r="L4" s="50"/>
      <c r="M4" s="50"/>
      <c r="N4" s="50"/>
      <c r="O4" s="50"/>
      <c r="P4" s="51"/>
      <c r="Q4" s="51"/>
      <c r="R4" s="48"/>
      <c r="S4" s="51"/>
      <c r="T4" s="51"/>
      <c r="U4" s="52"/>
    </row>
    <row r="5" s="25" customFormat="1" ht="39" customHeight="1" spans="1:256">
      <c r="A5" s="53" t="s">
        <v>27</v>
      </c>
      <c r="B5" s="53" t="s">
        <v>73</v>
      </c>
      <c r="C5" s="53" t="s">
        <v>74</v>
      </c>
      <c r="D5" s="53" t="s">
        <v>75</v>
      </c>
      <c r="E5" s="53" t="s">
        <v>76</v>
      </c>
      <c r="F5" s="53" t="s">
        <v>77</v>
      </c>
      <c r="G5" s="53" t="s">
        <v>78</v>
      </c>
      <c r="H5" s="54" t="s">
        <v>79</v>
      </c>
      <c r="I5" s="53"/>
      <c r="J5" s="53"/>
      <c r="K5" s="53"/>
      <c r="L5" s="53" t="s">
        <v>80</v>
      </c>
      <c r="M5" s="53"/>
      <c r="N5" s="53"/>
      <c r="O5" s="53"/>
      <c r="P5" s="53" t="s">
        <v>81</v>
      </c>
      <c r="Q5" s="53"/>
      <c r="R5" s="53" t="s">
        <v>82</v>
      </c>
      <c r="S5" s="53" t="s">
        <v>83</v>
      </c>
      <c r="T5" s="53" t="s">
        <v>84</v>
      </c>
      <c r="U5" s="53" t="s">
        <v>85</v>
      </c>
    </row>
    <row r="6" s="25" customFormat="1" ht="41.1" customHeight="1" spans="1:256">
      <c r="A6" s="53"/>
      <c r="B6" s="53"/>
      <c r="C6" s="53"/>
      <c r="D6" s="53"/>
      <c r="E6" s="53"/>
      <c r="F6" s="53"/>
      <c r="G6" s="53"/>
      <c r="H6" s="54" t="s">
        <v>86</v>
      </c>
      <c r="I6" s="53" t="s">
        <v>87</v>
      </c>
      <c r="J6" s="53" t="s">
        <v>88</v>
      </c>
      <c r="K6" s="53" t="s">
        <v>89</v>
      </c>
      <c r="L6" s="53" t="s">
        <v>90</v>
      </c>
      <c r="M6" s="53"/>
      <c r="N6" s="53" t="s">
        <v>91</v>
      </c>
      <c r="O6" s="53"/>
      <c r="P6" s="53" t="s">
        <v>92</v>
      </c>
      <c r="Q6" s="53" t="s">
        <v>93</v>
      </c>
      <c r="R6" s="53"/>
      <c r="S6" s="53"/>
      <c r="T6" s="53"/>
      <c r="U6" s="53"/>
    </row>
    <row r="7" s="25" customFormat="1" ht="30" customHeight="1" spans="1:256">
      <c r="A7" s="53"/>
      <c r="B7" s="53"/>
      <c r="C7" s="53"/>
      <c r="D7" s="53"/>
      <c r="E7" s="53"/>
      <c r="F7" s="53"/>
      <c r="G7" s="53"/>
      <c r="H7" s="54"/>
      <c r="I7" s="53"/>
      <c r="J7" s="53"/>
      <c r="K7" s="53"/>
      <c r="L7" s="53" t="s">
        <v>94</v>
      </c>
      <c r="M7" s="53" t="s">
        <v>95</v>
      </c>
      <c r="N7" s="53" t="s">
        <v>96</v>
      </c>
      <c r="O7" s="53" t="s">
        <v>97</v>
      </c>
      <c r="P7" s="53"/>
      <c r="Q7" s="53"/>
      <c r="R7" s="53"/>
      <c r="S7" s="53"/>
      <c r="T7" s="53"/>
      <c r="U7" s="53"/>
    </row>
    <row r="8" s="24" customFormat="1" ht="18" customHeight="1" spans="1:256">
      <c r="A8" s="53"/>
      <c r="B8" s="55" t="s">
        <v>37</v>
      </c>
      <c r="C8" s="53"/>
      <c r="D8" s="56"/>
      <c r="E8" s="55"/>
      <c r="F8" s="57"/>
      <c r="G8" s="57"/>
      <c r="H8" s="58">
        <f t="shared" ref="H8:O8" si="0">SUM(H9,H66,H69,H70,H71,H76,H89,H93,H95,H108,H116,H117,H118,)</f>
        <v>50211.08</v>
      </c>
      <c r="I8" s="58">
        <f t="shared" si="0"/>
        <v>0</v>
      </c>
      <c r="J8" s="58">
        <f t="shared" si="0"/>
        <v>7401.83</v>
      </c>
      <c r="K8" s="58">
        <f t="shared" si="0"/>
        <v>1709.73</v>
      </c>
      <c r="L8" s="58">
        <f t="shared" si="0"/>
        <v>363</v>
      </c>
      <c r="M8" s="58">
        <f t="shared" si="0"/>
        <v>39243.3792</v>
      </c>
      <c r="N8" s="58">
        <f t="shared" si="0"/>
        <v>2017</v>
      </c>
      <c r="O8" s="58">
        <f t="shared" si="0"/>
        <v>8757</v>
      </c>
      <c r="P8" s="59"/>
      <c r="Q8" s="59"/>
      <c r="R8" s="57"/>
      <c r="S8" s="56"/>
      <c r="T8" s="56"/>
      <c r="U8" s="56"/>
    </row>
    <row r="9" s="24" customFormat="1" ht="18" customHeight="1" spans="1:256">
      <c r="A9" s="53" t="s">
        <v>38</v>
      </c>
      <c r="B9" s="55" t="s">
        <v>98</v>
      </c>
      <c r="C9" s="53"/>
      <c r="D9" s="56"/>
      <c r="E9" s="55"/>
      <c r="F9" s="57"/>
      <c r="G9" s="57"/>
      <c r="H9" s="58">
        <f t="shared" ref="H9:O9" si="1">SUM(H10:H65)</f>
        <v>25960.2</v>
      </c>
      <c r="I9" s="58">
        <f t="shared" si="1"/>
        <v>0</v>
      </c>
      <c r="J9" s="58">
        <f t="shared" si="1"/>
        <v>7401.83</v>
      </c>
      <c r="K9" s="58">
        <f t="shared" si="1"/>
        <v>1709.73</v>
      </c>
      <c r="L9" s="58">
        <f t="shared" si="1"/>
        <v>132</v>
      </c>
      <c r="M9" s="58">
        <f t="shared" si="1"/>
        <v>18688.4392</v>
      </c>
      <c r="N9" s="58">
        <f t="shared" si="1"/>
        <v>2017</v>
      </c>
      <c r="O9" s="58">
        <f t="shared" si="1"/>
        <v>0</v>
      </c>
      <c r="P9" s="59"/>
      <c r="Q9" s="59"/>
      <c r="R9" s="57"/>
      <c r="S9" s="56"/>
      <c r="T9" s="56"/>
      <c r="U9" s="56"/>
    </row>
    <row r="10" s="24" customFormat="1" ht="74.1" customHeight="1" spans="1:256">
      <c r="A10" s="56">
        <v>1</v>
      </c>
      <c r="B10" s="57" t="s">
        <v>99</v>
      </c>
      <c r="C10" s="56" t="s">
        <v>100</v>
      </c>
      <c r="D10" s="56" t="s">
        <v>101</v>
      </c>
      <c r="E10" s="57" t="s">
        <v>102</v>
      </c>
      <c r="F10" s="57" t="s">
        <v>103</v>
      </c>
      <c r="G10" s="57" t="s">
        <v>104</v>
      </c>
      <c r="H10" s="60">
        <v>364</v>
      </c>
      <c r="I10" s="60"/>
      <c r="J10" s="60"/>
      <c r="K10" s="60">
        <v>604.98</v>
      </c>
      <c r="L10" s="61"/>
      <c r="M10" s="61"/>
      <c r="N10" s="61"/>
      <c r="O10" s="61"/>
      <c r="P10" s="59">
        <v>44501</v>
      </c>
      <c r="Q10" s="59">
        <v>44621</v>
      </c>
      <c r="R10" s="57" t="s">
        <v>105</v>
      </c>
      <c r="S10" s="56" t="s">
        <v>106</v>
      </c>
      <c r="T10" s="56" t="s">
        <v>106</v>
      </c>
      <c r="U10" s="56"/>
    </row>
    <row r="11" s="24" customFormat="1" ht="51.95" customHeight="1" spans="1:256">
      <c r="A11" s="56">
        <v>2</v>
      </c>
      <c r="B11" s="57" t="s">
        <v>107</v>
      </c>
      <c r="C11" s="56" t="s">
        <v>100</v>
      </c>
      <c r="D11" s="56" t="s">
        <v>108</v>
      </c>
      <c r="E11" s="57" t="s">
        <v>109</v>
      </c>
      <c r="F11" s="62" t="s">
        <v>110</v>
      </c>
      <c r="G11" s="57"/>
      <c r="H11" s="60">
        <v>632.1</v>
      </c>
      <c r="I11" s="60"/>
      <c r="J11" s="60"/>
      <c r="K11" s="60"/>
      <c r="L11" s="61"/>
      <c r="M11" s="61"/>
      <c r="N11" s="61"/>
      <c r="O11" s="61"/>
      <c r="P11" s="59">
        <v>44621</v>
      </c>
      <c r="Q11" s="59">
        <v>44896</v>
      </c>
      <c r="R11" s="57" t="s">
        <v>111</v>
      </c>
      <c r="S11" s="56" t="s">
        <v>106</v>
      </c>
      <c r="T11" s="56" t="s">
        <v>106</v>
      </c>
      <c r="U11" s="63"/>
    </row>
    <row r="12" s="24" customFormat="1" ht="63.95" customHeight="1" spans="1:256">
      <c r="A12" s="56">
        <v>3</v>
      </c>
      <c r="B12" s="57" t="s">
        <v>112</v>
      </c>
      <c r="C12" s="56" t="s">
        <v>100</v>
      </c>
      <c r="D12" s="56" t="s">
        <v>108</v>
      </c>
      <c r="E12" s="57" t="s">
        <v>113</v>
      </c>
      <c r="F12" s="62" t="s">
        <v>114</v>
      </c>
      <c r="G12" s="57"/>
      <c r="H12" s="60">
        <f>800-300</f>
        <v>500</v>
      </c>
      <c r="I12" s="60"/>
      <c r="J12" s="60"/>
      <c r="K12" s="60"/>
      <c r="L12" s="61">
        <v>2</v>
      </c>
      <c r="M12" s="60">
        <f>800-300</f>
        <v>500</v>
      </c>
      <c r="N12" s="61">
        <v>15</v>
      </c>
      <c r="O12" s="61"/>
      <c r="P12" s="59">
        <v>44621</v>
      </c>
      <c r="Q12" s="59">
        <v>44896</v>
      </c>
      <c r="R12" s="57" t="s">
        <v>115</v>
      </c>
      <c r="S12" s="56" t="s">
        <v>106</v>
      </c>
      <c r="T12" s="56" t="s">
        <v>106</v>
      </c>
      <c r="U12" s="63"/>
    </row>
    <row r="13" s="24" customFormat="1" ht="90.95" customHeight="1" spans="1:256">
      <c r="A13" s="56">
        <v>4</v>
      </c>
      <c r="B13" s="57" t="s">
        <v>116</v>
      </c>
      <c r="C13" s="56" t="s">
        <v>100</v>
      </c>
      <c r="D13" s="56" t="s">
        <v>108</v>
      </c>
      <c r="E13" s="57" t="s">
        <v>117</v>
      </c>
      <c r="F13" s="57" t="s">
        <v>118</v>
      </c>
      <c r="G13" s="57" t="s">
        <v>119</v>
      </c>
      <c r="H13" s="60">
        <f>496.16-60-8.66</f>
        <v>427.5</v>
      </c>
      <c r="I13" s="60"/>
      <c r="J13" s="60"/>
      <c r="K13" s="60"/>
      <c r="L13" s="61">
        <v>27</v>
      </c>
      <c r="M13" s="60">
        <f>496.16-60-8.66</f>
        <v>427.5</v>
      </c>
      <c r="N13" s="61"/>
      <c r="O13" s="61"/>
      <c r="P13" s="59">
        <v>44621</v>
      </c>
      <c r="Q13" s="59">
        <v>44896</v>
      </c>
      <c r="R13" s="57" t="s">
        <v>120</v>
      </c>
      <c r="S13" s="56" t="s">
        <v>106</v>
      </c>
      <c r="T13" s="56" t="s">
        <v>106</v>
      </c>
      <c r="U13" s="63"/>
    </row>
    <row r="14" s="24" customFormat="1" ht="59.1" customHeight="1" spans="1:256">
      <c r="A14" s="56">
        <v>5</v>
      </c>
      <c r="B14" s="57" t="s">
        <v>121</v>
      </c>
      <c r="C14" s="56" t="s">
        <v>100</v>
      </c>
      <c r="D14" s="56" t="s">
        <v>108</v>
      </c>
      <c r="E14" s="57" t="s">
        <v>122</v>
      </c>
      <c r="F14" s="62" t="s">
        <v>123</v>
      </c>
      <c r="G14" s="57"/>
      <c r="H14" s="60">
        <v>51.6</v>
      </c>
      <c r="I14" s="60"/>
      <c r="J14" s="60"/>
      <c r="K14" s="60"/>
      <c r="L14" s="61"/>
      <c r="M14" s="61"/>
      <c r="N14" s="61">
        <v>2</v>
      </c>
      <c r="O14" s="61"/>
      <c r="P14" s="59">
        <v>44621</v>
      </c>
      <c r="Q14" s="59">
        <v>44896</v>
      </c>
      <c r="R14" s="57" t="s">
        <v>124</v>
      </c>
      <c r="S14" s="56" t="s">
        <v>106</v>
      </c>
      <c r="T14" s="56" t="s">
        <v>106</v>
      </c>
      <c r="U14" s="63"/>
    </row>
    <row r="15" s="24" customFormat="1" ht="63.95" customHeight="1" spans="1:256">
      <c r="A15" s="56">
        <v>6</v>
      </c>
      <c r="B15" s="57" t="s">
        <v>125</v>
      </c>
      <c r="C15" s="56" t="s">
        <v>100</v>
      </c>
      <c r="D15" s="56" t="s">
        <v>108</v>
      </c>
      <c r="E15" s="57" t="s">
        <v>126</v>
      </c>
      <c r="F15" s="57" t="s">
        <v>127</v>
      </c>
      <c r="G15" s="57"/>
      <c r="H15" s="60">
        <v>50</v>
      </c>
      <c r="I15" s="60"/>
      <c r="J15" s="60"/>
      <c r="K15" s="60"/>
      <c r="L15" s="61"/>
      <c r="M15" s="61"/>
      <c r="N15" s="61"/>
      <c r="O15" s="61"/>
      <c r="P15" s="59">
        <v>44621</v>
      </c>
      <c r="Q15" s="59">
        <v>44896</v>
      </c>
      <c r="R15" s="57" t="s">
        <v>128</v>
      </c>
      <c r="S15" s="56" t="s">
        <v>106</v>
      </c>
      <c r="T15" s="56" t="s">
        <v>106</v>
      </c>
      <c r="U15" s="63"/>
    </row>
    <row r="16" s="24" customFormat="1" ht="54.95" customHeight="1" spans="1:256">
      <c r="A16" s="56">
        <v>7</v>
      </c>
      <c r="B16" s="57" t="s">
        <v>129</v>
      </c>
      <c r="C16" s="56" t="s">
        <v>100</v>
      </c>
      <c r="D16" s="56" t="s">
        <v>108</v>
      </c>
      <c r="E16" s="57" t="s">
        <v>130</v>
      </c>
      <c r="F16" s="57" t="s">
        <v>131</v>
      </c>
      <c r="G16" s="57"/>
      <c r="H16" s="60">
        <v>99.93</v>
      </c>
      <c r="I16" s="60"/>
      <c r="J16" s="60">
        <v>207.7</v>
      </c>
      <c r="K16" s="60"/>
      <c r="L16" s="61">
        <v>1</v>
      </c>
      <c r="M16" s="61">
        <v>99.93</v>
      </c>
      <c r="N16" s="61"/>
      <c r="O16" s="61"/>
      <c r="P16" s="59">
        <v>44621</v>
      </c>
      <c r="Q16" s="59">
        <v>44896</v>
      </c>
      <c r="R16" s="57" t="s">
        <v>132</v>
      </c>
      <c r="S16" s="56" t="s">
        <v>113</v>
      </c>
      <c r="T16" s="56" t="s">
        <v>106</v>
      </c>
      <c r="U16" s="56"/>
    </row>
    <row r="17" s="24" customFormat="1" ht="75" customHeight="1" spans="1:21">
      <c r="A17" s="56">
        <v>8</v>
      </c>
      <c r="B17" s="57" t="s">
        <v>133</v>
      </c>
      <c r="C17" s="56" t="s">
        <v>100</v>
      </c>
      <c r="D17" s="56" t="s">
        <v>108</v>
      </c>
      <c r="E17" s="57" t="s">
        <v>134</v>
      </c>
      <c r="F17" s="57" t="s">
        <v>135</v>
      </c>
      <c r="G17" s="57"/>
      <c r="H17" s="60">
        <v>700</v>
      </c>
      <c r="I17" s="60"/>
      <c r="J17" s="60"/>
      <c r="K17" s="60"/>
      <c r="L17" s="61">
        <v>4</v>
      </c>
      <c r="M17" s="61">
        <v>700</v>
      </c>
      <c r="N17" s="61"/>
      <c r="O17" s="61"/>
      <c r="P17" s="59">
        <v>44621</v>
      </c>
      <c r="Q17" s="59">
        <v>44896</v>
      </c>
      <c r="R17" s="57" t="s">
        <v>136</v>
      </c>
      <c r="S17" s="56" t="s">
        <v>137</v>
      </c>
      <c r="T17" s="56" t="s">
        <v>106</v>
      </c>
      <c r="U17" s="63"/>
    </row>
    <row r="18" s="24" customFormat="1" ht="74.1" customHeight="1" spans="1:21">
      <c r="A18" s="56">
        <v>9</v>
      </c>
      <c r="B18" s="57" t="s">
        <v>138</v>
      </c>
      <c r="C18" s="56" t="s">
        <v>100</v>
      </c>
      <c r="D18" s="56" t="s">
        <v>108</v>
      </c>
      <c r="E18" s="57" t="s">
        <v>139</v>
      </c>
      <c r="F18" s="57" t="s">
        <v>140</v>
      </c>
      <c r="G18" s="57"/>
      <c r="H18" s="60">
        <f>556.43-300</f>
        <v>256.43</v>
      </c>
      <c r="I18" s="60"/>
      <c r="J18" s="60">
        <v>1174.38</v>
      </c>
      <c r="K18" s="60"/>
      <c r="L18" s="61">
        <v>1</v>
      </c>
      <c r="M18" s="60">
        <f>556.43-300</f>
        <v>256.43</v>
      </c>
      <c r="N18" s="61"/>
      <c r="O18" s="61"/>
      <c r="P18" s="59">
        <v>44621</v>
      </c>
      <c r="Q18" s="59">
        <v>44896</v>
      </c>
      <c r="R18" s="57" t="s">
        <v>141</v>
      </c>
      <c r="S18" s="56" t="s">
        <v>137</v>
      </c>
      <c r="T18" s="56" t="s">
        <v>106</v>
      </c>
      <c r="U18" s="63"/>
    </row>
    <row r="19" s="24" customFormat="1" ht="63" customHeight="1" spans="1:21">
      <c r="A19" s="56">
        <v>10</v>
      </c>
      <c r="B19" s="57" t="s">
        <v>142</v>
      </c>
      <c r="C19" s="56" t="s">
        <v>100</v>
      </c>
      <c r="D19" s="56" t="s">
        <v>108</v>
      </c>
      <c r="E19" s="57" t="s">
        <v>143</v>
      </c>
      <c r="F19" s="57" t="s">
        <v>144</v>
      </c>
      <c r="G19" s="64"/>
      <c r="H19" s="60">
        <v>346.41</v>
      </c>
      <c r="I19" s="65"/>
      <c r="J19" s="60"/>
      <c r="K19" s="60">
        <v>198.84</v>
      </c>
      <c r="L19" s="61">
        <v>1</v>
      </c>
      <c r="M19" s="60">
        <v>346.41</v>
      </c>
      <c r="N19" s="66"/>
      <c r="O19" s="66"/>
      <c r="P19" s="59">
        <v>44621</v>
      </c>
      <c r="Q19" s="59">
        <v>44896</v>
      </c>
      <c r="R19" s="57" t="s">
        <v>145</v>
      </c>
      <c r="S19" s="56" t="s">
        <v>109</v>
      </c>
      <c r="T19" s="56" t="s">
        <v>106</v>
      </c>
      <c r="U19" s="56"/>
    </row>
    <row r="20" s="24" customFormat="1" ht="63" customHeight="1" spans="1:21">
      <c r="A20" s="56">
        <v>11</v>
      </c>
      <c r="B20" s="57" t="s">
        <v>146</v>
      </c>
      <c r="C20" s="56" t="s">
        <v>100</v>
      </c>
      <c r="D20" s="56" t="s">
        <v>108</v>
      </c>
      <c r="E20" s="57" t="s">
        <v>147</v>
      </c>
      <c r="F20" s="57" t="s">
        <v>148</v>
      </c>
      <c r="G20" s="67"/>
      <c r="H20" s="65">
        <v>302.57</v>
      </c>
      <c r="I20" s="65"/>
      <c r="J20" s="60"/>
      <c r="K20" s="65">
        <v>248.91</v>
      </c>
      <c r="L20" s="61">
        <v>1</v>
      </c>
      <c r="M20" s="65">
        <v>302.57</v>
      </c>
      <c r="N20" s="66"/>
      <c r="O20" s="66"/>
      <c r="P20" s="59">
        <v>44621</v>
      </c>
      <c r="Q20" s="59">
        <v>44896</v>
      </c>
      <c r="R20" s="57" t="s">
        <v>149</v>
      </c>
      <c r="S20" s="56" t="s">
        <v>109</v>
      </c>
      <c r="T20" s="56" t="s">
        <v>106</v>
      </c>
      <c r="U20" s="56"/>
    </row>
    <row r="21" s="24" customFormat="1" ht="57" customHeight="1" spans="1:21">
      <c r="A21" s="56">
        <v>12</v>
      </c>
      <c r="B21" s="57" t="s">
        <v>150</v>
      </c>
      <c r="C21" s="56" t="s">
        <v>100</v>
      </c>
      <c r="D21" s="56" t="s">
        <v>108</v>
      </c>
      <c r="E21" s="57" t="s">
        <v>151</v>
      </c>
      <c r="F21" s="57" t="s">
        <v>152</v>
      </c>
      <c r="G21" s="64"/>
      <c r="H21" s="60">
        <v>156</v>
      </c>
      <c r="I21" s="60"/>
      <c r="J21" s="60">
        <v>364</v>
      </c>
      <c r="K21" s="60"/>
      <c r="L21" s="61">
        <v>1</v>
      </c>
      <c r="M21" s="60">
        <v>156</v>
      </c>
      <c r="N21" s="68"/>
      <c r="O21" s="68"/>
      <c r="P21" s="59">
        <v>44621</v>
      </c>
      <c r="Q21" s="59">
        <v>44896</v>
      </c>
      <c r="R21" s="57" t="s">
        <v>153</v>
      </c>
      <c r="S21" s="56" t="s">
        <v>154</v>
      </c>
      <c r="T21" s="56" t="s">
        <v>106</v>
      </c>
      <c r="U21" s="63"/>
    </row>
    <row r="22" s="24" customFormat="1" ht="74.1" customHeight="1" spans="1:21">
      <c r="A22" s="56">
        <v>13</v>
      </c>
      <c r="B22" s="69" t="s">
        <v>155</v>
      </c>
      <c r="C22" s="56" t="s">
        <v>100</v>
      </c>
      <c r="D22" s="56" t="s">
        <v>101</v>
      </c>
      <c r="E22" s="57" t="s">
        <v>156</v>
      </c>
      <c r="F22" s="57" t="s">
        <v>157</v>
      </c>
      <c r="G22" s="64"/>
      <c r="H22" s="60">
        <v>251.6</v>
      </c>
      <c r="I22" s="60"/>
      <c r="J22" s="60"/>
      <c r="K22" s="60">
        <v>587</v>
      </c>
      <c r="L22" s="61">
        <v>6</v>
      </c>
      <c r="M22" s="60">
        <v>251.6</v>
      </c>
      <c r="N22" s="68"/>
      <c r="O22" s="68"/>
      <c r="P22" s="59">
        <v>44621</v>
      </c>
      <c r="Q22" s="59">
        <v>44896</v>
      </c>
      <c r="R22" s="57" t="s">
        <v>158</v>
      </c>
      <c r="S22" s="56" t="s">
        <v>154</v>
      </c>
      <c r="T22" s="56" t="s">
        <v>106</v>
      </c>
      <c r="U22" s="56"/>
    </row>
    <row r="23" s="24" customFormat="1" ht="80.1" customHeight="1" spans="1:21">
      <c r="A23" s="56">
        <v>14</v>
      </c>
      <c r="B23" s="57" t="s">
        <v>159</v>
      </c>
      <c r="C23" s="56" t="s">
        <v>100</v>
      </c>
      <c r="D23" s="56" t="s">
        <v>108</v>
      </c>
      <c r="E23" s="57" t="s">
        <v>160</v>
      </c>
      <c r="F23" s="57" t="s">
        <v>161</v>
      </c>
      <c r="G23" s="57"/>
      <c r="H23" s="60">
        <v>319.85</v>
      </c>
      <c r="I23" s="60"/>
      <c r="J23" s="60">
        <v>445</v>
      </c>
      <c r="K23" s="60"/>
      <c r="L23" s="61">
        <v>4</v>
      </c>
      <c r="M23" s="61">
        <v>319.85</v>
      </c>
      <c r="N23" s="61"/>
      <c r="O23" s="61"/>
      <c r="P23" s="59">
        <v>44621</v>
      </c>
      <c r="Q23" s="59">
        <v>44896</v>
      </c>
      <c r="R23" s="57" t="s">
        <v>162</v>
      </c>
      <c r="S23" s="56" t="s">
        <v>154</v>
      </c>
      <c r="T23" s="56" t="s">
        <v>163</v>
      </c>
      <c r="U23" s="56"/>
    </row>
    <row r="24" s="24" customFormat="1" ht="59.1" customHeight="1" spans="1:21">
      <c r="A24" s="56">
        <v>15</v>
      </c>
      <c r="B24" s="57" t="s">
        <v>164</v>
      </c>
      <c r="C24" s="56" t="s">
        <v>100</v>
      </c>
      <c r="D24" s="56" t="s">
        <v>108</v>
      </c>
      <c r="E24" s="57" t="s">
        <v>165</v>
      </c>
      <c r="F24" s="57" t="s">
        <v>166</v>
      </c>
      <c r="G24" s="57" t="s">
        <v>167</v>
      </c>
      <c r="H24" s="60">
        <v>68</v>
      </c>
      <c r="I24" s="60"/>
      <c r="J24" s="60">
        <v>12</v>
      </c>
      <c r="K24" s="60"/>
      <c r="L24" s="61">
        <v>1</v>
      </c>
      <c r="M24" s="61">
        <v>68</v>
      </c>
      <c r="N24" s="61"/>
      <c r="O24" s="61"/>
      <c r="P24" s="59">
        <v>44621</v>
      </c>
      <c r="Q24" s="59">
        <v>44896</v>
      </c>
      <c r="R24" s="57" t="s">
        <v>168</v>
      </c>
      <c r="S24" s="56" t="s">
        <v>154</v>
      </c>
      <c r="T24" s="56" t="s">
        <v>106</v>
      </c>
      <c r="U24" s="56"/>
    </row>
    <row r="25" s="24" customFormat="1" ht="60" customHeight="1" spans="1:21">
      <c r="A25" s="56">
        <v>16</v>
      </c>
      <c r="B25" s="57" t="s">
        <v>169</v>
      </c>
      <c r="C25" s="56" t="s">
        <v>100</v>
      </c>
      <c r="D25" s="56" t="s">
        <v>108</v>
      </c>
      <c r="E25" s="57" t="s">
        <v>170</v>
      </c>
      <c r="F25" s="57" t="s">
        <v>171</v>
      </c>
      <c r="G25" s="57"/>
      <c r="H25" s="60">
        <v>257.5</v>
      </c>
      <c r="I25" s="60"/>
      <c r="J25" s="60"/>
      <c r="K25" s="60"/>
      <c r="L25" s="61">
        <f>7+7</f>
        <v>14</v>
      </c>
      <c r="M25" s="60">
        <v>257.5</v>
      </c>
      <c r="N25" s="61"/>
      <c r="O25" s="61"/>
      <c r="P25" s="59">
        <v>44621</v>
      </c>
      <c r="Q25" s="59">
        <v>44896</v>
      </c>
      <c r="R25" s="57" t="s">
        <v>172</v>
      </c>
      <c r="S25" s="56" t="s">
        <v>170</v>
      </c>
      <c r="T25" s="56" t="s">
        <v>163</v>
      </c>
      <c r="U25" s="56"/>
    </row>
    <row r="26" s="24" customFormat="1" ht="74.1" customHeight="1" spans="1:21">
      <c r="A26" s="56">
        <v>17</v>
      </c>
      <c r="B26" s="57" t="s">
        <v>173</v>
      </c>
      <c r="C26" s="56" t="s">
        <v>100</v>
      </c>
      <c r="D26" s="56" t="s">
        <v>108</v>
      </c>
      <c r="E26" s="57" t="s">
        <v>174</v>
      </c>
      <c r="F26" s="57" t="s">
        <v>175</v>
      </c>
      <c r="G26" s="57"/>
      <c r="H26" s="60">
        <v>253.62</v>
      </c>
      <c r="I26" s="60"/>
      <c r="J26" s="60">
        <v>405.98</v>
      </c>
      <c r="K26" s="60"/>
      <c r="L26" s="61">
        <v>1</v>
      </c>
      <c r="M26" s="60">
        <v>253.62</v>
      </c>
      <c r="N26" s="61"/>
      <c r="O26" s="61"/>
      <c r="P26" s="59">
        <v>44621</v>
      </c>
      <c r="Q26" s="59">
        <v>44896</v>
      </c>
      <c r="R26" s="57" t="s">
        <v>176</v>
      </c>
      <c r="S26" s="56" t="s">
        <v>177</v>
      </c>
      <c r="T26" s="56" t="s">
        <v>163</v>
      </c>
      <c r="U26" s="56"/>
    </row>
    <row r="27" s="24" customFormat="1" ht="57.95" customHeight="1" spans="1:21">
      <c r="A27" s="56">
        <v>18</v>
      </c>
      <c r="B27" s="57" t="s">
        <v>178</v>
      </c>
      <c r="C27" s="56" t="s">
        <v>100</v>
      </c>
      <c r="D27" s="56" t="s">
        <v>108</v>
      </c>
      <c r="E27" s="57" t="s">
        <v>179</v>
      </c>
      <c r="F27" s="57" t="s">
        <v>180</v>
      </c>
      <c r="G27" s="57"/>
      <c r="H27" s="60">
        <v>173.58</v>
      </c>
      <c r="I27" s="60"/>
      <c r="J27" s="60"/>
      <c r="K27" s="60"/>
      <c r="L27" s="61">
        <v>1</v>
      </c>
      <c r="M27" s="61">
        <v>173.58</v>
      </c>
      <c r="N27" s="61"/>
      <c r="O27" s="61"/>
      <c r="P27" s="59">
        <v>44621</v>
      </c>
      <c r="Q27" s="59">
        <v>44896</v>
      </c>
      <c r="R27" s="57" t="s">
        <v>181</v>
      </c>
      <c r="S27" s="56" t="s">
        <v>182</v>
      </c>
      <c r="T27" s="56" t="s">
        <v>163</v>
      </c>
      <c r="U27" s="56"/>
    </row>
    <row r="28" s="24" customFormat="1" ht="75" customHeight="1" spans="1:21">
      <c r="A28" s="56">
        <v>19</v>
      </c>
      <c r="B28" s="57" t="s">
        <v>183</v>
      </c>
      <c r="C28" s="56" t="s">
        <v>100</v>
      </c>
      <c r="D28" s="56" t="s">
        <v>108</v>
      </c>
      <c r="E28" s="57" t="s">
        <v>184</v>
      </c>
      <c r="F28" s="57" t="s">
        <v>185</v>
      </c>
      <c r="G28" s="57"/>
      <c r="H28" s="60">
        <v>604.14</v>
      </c>
      <c r="I28" s="60"/>
      <c r="J28" s="60"/>
      <c r="K28" s="60"/>
      <c r="L28" s="61">
        <v>5</v>
      </c>
      <c r="M28" s="61">
        <v>604.14</v>
      </c>
      <c r="N28" s="61"/>
      <c r="O28" s="61"/>
      <c r="P28" s="59">
        <v>44621</v>
      </c>
      <c r="Q28" s="59">
        <v>44896</v>
      </c>
      <c r="R28" s="57" t="s">
        <v>186</v>
      </c>
      <c r="S28" s="56" t="s">
        <v>109</v>
      </c>
      <c r="T28" s="56" t="s">
        <v>163</v>
      </c>
      <c r="U28" s="56"/>
    </row>
    <row r="29" s="24" customFormat="1" ht="54" customHeight="1" spans="1:21">
      <c r="A29" s="56">
        <v>20</v>
      </c>
      <c r="B29" s="57" t="s">
        <v>187</v>
      </c>
      <c r="C29" s="56" t="s">
        <v>100</v>
      </c>
      <c r="D29" s="56" t="s">
        <v>108</v>
      </c>
      <c r="E29" s="57" t="s">
        <v>188</v>
      </c>
      <c r="F29" s="57" t="s">
        <v>189</v>
      </c>
      <c r="G29" s="57"/>
      <c r="H29" s="60">
        <v>171.02</v>
      </c>
      <c r="I29" s="60"/>
      <c r="J29" s="60"/>
      <c r="K29" s="60"/>
      <c r="L29" s="61">
        <v>1</v>
      </c>
      <c r="M29" s="61">
        <v>171.02</v>
      </c>
      <c r="N29" s="61"/>
      <c r="O29" s="61"/>
      <c r="P29" s="59">
        <v>44621</v>
      </c>
      <c r="Q29" s="59">
        <v>44896</v>
      </c>
      <c r="R29" s="57" t="s">
        <v>190</v>
      </c>
      <c r="S29" s="56" t="s">
        <v>191</v>
      </c>
      <c r="T29" s="56" t="s">
        <v>163</v>
      </c>
      <c r="U29" s="56"/>
    </row>
    <row r="30" s="24" customFormat="1" ht="96" customHeight="1" spans="1:21">
      <c r="A30" s="56">
        <v>21</v>
      </c>
      <c r="B30" s="57" t="s">
        <v>192</v>
      </c>
      <c r="C30" s="56" t="s">
        <v>100</v>
      </c>
      <c r="D30" s="56" t="s">
        <v>101</v>
      </c>
      <c r="E30" s="57" t="s">
        <v>193</v>
      </c>
      <c r="F30" s="57" t="s">
        <v>194</v>
      </c>
      <c r="G30" s="57"/>
      <c r="H30" s="60">
        <v>326.8</v>
      </c>
      <c r="I30" s="60"/>
      <c r="J30" s="60"/>
      <c r="K30" s="60"/>
      <c r="L30" s="61">
        <v>2</v>
      </c>
      <c r="M30" s="60">
        <v>326.8</v>
      </c>
      <c r="N30" s="61"/>
      <c r="O30" s="61"/>
      <c r="P30" s="59">
        <v>44621</v>
      </c>
      <c r="Q30" s="59">
        <v>44896</v>
      </c>
      <c r="R30" s="57" t="s">
        <v>195</v>
      </c>
      <c r="S30" s="56" t="s">
        <v>113</v>
      </c>
      <c r="T30" s="56" t="s">
        <v>196</v>
      </c>
      <c r="U30" s="56"/>
    </row>
    <row r="31" s="24" customFormat="1" ht="51" customHeight="1" spans="1:21">
      <c r="A31" s="56">
        <v>22</v>
      </c>
      <c r="B31" s="57" t="s">
        <v>197</v>
      </c>
      <c r="C31" s="56" t="s">
        <v>100</v>
      </c>
      <c r="D31" s="56" t="s">
        <v>108</v>
      </c>
      <c r="E31" s="57" t="s">
        <v>198</v>
      </c>
      <c r="F31" s="57" t="s">
        <v>199</v>
      </c>
      <c r="G31" s="57"/>
      <c r="H31" s="60">
        <v>386.2</v>
      </c>
      <c r="I31" s="60"/>
      <c r="J31" s="60"/>
      <c r="K31" s="60"/>
      <c r="L31" s="61">
        <v>1</v>
      </c>
      <c r="M31" s="61">
        <v>386.2</v>
      </c>
      <c r="N31" s="61"/>
      <c r="O31" s="61"/>
      <c r="P31" s="59">
        <v>44621</v>
      </c>
      <c r="Q31" s="59">
        <v>44896</v>
      </c>
      <c r="R31" s="57" t="s">
        <v>200</v>
      </c>
      <c r="S31" s="56" t="s">
        <v>154</v>
      </c>
      <c r="T31" s="56" t="s">
        <v>163</v>
      </c>
      <c r="U31" s="56"/>
    </row>
    <row r="32" s="24" customFormat="1" ht="60" customHeight="1" spans="1:21">
      <c r="A32" s="56">
        <v>23</v>
      </c>
      <c r="B32" s="57" t="s">
        <v>201</v>
      </c>
      <c r="C32" s="56" t="s">
        <v>100</v>
      </c>
      <c r="D32" s="56" t="s">
        <v>108</v>
      </c>
      <c r="E32" s="57" t="s">
        <v>202</v>
      </c>
      <c r="F32" s="57" t="s">
        <v>203</v>
      </c>
      <c r="G32" s="57"/>
      <c r="H32" s="60">
        <v>533.48</v>
      </c>
      <c r="I32" s="60"/>
      <c r="J32" s="60"/>
      <c r="K32" s="60"/>
      <c r="L32" s="61">
        <v>1</v>
      </c>
      <c r="M32" s="61">
        <v>533.48</v>
      </c>
      <c r="N32" s="61"/>
      <c r="O32" s="61"/>
      <c r="P32" s="59">
        <v>44621</v>
      </c>
      <c r="Q32" s="59">
        <v>44896</v>
      </c>
      <c r="R32" s="57" t="s">
        <v>204</v>
      </c>
      <c r="S32" s="56" t="s">
        <v>137</v>
      </c>
      <c r="T32" s="56" t="s">
        <v>163</v>
      </c>
      <c r="U32" s="63"/>
    </row>
    <row r="33" s="24" customFormat="1" ht="125.1" customHeight="1" spans="1:21">
      <c r="A33" s="56">
        <v>24</v>
      </c>
      <c r="B33" s="57" t="s">
        <v>205</v>
      </c>
      <c r="C33" s="56" t="s">
        <v>100</v>
      </c>
      <c r="D33" s="56" t="s">
        <v>101</v>
      </c>
      <c r="E33" s="57" t="s">
        <v>206</v>
      </c>
      <c r="F33" s="57" t="s">
        <v>207</v>
      </c>
      <c r="G33" s="57"/>
      <c r="H33" s="60">
        <v>2500</v>
      </c>
      <c r="I33" s="60"/>
      <c r="J33" s="60"/>
      <c r="K33" s="60"/>
      <c r="L33" s="61">
        <v>7</v>
      </c>
      <c r="M33" s="61">
        <v>2500</v>
      </c>
      <c r="N33" s="61"/>
      <c r="O33" s="61"/>
      <c r="P33" s="59">
        <v>44621</v>
      </c>
      <c r="Q33" s="59">
        <v>44896</v>
      </c>
      <c r="R33" s="57" t="s">
        <v>208</v>
      </c>
      <c r="S33" s="56" t="s">
        <v>196</v>
      </c>
      <c r="T33" s="56" t="s">
        <v>196</v>
      </c>
      <c r="U33" s="56"/>
    </row>
    <row r="34" s="24" customFormat="1" ht="53.1" customHeight="1" spans="1:21">
      <c r="A34" s="56">
        <v>25</v>
      </c>
      <c r="B34" s="57" t="s">
        <v>209</v>
      </c>
      <c r="C34" s="56" t="s">
        <v>100</v>
      </c>
      <c r="D34" s="56" t="s">
        <v>101</v>
      </c>
      <c r="E34" s="57" t="s">
        <v>210</v>
      </c>
      <c r="F34" s="57" t="s">
        <v>211</v>
      </c>
      <c r="G34" s="57"/>
      <c r="H34" s="60">
        <f>175.08+9.35</f>
        <v>184.43</v>
      </c>
      <c r="I34" s="60"/>
      <c r="J34" s="60"/>
      <c r="K34" s="60"/>
      <c r="L34" s="61">
        <v>1</v>
      </c>
      <c r="M34" s="60">
        <v>184.43</v>
      </c>
      <c r="N34" s="61"/>
      <c r="O34" s="61"/>
      <c r="P34" s="59">
        <v>44621</v>
      </c>
      <c r="Q34" s="59">
        <v>44896</v>
      </c>
      <c r="R34" s="57" t="s">
        <v>212</v>
      </c>
      <c r="S34" s="56" t="s">
        <v>109</v>
      </c>
      <c r="T34" s="56" t="s">
        <v>196</v>
      </c>
      <c r="U34" s="63"/>
    </row>
    <row r="35" s="24" customFormat="1" ht="57" customHeight="1" spans="1:21">
      <c r="A35" s="56">
        <v>26</v>
      </c>
      <c r="B35" s="57" t="s">
        <v>213</v>
      </c>
      <c r="C35" s="56" t="s">
        <v>100</v>
      </c>
      <c r="D35" s="56" t="s">
        <v>101</v>
      </c>
      <c r="E35" s="57" t="s">
        <v>109</v>
      </c>
      <c r="F35" s="57" t="s">
        <v>214</v>
      </c>
      <c r="G35" s="57"/>
      <c r="H35" s="60">
        <f>914+213.36+250+300</f>
        <v>1677.36</v>
      </c>
      <c r="I35" s="60"/>
      <c r="J35" s="60"/>
      <c r="K35" s="60"/>
      <c r="L35" s="61">
        <v>11</v>
      </c>
      <c r="M35" s="60">
        <f>914+213.36+250+300</f>
        <v>1677.36</v>
      </c>
      <c r="N35" s="61"/>
      <c r="O35" s="61"/>
      <c r="P35" s="59">
        <v>44621</v>
      </c>
      <c r="Q35" s="59">
        <v>44896</v>
      </c>
      <c r="R35" s="57" t="s">
        <v>215</v>
      </c>
      <c r="S35" s="56" t="s">
        <v>196</v>
      </c>
      <c r="T35" s="56" t="s">
        <v>196</v>
      </c>
      <c r="U35" s="56"/>
    </row>
    <row r="36" s="24" customFormat="1" ht="138.95" customHeight="1" spans="1:21">
      <c r="A36" s="56">
        <v>27</v>
      </c>
      <c r="B36" s="57" t="s">
        <v>216</v>
      </c>
      <c r="C36" s="56" t="s">
        <v>100</v>
      </c>
      <c r="D36" s="56" t="s">
        <v>101</v>
      </c>
      <c r="E36" s="57" t="s">
        <v>217</v>
      </c>
      <c r="F36" s="57" t="s">
        <v>218</v>
      </c>
      <c r="G36" s="57"/>
      <c r="H36" s="60">
        <v>1220.78</v>
      </c>
      <c r="I36" s="60"/>
      <c r="J36" s="60"/>
      <c r="K36" s="60"/>
      <c r="L36" s="61">
        <v>1</v>
      </c>
      <c r="M36" s="61">
        <v>1220.78</v>
      </c>
      <c r="N36" s="61"/>
      <c r="O36" s="61"/>
      <c r="P36" s="59">
        <v>44621</v>
      </c>
      <c r="Q36" s="59">
        <v>44896</v>
      </c>
      <c r="R36" s="57" t="s">
        <v>219</v>
      </c>
      <c r="S36" s="56" t="s">
        <v>196</v>
      </c>
      <c r="T36" s="56" t="s">
        <v>196</v>
      </c>
      <c r="U36" s="56"/>
    </row>
    <row r="37" s="24" customFormat="1" ht="96" customHeight="1" spans="1:21">
      <c r="A37" s="56">
        <v>28</v>
      </c>
      <c r="B37" s="57" t="s">
        <v>220</v>
      </c>
      <c r="C37" s="56" t="s">
        <v>100</v>
      </c>
      <c r="D37" s="56" t="s">
        <v>101</v>
      </c>
      <c r="E37" s="57" t="s">
        <v>221</v>
      </c>
      <c r="F37" s="57" t="s">
        <v>222</v>
      </c>
      <c r="G37" s="57"/>
      <c r="H37" s="60">
        <v>1000</v>
      </c>
      <c r="I37" s="60"/>
      <c r="J37" s="60"/>
      <c r="K37" s="60"/>
      <c r="L37" s="61">
        <v>4</v>
      </c>
      <c r="M37" s="61">
        <v>1000</v>
      </c>
      <c r="N37" s="61"/>
      <c r="O37" s="61"/>
      <c r="P37" s="59">
        <v>44621</v>
      </c>
      <c r="Q37" s="59">
        <v>44986</v>
      </c>
      <c r="R37" s="57" t="s">
        <v>223</v>
      </c>
      <c r="S37" s="56" t="s">
        <v>137</v>
      </c>
      <c r="T37" s="56" t="s">
        <v>196</v>
      </c>
      <c r="U37" s="63"/>
    </row>
    <row r="38" s="24" customFormat="1" ht="56.1" customHeight="1" spans="1:21">
      <c r="A38" s="56">
        <v>29</v>
      </c>
      <c r="B38" s="57" t="s">
        <v>224</v>
      </c>
      <c r="C38" s="56" t="s">
        <v>100</v>
      </c>
      <c r="D38" s="56" t="s">
        <v>101</v>
      </c>
      <c r="E38" s="57" t="s">
        <v>225</v>
      </c>
      <c r="F38" s="57" t="s">
        <v>226</v>
      </c>
      <c r="G38" s="57"/>
      <c r="H38" s="60">
        <v>259.82</v>
      </c>
      <c r="I38" s="60"/>
      <c r="J38" s="60"/>
      <c r="K38" s="60"/>
      <c r="L38" s="61">
        <v>1</v>
      </c>
      <c r="M38" s="61">
        <v>259.82</v>
      </c>
      <c r="N38" s="61"/>
      <c r="O38" s="61"/>
      <c r="P38" s="59">
        <v>44621</v>
      </c>
      <c r="Q38" s="59">
        <v>44896</v>
      </c>
      <c r="R38" s="57" t="s">
        <v>227</v>
      </c>
      <c r="S38" s="56" t="s">
        <v>191</v>
      </c>
      <c r="T38" s="56" t="s">
        <v>196</v>
      </c>
      <c r="U38" s="63"/>
    </row>
    <row r="39" s="24" customFormat="1" ht="63" customHeight="1" spans="1:21">
      <c r="A39" s="56">
        <v>30</v>
      </c>
      <c r="B39" s="57" t="s">
        <v>228</v>
      </c>
      <c r="C39" s="56" t="s">
        <v>100</v>
      </c>
      <c r="D39" s="56" t="s">
        <v>101</v>
      </c>
      <c r="E39" s="57" t="s">
        <v>229</v>
      </c>
      <c r="F39" s="57" t="s">
        <v>230</v>
      </c>
      <c r="G39" s="57"/>
      <c r="H39" s="60">
        <v>350.46</v>
      </c>
      <c r="I39" s="60"/>
      <c r="J39" s="60"/>
      <c r="K39" s="60"/>
      <c r="L39" s="61">
        <v>1</v>
      </c>
      <c r="M39" s="60">
        <v>350.46</v>
      </c>
      <c r="N39" s="61"/>
      <c r="O39" s="61"/>
      <c r="P39" s="59">
        <v>44621</v>
      </c>
      <c r="Q39" s="59">
        <v>44896</v>
      </c>
      <c r="R39" s="57" t="s">
        <v>231</v>
      </c>
      <c r="S39" s="56" t="s">
        <v>229</v>
      </c>
      <c r="T39" s="56" t="s">
        <v>196</v>
      </c>
      <c r="U39" s="63"/>
    </row>
    <row r="40" s="24" customFormat="1" ht="60.95" customHeight="1" spans="1:21">
      <c r="A40" s="56">
        <v>31</v>
      </c>
      <c r="B40" s="57" t="s">
        <v>232</v>
      </c>
      <c r="C40" s="56" t="s">
        <v>100</v>
      </c>
      <c r="D40" s="56" t="s">
        <v>108</v>
      </c>
      <c r="E40" s="57" t="s">
        <v>182</v>
      </c>
      <c r="F40" s="57" t="s">
        <v>233</v>
      </c>
      <c r="G40" s="57"/>
      <c r="H40" s="60">
        <v>2000</v>
      </c>
      <c r="I40" s="60"/>
      <c r="J40" s="60">
        <v>1132.18</v>
      </c>
      <c r="K40" s="60"/>
      <c r="L40" s="61"/>
      <c r="M40" s="61"/>
      <c r="N40" s="61"/>
      <c r="O40" s="61"/>
      <c r="P40" s="59">
        <v>44621</v>
      </c>
      <c r="Q40" s="59">
        <v>44986</v>
      </c>
      <c r="R40" s="57" t="s">
        <v>234</v>
      </c>
      <c r="S40" s="56" t="s">
        <v>235</v>
      </c>
      <c r="T40" s="56" t="s">
        <v>163</v>
      </c>
      <c r="U40" s="56"/>
    </row>
    <row r="41" s="24" customFormat="1" ht="45" customHeight="1" spans="1:21">
      <c r="A41" s="56">
        <v>32</v>
      </c>
      <c r="B41" s="57" t="s">
        <v>236</v>
      </c>
      <c r="C41" s="56" t="s">
        <v>100</v>
      </c>
      <c r="D41" s="56" t="s">
        <v>108</v>
      </c>
      <c r="E41" s="57" t="s">
        <v>126</v>
      </c>
      <c r="F41" s="57" t="s">
        <v>237</v>
      </c>
      <c r="G41" s="57"/>
      <c r="H41" s="60">
        <f>1650+630</f>
        <v>2280</v>
      </c>
      <c r="I41" s="60"/>
      <c r="J41" s="60"/>
      <c r="K41" s="60"/>
      <c r="L41" s="61"/>
      <c r="M41" s="61"/>
      <c r="N41" s="61">
        <v>2000</v>
      </c>
      <c r="O41" s="61"/>
      <c r="P41" s="59">
        <v>44562</v>
      </c>
      <c r="Q41" s="59">
        <v>44896</v>
      </c>
      <c r="R41" s="57" t="s">
        <v>238</v>
      </c>
      <c r="S41" s="56" t="s">
        <v>239</v>
      </c>
      <c r="T41" s="56" t="s">
        <v>239</v>
      </c>
      <c r="U41" s="56"/>
    </row>
    <row r="42" s="24" customFormat="1" ht="72" customHeight="1" spans="1:21">
      <c r="A42" s="56">
        <v>33</v>
      </c>
      <c r="B42" s="57" t="s">
        <v>240</v>
      </c>
      <c r="C42" s="56" t="s">
        <v>100</v>
      </c>
      <c r="D42" s="56" t="s">
        <v>108</v>
      </c>
      <c r="E42" s="57" t="s">
        <v>241</v>
      </c>
      <c r="F42" s="57" t="s">
        <v>242</v>
      </c>
      <c r="G42" s="57"/>
      <c r="H42" s="60">
        <v>174.53</v>
      </c>
      <c r="I42" s="60"/>
      <c r="J42" s="60">
        <v>504.54</v>
      </c>
      <c r="K42" s="60"/>
      <c r="L42" s="61">
        <v>1</v>
      </c>
      <c r="M42" s="60">
        <v>174.53</v>
      </c>
      <c r="N42" s="61"/>
      <c r="O42" s="61"/>
      <c r="P42" s="59">
        <v>44713</v>
      </c>
      <c r="Q42" s="59">
        <v>44896</v>
      </c>
      <c r="R42" s="57" t="s">
        <v>243</v>
      </c>
      <c r="S42" s="56" t="s">
        <v>137</v>
      </c>
      <c r="T42" s="56" t="s">
        <v>163</v>
      </c>
      <c r="U42" s="56"/>
    </row>
    <row r="43" s="24" customFormat="1" ht="72" customHeight="1" spans="1:21">
      <c r="A43" s="56">
        <v>34</v>
      </c>
      <c r="B43" s="57" t="s">
        <v>244</v>
      </c>
      <c r="C43" s="56" t="s">
        <v>100</v>
      </c>
      <c r="D43" s="56" t="s">
        <v>108</v>
      </c>
      <c r="E43" s="57" t="s">
        <v>245</v>
      </c>
      <c r="F43" s="57" t="s">
        <v>246</v>
      </c>
      <c r="G43" s="57"/>
      <c r="H43" s="60">
        <v>189.68</v>
      </c>
      <c r="I43" s="60"/>
      <c r="J43" s="60">
        <v>440.7</v>
      </c>
      <c r="K43" s="60"/>
      <c r="L43" s="61"/>
      <c r="M43" s="61"/>
      <c r="N43" s="61"/>
      <c r="O43" s="61"/>
      <c r="P43" s="59">
        <v>44713</v>
      </c>
      <c r="Q43" s="59">
        <v>44896</v>
      </c>
      <c r="R43" s="57" t="s">
        <v>247</v>
      </c>
      <c r="S43" s="56" t="s">
        <v>113</v>
      </c>
      <c r="T43" s="56" t="s">
        <v>163</v>
      </c>
      <c r="U43" s="56"/>
    </row>
    <row r="44" s="24" customFormat="1" ht="65.1" customHeight="1" spans="1:21">
      <c r="A44" s="56">
        <v>35</v>
      </c>
      <c r="B44" s="57" t="s">
        <v>248</v>
      </c>
      <c r="C44" s="56" t="s">
        <v>100</v>
      </c>
      <c r="D44" s="56" t="s">
        <v>108</v>
      </c>
      <c r="E44" s="57" t="s">
        <v>249</v>
      </c>
      <c r="F44" s="57" t="s">
        <v>250</v>
      </c>
      <c r="G44" s="57"/>
      <c r="H44" s="60">
        <v>120.96</v>
      </c>
      <c r="I44" s="60"/>
      <c r="J44" s="60">
        <v>399.45</v>
      </c>
      <c r="K44" s="60"/>
      <c r="L44" s="61">
        <v>1</v>
      </c>
      <c r="M44" s="60">
        <v>120.96</v>
      </c>
      <c r="N44" s="61"/>
      <c r="O44" s="61"/>
      <c r="P44" s="59">
        <v>44713</v>
      </c>
      <c r="Q44" s="59">
        <v>44896</v>
      </c>
      <c r="R44" s="57" t="s">
        <v>251</v>
      </c>
      <c r="S44" s="56" t="s">
        <v>191</v>
      </c>
      <c r="T44" s="56" t="s">
        <v>163</v>
      </c>
      <c r="U44" s="56"/>
    </row>
    <row r="45" s="24" customFormat="1" ht="60.95" customHeight="1" spans="1:21">
      <c r="A45" s="56">
        <v>36</v>
      </c>
      <c r="B45" s="57" t="s">
        <v>252</v>
      </c>
      <c r="C45" s="56" t="s">
        <v>100</v>
      </c>
      <c r="D45" s="56" t="s">
        <v>108</v>
      </c>
      <c r="E45" s="57" t="s">
        <v>253</v>
      </c>
      <c r="F45" s="57" t="s">
        <v>254</v>
      </c>
      <c r="G45" s="57"/>
      <c r="H45" s="60">
        <v>189.76</v>
      </c>
      <c r="I45" s="60"/>
      <c r="J45" s="60">
        <v>420.45</v>
      </c>
      <c r="K45" s="60"/>
      <c r="L45" s="61">
        <v>1</v>
      </c>
      <c r="M45" s="60">
        <v>189.76</v>
      </c>
      <c r="N45" s="61"/>
      <c r="O45" s="61"/>
      <c r="P45" s="59">
        <v>44713</v>
      </c>
      <c r="Q45" s="59">
        <v>44896</v>
      </c>
      <c r="R45" s="57" t="s">
        <v>255</v>
      </c>
      <c r="S45" s="56" t="s">
        <v>109</v>
      </c>
      <c r="T45" s="56" t="s">
        <v>163</v>
      </c>
      <c r="U45" s="56"/>
    </row>
    <row r="46" s="24" customFormat="1" ht="50.1" customHeight="1" spans="1:21">
      <c r="A46" s="56">
        <v>37</v>
      </c>
      <c r="B46" s="57" t="s">
        <v>256</v>
      </c>
      <c r="C46" s="56" t="s">
        <v>100</v>
      </c>
      <c r="D46" s="56" t="s">
        <v>101</v>
      </c>
      <c r="E46" s="57" t="s">
        <v>229</v>
      </c>
      <c r="F46" s="57" t="s">
        <v>257</v>
      </c>
      <c r="G46" s="57"/>
      <c r="H46" s="60">
        <v>200</v>
      </c>
      <c r="I46" s="60"/>
      <c r="J46" s="60"/>
      <c r="K46" s="60"/>
      <c r="L46" s="61">
        <v>2</v>
      </c>
      <c r="M46" s="60">
        <v>200</v>
      </c>
      <c r="N46" s="61"/>
      <c r="O46" s="61"/>
      <c r="P46" s="59">
        <v>43983</v>
      </c>
      <c r="Q46" s="59">
        <v>44501</v>
      </c>
      <c r="R46" s="57" t="s">
        <v>258</v>
      </c>
      <c r="S46" s="56" t="s">
        <v>229</v>
      </c>
      <c r="T46" s="56" t="s">
        <v>106</v>
      </c>
      <c r="U46" s="56"/>
    </row>
    <row r="47" s="24" customFormat="1" ht="75" customHeight="1" spans="1:21">
      <c r="A47" s="56">
        <v>38</v>
      </c>
      <c r="B47" s="57" t="s">
        <v>259</v>
      </c>
      <c r="C47" s="56" t="s">
        <v>100</v>
      </c>
      <c r="D47" s="56" t="s">
        <v>101</v>
      </c>
      <c r="E47" s="57" t="s">
        <v>260</v>
      </c>
      <c r="F47" s="57" t="s">
        <v>261</v>
      </c>
      <c r="G47" s="57"/>
      <c r="H47" s="60">
        <v>102.9</v>
      </c>
      <c r="I47" s="60"/>
      <c r="J47" s="60"/>
      <c r="K47" s="60"/>
      <c r="L47" s="61">
        <v>1</v>
      </c>
      <c r="M47" s="60">
        <v>102.9</v>
      </c>
      <c r="N47" s="61"/>
      <c r="O47" s="61"/>
      <c r="P47" s="59">
        <v>44409</v>
      </c>
      <c r="Q47" s="59">
        <v>44713</v>
      </c>
      <c r="R47" s="57" t="s">
        <v>262</v>
      </c>
      <c r="S47" s="56" t="s">
        <v>182</v>
      </c>
      <c r="T47" s="56" t="s">
        <v>196</v>
      </c>
      <c r="U47" s="56"/>
    </row>
    <row r="48" s="24" customFormat="1" ht="63" customHeight="1" spans="1:21">
      <c r="A48" s="56">
        <v>39</v>
      </c>
      <c r="B48" s="57" t="s">
        <v>263</v>
      </c>
      <c r="C48" s="56" t="s">
        <v>100</v>
      </c>
      <c r="D48" s="56" t="s">
        <v>101</v>
      </c>
      <c r="E48" s="57" t="s">
        <v>109</v>
      </c>
      <c r="F48" s="57" t="s">
        <v>264</v>
      </c>
      <c r="G48" s="57"/>
      <c r="H48" s="60">
        <f>275.62+288+0.69</f>
        <v>564.31</v>
      </c>
      <c r="I48" s="60"/>
      <c r="J48" s="60">
        <v>275.62</v>
      </c>
      <c r="K48" s="60"/>
      <c r="L48" s="61"/>
      <c r="M48" s="61"/>
      <c r="N48" s="61"/>
      <c r="O48" s="61"/>
      <c r="P48" s="59">
        <v>44682</v>
      </c>
      <c r="Q48" s="59">
        <v>44774</v>
      </c>
      <c r="R48" s="70" t="s">
        <v>265</v>
      </c>
      <c r="S48" s="56" t="s">
        <v>109</v>
      </c>
      <c r="T48" s="56" t="s">
        <v>235</v>
      </c>
      <c r="U48" s="56"/>
    </row>
    <row r="49" s="24" customFormat="1" ht="51" customHeight="1" spans="1:21">
      <c r="A49" s="56">
        <v>40</v>
      </c>
      <c r="B49" s="57" t="s">
        <v>266</v>
      </c>
      <c r="C49" s="56" t="s">
        <v>100</v>
      </c>
      <c r="D49" s="56" t="s">
        <v>108</v>
      </c>
      <c r="E49" s="57" t="s">
        <v>130</v>
      </c>
      <c r="F49" s="57" t="s">
        <v>267</v>
      </c>
      <c r="G49" s="57"/>
      <c r="H49" s="60">
        <f>469.54+144.96</f>
        <v>614.5</v>
      </c>
      <c r="I49" s="60">
        <v>0</v>
      </c>
      <c r="J49" s="60">
        <v>615</v>
      </c>
      <c r="K49" s="60"/>
      <c r="L49" s="61"/>
      <c r="M49" s="61"/>
      <c r="N49" s="61"/>
      <c r="O49" s="61"/>
      <c r="P49" s="59">
        <v>44805</v>
      </c>
      <c r="Q49" s="59">
        <v>44835</v>
      </c>
      <c r="R49" s="57" t="s">
        <v>268</v>
      </c>
      <c r="S49" s="56" t="s">
        <v>235</v>
      </c>
      <c r="T49" s="56" t="s">
        <v>235</v>
      </c>
      <c r="U49" s="56"/>
    </row>
    <row r="50" s="24" customFormat="1" ht="101.1" customHeight="1" spans="1:21">
      <c r="A50" s="56">
        <v>41</v>
      </c>
      <c r="B50" s="57" t="s">
        <v>269</v>
      </c>
      <c r="C50" s="56" t="s">
        <v>100</v>
      </c>
      <c r="D50" s="56" t="s">
        <v>108</v>
      </c>
      <c r="E50" s="57" t="s">
        <v>270</v>
      </c>
      <c r="F50" s="57" t="s">
        <v>271</v>
      </c>
      <c r="G50" s="57"/>
      <c r="H50" s="60">
        <v>498.75</v>
      </c>
      <c r="I50" s="60"/>
      <c r="J50" s="60"/>
      <c r="K50" s="60"/>
      <c r="L50" s="61">
        <v>3</v>
      </c>
      <c r="M50" s="60">
        <v>498.75</v>
      </c>
      <c r="N50" s="61"/>
      <c r="O50" s="61"/>
      <c r="P50" s="59">
        <v>44774</v>
      </c>
      <c r="Q50" s="59">
        <v>44896</v>
      </c>
      <c r="R50" s="71" t="s">
        <v>272</v>
      </c>
      <c r="S50" s="56" t="s">
        <v>113</v>
      </c>
      <c r="T50" s="56" t="s">
        <v>106</v>
      </c>
      <c r="U50" s="56"/>
    </row>
    <row r="51" s="24" customFormat="1" ht="113.1" customHeight="1" spans="1:21">
      <c r="A51" s="56">
        <v>42</v>
      </c>
      <c r="B51" s="57" t="s">
        <v>273</v>
      </c>
      <c r="C51" s="56" t="s">
        <v>100</v>
      </c>
      <c r="D51" s="56" t="s">
        <v>101</v>
      </c>
      <c r="E51" s="57" t="s">
        <v>274</v>
      </c>
      <c r="F51" s="57" t="s">
        <v>275</v>
      </c>
      <c r="G51" s="57"/>
      <c r="H51" s="60">
        <v>58.95</v>
      </c>
      <c r="I51" s="60"/>
      <c r="J51" s="60"/>
      <c r="K51" s="60"/>
      <c r="L51" s="61">
        <v>1</v>
      </c>
      <c r="M51" s="61">
        <v>58.95</v>
      </c>
      <c r="N51" s="61"/>
      <c r="O51" s="61"/>
      <c r="P51" s="59">
        <v>44348</v>
      </c>
      <c r="Q51" s="59">
        <v>44713</v>
      </c>
      <c r="R51" s="57" t="s">
        <v>276</v>
      </c>
      <c r="S51" s="56" t="s">
        <v>137</v>
      </c>
      <c r="T51" s="56" t="s">
        <v>196</v>
      </c>
      <c r="U51" s="56"/>
    </row>
    <row r="52" s="24" customFormat="1" ht="60" customHeight="1" spans="1:21">
      <c r="A52" s="56">
        <v>43</v>
      </c>
      <c r="B52" s="57" t="s">
        <v>277</v>
      </c>
      <c r="C52" s="56" t="s">
        <v>100</v>
      </c>
      <c r="D52" s="56" t="s">
        <v>108</v>
      </c>
      <c r="E52" s="57" t="s">
        <v>278</v>
      </c>
      <c r="F52" s="57" t="s">
        <v>279</v>
      </c>
      <c r="G52" s="57"/>
      <c r="H52" s="60">
        <v>64</v>
      </c>
      <c r="I52" s="60"/>
      <c r="J52" s="60"/>
      <c r="K52" s="60">
        <v>70</v>
      </c>
      <c r="L52" s="61">
        <v>4</v>
      </c>
      <c r="M52" s="61">
        <v>64</v>
      </c>
      <c r="N52" s="61"/>
      <c r="O52" s="61"/>
      <c r="P52" s="59">
        <v>44652</v>
      </c>
      <c r="Q52" s="59">
        <v>44866</v>
      </c>
      <c r="R52" s="57" t="s">
        <v>280</v>
      </c>
      <c r="S52" s="56" t="s">
        <v>182</v>
      </c>
      <c r="T52" s="56" t="s">
        <v>106</v>
      </c>
      <c r="U52" s="56"/>
    </row>
    <row r="53" s="26" customFormat="1" ht="80.1" customHeight="1" spans="1:21">
      <c r="A53" s="56">
        <v>44</v>
      </c>
      <c r="B53" s="72" t="s">
        <v>281</v>
      </c>
      <c r="C53" s="56" t="s">
        <v>100</v>
      </c>
      <c r="D53" s="56" t="s">
        <v>101</v>
      </c>
      <c r="E53" s="72" t="s">
        <v>282</v>
      </c>
      <c r="F53" s="57" t="s">
        <v>283</v>
      </c>
      <c r="G53" s="57"/>
      <c r="H53" s="60">
        <v>333</v>
      </c>
      <c r="I53" s="61"/>
      <c r="J53" s="61"/>
      <c r="K53" s="61"/>
      <c r="L53" s="61">
        <v>1</v>
      </c>
      <c r="M53" s="61">
        <v>333</v>
      </c>
      <c r="N53" s="61"/>
      <c r="O53" s="61"/>
      <c r="P53" s="73">
        <v>44774</v>
      </c>
      <c r="Q53" s="59">
        <v>44896</v>
      </c>
      <c r="R53" s="57" t="s">
        <v>284</v>
      </c>
      <c r="S53" s="56" t="s">
        <v>113</v>
      </c>
      <c r="T53" s="56" t="s">
        <v>235</v>
      </c>
      <c r="U53" s="56"/>
    </row>
    <row r="54" s="24" customFormat="1" ht="63" customHeight="1" spans="1:21">
      <c r="A54" s="56">
        <v>45</v>
      </c>
      <c r="B54" s="57" t="s">
        <v>285</v>
      </c>
      <c r="C54" s="56" t="s">
        <v>100</v>
      </c>
      <c r="D54" s="56" t="s">
        <v>108</v>
      </c>
      <c r="E54" s="57" t="s">
        <v>286</v>
      </c>
      <c r="F54" s="57" t="s">
        <v>287</v>
      </c>
      <c r="G54" s="57"/>
      <c r="H54" s="60">
        <v>276.2</v>
      </c>
      <c r="I54" s="74"/>
      <c r="J54" s="60"/>
      <c r="K54" s="60"/>
      <c r="L54" s="61">
        <v>1</v>
      </c>
      <c r="M54" s="74">
        <f>(237.05+17.49+1.2)*1.08</f>
        <v>276.1992</v>
      </c>
      <c r="N54" s="61"/>
      <c r="O54" s="61"/>
      <c r="P54" s="59">
        <v>44774</v>
      </c>
      <c r="Q54" s="59">
        <v>44896</v>
      </c>
      <c r="R54" s="57" t="s">
        <v>288</v>
      </c>
      <c r="S54" s="56" t="s">
        <v>177</v>
      </c>
      <c r="T54" s="56" t="s">
        <v>106</v>
      </c>
      <c r="U54" s="56"/>
    </row>
    <row r="55" s="24" customFormat="1" ht="62.1" customHeight="1" spans="1:21">
      <c r="A55" s="56">
        <v>46</v>
      </c>
      <c r="B55" s="75" t="s">
        <v>289</v>
      </c>
      <c r="C55" s="56" t="s">
        <v>100</v>
      </c>
      <c r="D55" s="56" t="s">
        <v>108</v>
      </c>
      <c r="E55" s="57" t="s">
        <v>290</v>
      </c>
      <c r="F55" s="76" t="s">
        <v>291</v>
      </c>
      <c r="G55" s="57"/>
      <c r="H55" s="60">
        <v>412.06</v>
      </c>
      <c r="I55" s="74"/>
      <c r="J55" s="60"/>
      <c r="K55" s="60"/>
      <c r="L55" s="61">
        <v>1</v>
      </c>
      <c r="M55" s="74">
        <v>412.06</v>
      </c>
      <c r="N55" s="60"/>
      <c r="O55" s="66"/>
      <c r="P55" s="59">
        <v>44774</v>
      </c>
      <c r="Q55" s="59">
        <v>44896</v>
      </c>
      <c r="R55" s="57" t="s">
        <v>292</v>
      </c>
      <c r="S55" s="56" t="s">
        <v>177</v>
      </c>
      <c r="T55" s="56" t="s">
        <v>106</v>
      </c>
      <c r="U55" s="56"/>
    </row>
    <row r="56" ht="63" customHeight="1" spans="1:21">
      <c r="A56" s="56">
        <v>47</v>
      </c>
      <c r="B56" s="75" t="s">
        <v>293</v>
      </c>
      <c r="C56" s="56" t="s">
        <v>100</v>
      </c>
      <c r="D56" s="56" t="s">
        <v>108</v>
      </c>
      <c r="E56" s="57" t="s">
        <v>294</v>
      </c>
      <c r="F56" s="76" t="s">
        <v>295</v>
      </c>
      <c r="G56" s="57"/>
      <c r="H56" s="60">
        <v>424.09</v>
      </c>
      <c r="I56" s="74"/>
      <c r="J56" s="61"/>
      <c r="K56" s="61"/>
      <c r="L56" s="61">
        <v>1</v>
      </c>
      <c r="M56" s="74">
        <v>424.09</v>
      </c>
      <c r="N56" s="68"/>
      <c r="O56" s="77"/>
      <c r="P56" s="59">
        <v>44774</v>
      </c>
      <c r="Q56" s="59">
        <v>44896</v>
      </c>
      <c r="R56" s="57" t="s">
        <v>296</v>
      </c>
      <c r="S56" s="56" t="s">
        <v>177</v>
      </c>
      <c r="T56" s="56" t="s">
        <v>106</v>
      </c>
      <c r="U56" s="56"/>
    </row>
    <row r="57" ht="53.1" customHeight="1" spans="1:21">
      <c r="A57" s="56">
        <v>48</v>
      </c>
      <c r="B57" s="75" t="s">
        <v>297</v>
      </c>
      <c r="C57" s="56" t="s">
        <v>100</v>
      </c>
      <c r="D57" s="56" t="s">
        <v>108</v>
      </c>
      <c r="E57" s="57" t="s">
        <v>298</v>
      </c>
      <c r="F57" s="76" t="s">
        <v>299</v>
      </c>
      <c r="G57" s="57"/>
      <c r="H57" s="60">
        <v>422</v>
      </c>
      <c r="I57" s="74"/>
      <c r="J57" s="61"/>
      <c r="K57" s="61"/>
      <c r="L57" s="61">
        <v>1</v>
      </c>
      <c r="M57" s="74">
        <v>422</v>
      </c>
      <c r="N57" s="68"/>
      <c r="O57" s="77"/>
      <c r="P57" s="59">
        <v>44774</v>
      </c>
      <c r="Q57" s="59">
        <v>44896</v>
      </c>
      <c r="R57" s="64" t="s">
        <v>300</v>
      </c>
      <c r="S57" s="56" t="s">
        <v>177</v>
      </c>
      <c r="T57" s="56" t="s">
        <v>106</v>
      </c>
      <c r="U57" s="56"/>
    </row>
    <row r="58" ht="54" customHeight="1" spans="1:21">
      <c r="A58" s="56">
        <v>49</v>
      </c>
      <c r="B58" s="57" t="s">
        <v>301</v>
      </c>
      <c r="C58" s="56" t="s">
        <v>100</v>
      </c>
      <c r="D58" s="56" t="s">
        <v>101</v>
      </c>
      <c r="E58" s="57" t="s">
        <v>177</v>
      </c>
      <c r="F58" s="76" t="s">
        <v>302</v>
      </c>
      <c r="G58" s="57"/>
      <c r="H58" s="60">
        <v>70</v>
      </c>
      <c r="I58" s="61"/>
      <c r="J58" s="61"/>
      <c r="K58" s="61"/>
      <c r="L58" s="61">
        <v>4</v>
      </c>
      <c r="M58" s="61">
        <v>70</v>
      </c>
      <c r="N58" s="68"/>
      <c r="O58" s="77"/>
      <c r="P58" s="59">
        <v>44774</v>
      </c>
      <c r="Q58" s="59">
        <v>44896</v>
      </c>
      <c r="R58" s="64" t="s">
        <v>303</v>
      </c>
      <c r="S58" s="56" t="s">
        <v>177</v>
      </c>
      <c r="T58" s="56" t="s">
        <v>106</v>
      </c>
      <c r="U58" s="56"/>
    </row>
    <row r="59" s="27" customFormat="1" ht="72.95" customHeight="1" spans="1:21">
      <c r="A59" s="56">
        <v>50</v>
      </c>
      <c r="B59" s="57" t="s">
        <v>304</v>
      </c>
      <c r="C59" s="56" t="s">
        <v>100</v>
      </c>
      <c r="D59" s="56" t="s">
        <v>101</v>
      </c>
      <c r="E59" s="57" t="s">
        <v>305</v>
      </c>
      <c r="F59" s="57" t="s">
        <v>306</v>
      </c>
      <c r="G59" s="57"/>
      <c r="H59" s="60">
        <f>744-344</f>
        <v>400</v>
      </c>
      <c r="I59" s="60"/>
      <c r="J59" s="60"/>
      <c r="K59" s="60"/>
      <c r="L59" s="61">
        <v>1</v>
      </c>
      <c r="M59" s="60">
        <v>400</v>
      </c>
      <c r="N59" s="61"/>
      <c r="O59" s="61"/>
      <c r="P59" s="59">
        <v>44803</v>
      </c>
      <c r="Q59" s="59">
        <v>44986</v>
      </c>
      <c r="R59" s="57" t="s">
        <v>307</v>
      </c>
      <c r="S59" s="56" t="s">
        <v>137</v>
      </c>
      <c r="T59" s="56" t="s">
        <v>196</v>
      </c>
      <c r="U59" s="63"/>
    </row>
    <row r="60" s="26" customFormat="1" ht="63" customHeight="1" spans="1:21">
      <c r="A60" s="56">
        <v>51</v>
      </c>
      <c r="B60" s="57" t="s">
        <v>308</v>
      </c>
      <c r="C60" s="56" t="s">
        <v>100</v>
      </c>
      <c r="D60" s="56" t="s">
        <v>108</v>
      </c>
      <c r="E60" s="57" t="s">
        <v>143</v>
      </c>
      <c r="F60" s="57" t="s">
        <v>309</v>
      </c>
      <c r="G60" s="57"/>
      <c r="H60" s="60">
        <v>324</v>
      </c>
      <c r="I60" s="61"/>
      <c r="J60" s="61">
        <v>430.5</v>
      </c>
      <c r="K60" s="61"/>
      <c r="L60" s="61">
        <v>1</v>
      </c>
      <c r="M60" s="61">
        <v>324</v>
      </c>
      <c r="N60" s="61"/>
      <c r="O60" s="61"/>
      <c r="P60" s="59">
        <v>44743</v>
      </c>
      <c r="Q60" s="59">
        <v>44986</v>
      </c>
      <c r="R60" s="57" t="s">
        <v>310</v>
      </c>
      <c r="S60" s="56" t="s">
        <v>109</v>
      </c>
      <c r="T60" s="56" t="s">
        <v>106</v>
      </c>
      <c r="U60" s="56"/>
    </row>
    <row r="61" s="28" customFormat="1" ht="90" customHeight="1" spans="1:21">
      <c r="A61" s="56">
        <v>52</v>
      </c>
      <c r="B61" s="57" t="s">
        <v>311</v>
      </c>
      <c r="C61" s="56" t="s">
        <v>100</v>
      </c>
      <c r="D61" s="56" t="s">
        <v>108</v>
      </c>
      <c r="E61" s="57" t="s">
        <v>312</v>
      </c>
      <c r="F61" s="57" t="s">
        <v>313</v>
      </c>
      <c r="G61" s="57"/>
      <c r="H61" s="60">
        <f>353.25*1.08</f>
        <v>381.51</v>
      </c>
      <c r="I61" s="61"/>
      <c r="J61" s="61"/>
      <c r="K61" s="61"/>
      <c r="L61" s="61">
        <v>1</v>
      </c>
      <c r="M61" s="61">
        <f>353.25*1.08</f>
        <v>381.51</v>
      </c>
      <c r="N61" s="61"/>
      <c r="O61" s="61"/>
      <c r="P61" s="59">
        <v>44805</v>
      </c>
      <c r="Q61" s="59">
        <v>44958</v>
      </c>
      <c r="R61" s="57" t="s">
        <v>314</v>
      </c>
      <c r="S61" s="56" t="s">
        <v>182</v>
      </c>
      <c r="T61" s="56" t="s">
        <v>106</v>
      </c>
      <c r="U61" s="56"/>
    </row>
    <row r="62" s="29" customFormat="1" ht="99.95" customHeight="1" spans="1:21">
      <c r="A62" s="56">
        <v>53</v>
      </c>
      <c r="B62" s="57" t="s">
        <v>315</v>
      </c>
      <c r="C62" s="56" t="s">
        <v>100</v>
      </c>
      <c r="D62" s="56" t="s">
        <v>101</v>
      </c>
      <c r="E62" s="57" t="s">
        <v>316</v>
      </c>
      <c r="F62" s="57" t="s">
        <v>317</v>
      </c>
      <c r="G62" s="57"/>
      <c r="H62" s="60">
        <f>542.45-271</f>
        <v>271.45</v>
      </c>
      <c r="I62" s="61"/>
      <c r="J62" s="61"/>
      <c r="K62" s="61"/>
      <c r="L62" s="61">
        <v>1</v>
      </c>
      <c r="M62" s="61">
        <v>271.45</v>
      </c>
      <c r="N62" s="61"/>
      <c r="O62" s="61"/>
      <c r="P62" s="59">
        <v>44805</v>
      </c>
      <c r="Q62" s="59">
        <v>45170</v>
      </c>
      <c r="R62" s="57" t="s">
        <v>318</v>
      </c>
      <c r="S62" s="56" t="s">
        <v>182</v>
      </c>
      <c r="T62" s="56" t="s">
        <v>106</v>
      </c>
      <c r="U62" s="56"/>
    </row>
    <row r="63" s="24" customFormat="1" ht="56.1" customHeight="1" spans="1:21">
      <c r="A63" s="56">
        <v>54</v>
      </c>
      <c r="B63" s="57" t="s">
        <v>319</v>
      </c>
      <c r="C63" s="56" t="s">
        <v>100</v>
      </c>
      <c r="D63" s="56" t="s">
        <v>108</v>
      </c>
      <c r="E63" s="57" t="s">
        <v>320</v>
      </c>
      <c r="F63" s="57" t="s">
        <v>321</v>
      </c>
      <c r="G63" s="57"/>
      <c r="H63" s="60">
        <v>319.62</v>
      </c>
      <c r="I63" s="60"/>
      <c r="J63" s="60"/>
      <c r="K63" s="60"/>
      <c r="L63" s="61"/>
      <c r="M63" s="61"/>
      <c r="N63" s="61"/>
      <c r="O63" s="61"/>
      <c r="P63" s="59">
        <v>44774</v>
      </c>
      <c r="Q63" s="59">
        <v>44896</v>
      </c>
      <c r="R63" s="57" t="s">
        <v>322</v>
      </c>
      <c r="S63" s="56" t="s">
        <v>113</v>
      </c>
      <c r="T63" s="56" t="s">
        <v>106</v>
      </c>
      <c r="U63" s="56"/>
    </row>
    <row r="64" s="27" customFormat="1" ht="84.95" customHeight="1" spans="1:21">
      <c r="A64" s="56">
        <v>55</v>
      </c>
      <c r="B64" s="57" t="s">
        <v>323</v>
      </c>
      <c r="C64" s="56" t="s">
        <v>100</v>
      </c>
      <c r="D64" s="56" t="s">
        <v>101</v>
      </c>
      <c r="E64" s="57" t="s">
        <v>324</v>
      </c>
      <c r="F64" s="57" t="s">
        <v>325</v>
      </c>
      <c r="G64" s="57"/>
      <c r="H64" s="60">
        <v>205.95</v>
      </c>
      <c r="I64" s="61"/>
      <c r="J64" s="61"/>
      <c r="K64" s="61"/>
      <c r="L64" s="61"/>
      <c r="M64" s="61"/>
      <c r="N64" s="61"/>
      <c r="O64" s="61"/>
      <c r="P64" s="59">
        <v>44713</v>
      </c>
      <c r="Q64" s="59">
        <v>45078</v>
      </c>
      <c r="R64" s="57" t="s">
        <v>326</v>
      </c>
      <c r="S64" s="56" t="s">
        <v>113</v>
      </c>
      <c r="T64" s="56" t="s">
        <v>196</v>
      </c>
      <c r="U64" s="56"/>
    </row>
    <row r="65" s="28" customFormat="1" ht="107.1" customHeight="1" spans="1:21">
      <c r="A65" s="56">
        <v>56</v>
      </c>
      <c r="B65" s="57" t="s">
        <v>327</v>
      </c>
      <c r="C65" s="56" t="s">
        <v>100</v>
      </c>
      <c r="D65" s="56" t="s">
        <v>101</v>
      </c>
      <c r="E65" s="57" t="s">
        <v>328</v>
      </c>
      <c r="F65" s="57" t="s">
        <v>329</v>
      </c>
      <c r="G65" s="57"/>
      <c r="H65" s="74">
        <f>737.49-0.69-100</f>
        <v>636.8</v>
      </c>
      <c r="I65" s="61"/>
      <c r="J65" s="61">
        <v>574.33</v>
      </c>
      <c r="K65" s="61"/>
      <c r="L65" s="61">
        <v>4</v>
      </c>
      <c r="M65" s="60">
        <f>H65</f>
        <v>636.8</v>
      </c>
      <c r="N65" s="61"/>
      <c r="O65" s="61"/>
      <c r="P65" s="59">
        <v>44805</v>
      </c>
      <c r="Q65" s="59">
        <v>45170</v>
      </c>
      <c r="R65" s="57" t="s">
        <v>330</v>
      </c>
      <c r="S65" s="56" t="s">
        <v>191</v>
      </c>
      <c r="T65" s="56" t="s">
        <v>331</v>
      </c>
      <c r="U65" s="56"/>
    </row>
    <row r="66" s="24" customFormat="1" ht="17.1" customHeight="1" spans="1:21">
      <c r="A66" s="53" t="s">
        <v>57</v>
      </c>
      <c r="B66" s="55" t="s">
        <v>332</v>
      </c>
      <c r="C66" s="53"/>
      <c r="D66" s="53"/>
      <c r="E66" s="55"/>
      <c r="F66" s="57"/>
      <c r="G66" s="57"/>
      <c r="H66" s="58">
        <f t="shared" ref="H66:O66" si="2">SUM(H67:H68)</f>
        <v>967.73</v>
      </c>
      <c r="I66" s="58">
        <f t="shared" si="2"/>
        <v>0</v>
      </c>
      <c r="J66" s="58">
        <f t="shared" si="2"/>
        <v>0</v>
      </c>
      <c r="K66" s="58">
        <f t="shared" si="2"/>
        <v>0</v>
      </c>
      <c r="L66" s="58">
        <f t="shared" si="2"/>
        <v>2</v>
      </c>
      <c r="M66" s="58">
        <f t="shared" si="2"/>
        <v>967.73</v>
      </c>
      <c r="N66" s="58">
        <f t="shared" si="2"/>
        <v>0</v>
      </c>
      <c r="O66" s="58">
        <f t="shared" si="2"/>
        <v>0</v>
      </c>
      <c r="P66" s="59"/>
      <c r="Q66" s="59"/>
      <c r="R66" s="57"/>
      <c r="S66" s="56"/>
      <c r="T66" s="56"/>
      <c r="U66" s="56"/>
    </row>
    <row r="67" s="24" customFormat="1" ht="119.1" customHeight="1" spans="1:21">
      <c r="A67" s="56">
        <v>1</v>
      </c>
      <c r="B67" s="69" t="s">
        <v>333</v>
      </c>
      <c r="C67" s="56" t="s">
        <v>100</v>
      </c>
      <c r="D67" s="56" t="s">
        <v>108</v>
      </c>
      <c r="E67" s="57" t="s">
        <v>334</v>
      </c>
      <c r="F67" s="57" t="s">
        <v>335</v>
      </c>
      <c r="G67" s="64"/>
      <c r="H67" s="60">
        <v>572.36</v>
      </c>
      <c r="I67" s="60"/>
      <c r="J67" s="60"/>
      <c r="K67" s="60"/>
      <c r="L67" s="61">
        <v>1</v>
      </c>
      <c r="M67" s="60">
        <v>572.36</v>
      </c>
      <c r="N67" s="68"/>
      <c r="O67" s="68"/>
      <c r="P67" s="59">
        <v>44621</v>
      </c>
      <c r="Q67" s="59">
        <v>44896</v>
      </c>
      <c r="R67" s="57" t="s">
        <v>336</v>
      </c>
      <c r="S67" s="56" t="s">
        <v>113</v>
      </c>
      <c r="T67" s="56" t="s">
        <v>106</v>
      </c>
      <c r="U67" s="56"/>
    </row>
    <row r="68" s="24" customFormat="1" ht="60.95" customHeight="1" spans="1:21">
      <c r="A68" s="56">
        <v>2</v>
      </c>
      <c r="B68" s="57" t="s">
        <v>337</v>
      </c>
      <c r="C68" s="56" t="s">
        <v>100</v>
      </c>
      <c r="D68" s="56" t="s">
        <v>108</v>
      </c>
      <c r="E68" s="57" t="s">
        <v>338</v>
      </c>
      <c r="F68" s="57" t="s">
        <v>339</v>
      </c>
      <c r="G68" s="57"/>
      <c r="H68" s="60">
        <v>395.37</v>
      </c>
      <c r="I68" s="60"/>
      <c r="J68" s="60"/>
      <c r="K68" s="60"/>
      <c r="L68" s="61">
        <v>1</v>
      </c>
      <c r="M68" s="61">
        <v>395.37</v>
      </c>
      <c r="N68" s="61"/>
      <c r="O68" s="61"/>
      <c r="P68" s="59">
        <v>44621</v>
      </c>
      <c r="Q68" s="59">
        <v>44896</v>
      </c>
      <c r="R68" s="57" t="s">
        <v>340</v>
      </c>
      <c r="S68" s="56" t="s">
        <v>113</v>
      </c>
      <c r="T68" s="56" t="s">
        <v>106</v>
      </c>
      <c r="U68" s="56"/>
    </row>
    <row r="69" s="24" customFormat="1" ht="18" customHeight="1" spans="1:21">
      <c r="A69" s="53" t="s">
        <v>62</v>
      </c>
      <c r="B69" s="55" t="s">
        <v>341</v>
      </c>
      <c r="C69" s="53"/>
      <c r="D69" s="56"/>
      <c r="E69" s="55"/>
      <c r="F69" s="57"/>
      <c r="G69" s="57"/>
      <c r="H69" s="58">
        <v>0</v>
      </c>
      <c r="I69" s="58">
        <v>0</v>
      </c>
      <c r="J69" s="58">
        <v>0</v>
      </c>
      <c r="K69" s="58">
        <v>0</v>
      </c>
      <c r="L69" s="78">
        <v>0</v>
      </c>
      <c r="M69" s="78">
        <v>0</v>
      </c>
      <c r="N69" s="78">
        <v>0</v>
      </c>
      <c r="O69" s="78">
        <v>0</v>
      </c>
      <c r="P69" s="59"/>
      <c r="Q69" s="59"/>
      <c r="R69" s="57"/>
      <c r="S69" s="56"/>
      <c r="T69" s="56"/>
      <c r="U69" s="56"/>
    </row>
    <row r="70" s="24" customFormat="1" ht="18" customHeight="1" spans="1:21">
      <c r="A70" s="53" t="s">
        <v>65</v>
      </c>
      <c r="B70" s="55" t="s">
        <v>342</v>
      </c>
      <c r="C70" s="53"/>
      <c r="D70" s="56"/>
      <c r="E70" s="55"/>
      <c r="F70" s="57"/>
      <c r="G70" s="57"/>
      <c r="H70" s="58">
        <v>0</v>
      </c>
      <c r="I70" s="58">
        <v>0</v>
      </c>
      <c r="J70" s="58">
        <v>0</v>
      </c>
      <c r="K70" s="58">
        <v>0</v>
      </c>
      <c r="L70" s="78">
        <v>0</v>
      </c>
      <c r="M70" s="78">
        <v>0</v>
      </c>
      <c r="N70" s="78">
        <v>0</v>
      </c>
      <c r="O70" s="78">
        <v>0</v>
      </c>
      <c r="P70" s="59"/>
      <c r="Q70" s="59"/>
      <c r="R70" s="57"/>
      <c r="S70" s="56"/>
      <c r="T70" s="56"/>
      <c r="U70" s="56"/>
    </row>
    <row r="71" s="24" customFormat="1" ht="18" customHeight="1" spans="1:21">
      <c r="A71" s="53" t="s">
        <v>343</v>
      </c>
      <c r="B71" s="55" t="s">
        <v>344</v>
      </c>
      <c r="C71" s="53"/>
      <c r="D71" s="56"/>
      <c r="E71" s="55"/>
      <c r="F71" s="57"/>
      <c r="G71" s="57"/>
      <c r="H71" s="58">
        <f t="shared" ref="H71:M71" si="3">SUM(H72:H75)</f>
        <v>2086.07</v>
      </c>
      <c r="I71" s="58">
        <f t="shared" si="3"/>
        <v>0</v>
      </c>
      <c r="J71" s="58">
        <f t="shared" si="3"/>
        <v>0</v>
      </c>
      <c r="K71" s="58">
        <f t="shared" si="3"/>
        <v>0</v>
      </c>
      <c r="L71" s="58">
        <f t="shared" si="3"/>
        <v>4</v>
      </c>
      <c r="M71" s="58">
        <f t="shared" si="3"/>
        <v>1842.71</v>
      </c>
      <c r="N71" s="58">
        <f>SUM(N73:N75)</f>
        <v>0</v>
      </c>
      <c r="O71" s="58">
        <f>SUM(O73:O75)</f>
        <v>0</v>
      </c>
      <c r="P71" s="59"/>
      <c r="Q71" s="59"/>
      <c r="R71" s="57"/>
      <c r="S71" s="56"/>
      <c r="T71" s="56"/>
      <c r="U71" s="56"/>
    </row>
    <row r="72" s="24" customFormat="1" ht="66.95" customHeight="1" spans="1:21">
      <c r="A72" s="79" t="s">
        <v>345</v>
      </c>
      <c r="B72" s="57" t="s">
        <v>346</v>
      </c>
      <c r="C72" s="56" t="s">
        <v>100</v>
      </c>
      <c r="D72" s="56" t="s">
        <v>101</v>
      </c>
      <c r="E72" s="57" t="s">
        <v>191</v>
      </c>
      <c r="F72" s="57" t="s">
        <v>347</v>
      </c>
      <c r="G72" s="57"/>
      <c r="H72" s="60">
        <v>500</v>
      </c>
      <c r="I72" s="60"/>
      <c r="J72" s="60"/>
      <c r="K72" s="60"/>
      <c r="L72" s="61">
        <v>1</v>
      </c>
      <c r="M72" s="61">
        <v>256.64</v>
      </c>
      <c r="N72" s="61"/>
      <c r="O72" s="61"/>
      <c r="P72" s="59">
        <v>44621</v>
      </c>
      <c r="Q72" s="59">
        <v>44896</v>
      </c>
      <c r="R72" s="57" t="s">
        <v>348</v>
      </c>
      <c r="S72" s="56" t="s">
        <v>349</v>
      </c>
      <c r="T72" s="56" t="s">
        <v>349</v>
      </c>
      <c r="U72" s="56"/>
    </row>
    <row r="73" s="24" customFormat="1" ht="62.1" customHeight="1" spans="1:21">
      <c r="A73" s="79" t="s">
        <v>350</v>
      </c>
      <c r="B73" s="57" t="s">
        <v>351</v>
      </c>
      <c r="C73" s="56" t="s">
        <v>100</v>
      </c>
      <c r="D73" s="56" t="s">
        <v>101</v>
      </c>
      <c r="E73" s="57" t="s">
        <v>352</v>
      </c>
      <c r="F73" s="57" t="s">
        <v>353</v>
      </c>
      <c r="G73" s="57"/>
      <c r="H73" s="60">
        <v>715.47</v>
      </c>
      <c r="I73" s="60"/>
      <c r="J73" s="60"/>
      <c r="K73" s="60"/>
      <c r="L73" s="61">
        <v>1</v>
      </c>
      <c r="M73" s="60">
        <v>715.47</v>
      </c>
      <c r="N73" s="61"/>
      <c r="O73" s="61"/>
      <c r="P73" s="59">
        <v>44409</v>
      </c>
      <c r="Q73" s="59">
        <v>44866</v>
      </c>
      <c r="R73" s="57" t="s">
        <v>354</v>
      </c>
      <c r="S73" s="56" t="s">
        <v>355</v>
      </c>
      <c r="T73" s="56" t="s">
        <v>355</v>
      </c>
      <c r="U73" s="56"/>
    </row>
    <row r="74" s="28" customFormat="1" ht="84.95" customHeight="1" spans="1:21">
      <c r="A74" s="79" t="s">
        <v>356</v>
      </c>
      <c r="B74" s="57" t="s">
        <v>357</v>
      </c>
      <c r="C74" s="56" t="s">
        <v>100</v>
      </c>
      <c r="D74" s="56" t="s">
        <v>101</v>
      </c>
      <c r="E74" s="57" t="s">
        <v>225</v>
      </c>
      <c r="F74" s="57" t="s">
        <v>358</v>
      </c>
      <c r="G74" s="57"/>
      <c r="H74" s="60">
        <f>600-200</f>
        <v>400</v>
      </c>
      <c r="I74" s="61"/>
      <c r="J74" s="61"/>
      <c r="K74" s="61"/>
      <c r="L74" s="61">
        <v>1</v>
      </c>
      <c r="M74" s="61">
        <v>400</v>
      </c>
      <c r="N74" s="61"/>
      <c r="O74" s="61"/>
      <c r="P74" s="59">
        <v>44805</v>
      </c>
      <c r="Q74" s="59">
        <v>44958</v>
      </c>
      <c r="R74" s="57" t="s">
        <v>359</v>
      </c>
      <c r="S74" s="56" t="s">
        <v>191</v>
      </c>
      <c r="T74" s="56" t="s">
        <v>360</v>
      </c>
      <c r="U74" s="56"/>
    </row>
    <row r="75" s="24" customFormat="1" ht="99.95" customHeight="1" spans="1:21">
      <c r="A75" s="79" t="s">
        <v>361</v>
      </c>
      <c r="B75" s="57" t="s">
        <v>362</v>
      </c>
      <c r="C75" s="56" t="s">
        <v>100</v>
      </c>
      <c r="D75" s="56" t="s">
        <v>101</v>
      </c>
      <c r="E75" s="57" t="s">
        <v>363</v>
      </c>
      <c r="F75" s="57" t="s">
        <v>364</v>
      </c>
      <c r="G75" s="57"/>
      <c r="H75" s="60">
        <f>870.6-400</f>
        <v>470.6</v>
      </c>
      <c r="I75" s="60"/>
      <c r="J75" s="60"/>
      <c r="K75" s="60"/>
      <c r="L75" s="61">
        <v>1</v>
      </c>
      <c r="M75" s="60">
        <f>H75</f>
        <v>470.6</v>
      </c>
      <c r="N75" s="61"/>
      <c r="O75" s="61"/>
      <c r="P75" s="59">
        <v>44743</v>
      </c>
      <c r="Q75" s="59">
        <v>45108</v>
      </c>
      <c r="R75" s="57" t="s">
        <v>365</v>
      </c>
      <c r="S75" s="56" t="s">
        <v>109</v>
      </c>
      <c r="T75" s="56" t="s">
        <v>106</v>
      </c>
      <c r="U75" s="56"/>
    </row>
    <row r="76" s="24" customFormat="1" ht="17.1" customHeight="1" spans="1:21">
      <c r="A76" s="53" t="s">
        <v>366</v>
      </c>
      <c r="B76" s="55" t="s">
        <v>367</v>
      </c>
      <c r="C76" s="53"/>
      <c r="D76" s="53"/>
      <c r="E76" s="55"/>
      <c r="F76" s="57"/>
      <c r="G76" s="57"/>
      <c r="H76" s="58">
        <f t="shared" ref="H76:O76" si="4">SUM(H77:H88)</f>
        <v>9675.56</v>
      </c>
      <c r="I76" s="58">
        <f t="shared" si="4"/>
        <v>0</v>
      </c>
      <c r="J76" s="58">
        <f t="shared" si="4"/>
        <v>0</v>
      </c>
      <c r="K76" s="58">
        <f t="shared" si="4"/>
        <v>0</v>
      </c>
      <c r="L76" s="58">
        <f t="shared" si="4"/>
        <v>112</v>
      </c>
      <c r="M76" s="58">
        <f t="shared" si="4"/>
        <v>9675.55</v>
      </c>
      <c r="N76" s="58">
        <f t="shared" si="4"/>
        <v>0</v>
      </c>
      <c r="O76" s="58">
        <f t="shared" si="4"/>
        <v>0</v>
      </c>
      <c r="P76" s="59"/>
      <c r="Q76" s="59"/>
      <c r="R76" s="57"/>
      <c r="S76" s="56"/>
      <c r="T76" s="56"/>
      <c r="U76" s="56"/>
    </row>
    <row r="77" s="24" customFormat="1" ht="50.1" customHeight="1" spans="1:21">
      <c r="A77" s="56">
        <v>1</v>
      </c>
      <c r="B77" s="57" t="s">
        <v>368</v>
      </c>
      <c r="C77" s="56" t="s">
        <v>100</v>
      </c>
      <c r="D77" s="56"/>
      <c r="E77" s="57" t="s">
        <v>165</v>
      </c>
      <c r="F77" s="57" t="s">
        <v>369</v>
      </c>
      <c r="G77" s="57"/>
      <c r="H77" s="60">
        <v>285.48</v>
      </c>
      <c r="I77" s="60"/>
      <c r="J77" s="60"/>
      <c r="K77" s="60"/>
      <c r="L77" s="61">
        <v>3</v>
      </c>
      <c r="M77" s="61">
        <v>285.48</v>
      </c>
      <c r="N77" s="61"/>
      <c r="O77" s="61"/>
      <c r="P77" s="59">
        <v>44621</v>
      </c>
      <c r="Q77" s="59">
        <v>44896</v>
      </c>
      <c r="R77" s="57" t="s">
        <v>370</v>
      </c>
      <c r="S77" s="56" t="s">
        <v>196</v>
      </c>
      <c r="T77" s="56" t="s">
        <v>196</v>
      </c>
      <c r="U77" s="56"/>
    </row>
    <row r="78" s="24" customFormat="1" ht="75" customHeight="1" spans="1:21">
      <c r="A78" s="56">
        <v>2</v>
      </c>
      <c r="B78" s="57" t="s">
        <v>371</v>
      </c>
      <c r="C78" s="56" t="s">
        <v>100</v>
      </c>
      <c r="D78" s="56"/>
      <c r="E78" s="57" t="s">
        <v>372</v>
      </c>
      <c r="F78" s="57" t="s">
        <v>373</v>
      </c>
      <c r="G78" s="57"/>
      <c r="H78" s="60">
        <v>3863.74</v>
      </c>
      <c r="I78" s="60"/>
      <c r="J78" s="60"/>
      <c r="K78" s="60"/>
      <c r="L78" s="61">
        <v>13</v>
      </c>
      <c r="M78" s="61">
        <v>3863.74</v>
      </c>
      <c r="N78" s="61"/>
      <c r="O78" s="61"/>
      <c r="P78" s="59">
        <v>44621</v>
      </c>
      <c r="Q78" s="59">
        <v>45992</v>
      </c>
      <c r="R78" s="57" t="s">
        <v>374</v>
      </c>
      <c r="S78" s="56" t="s">
        <v>196</v>
      </c>
      <c r="T78" s="56" t="s">
        <v>196</v>
      </c>
      <c r="U78" s="56"/>
    </row>
    <row r="79" s="24" customFormat="1" ht="89.1" customHeight="1" spans="1:21">
      <c r="A79" s="56">
        <v>3</v>
      </c>
      <c r="B79" s="57" t="s">
        <v>375</v>
      </c>
      <c r="C79" s="56" t="s">
        <v>376</v>
      </c>
      <c r="D79" s="56"/>
      <c r="E79" s="57" t="s">
        <v>377</v>
      </c>
      <c r="F79" s="57" t="s">
        <v>378</v>
      </c>
      <c r="G79" s="57"/>
      <c r="H79" s="60">
        <v>684.43</v>
      </c>
      <c r="I79" s="60"/>
      <c r="J79" s="60"/>
      <c r="K79" s="60"/>
      <c r="L79" s="61">
        <v>4</v>
      </c>
      <c r="M79" s="61">
        <v>684.43</v>
      </c>
      <c r="N79" s="61"/>
      <c r="O79" s="61"/>
      <c r="P79" s="59">
        <v>44621</v>
      </c>
      <c r="Q79" s="59">
        <v>44896</v>
      </c>
      <c r="R79" s="57" t="s">
        <v>379</v>
      </c>
      <c r="S79" s="56" t="s">
        <v>196</v>
      </c>
      <c r="T79" s="56" t="s">
        <v>196</v>
      </c>
      <c r="U79" s="56"/>
    </row>
    <row r="80" s="24" customFormat="1" ht="53.1" customHeight="1" spans="1:21">
      <c r="A80" s="56">
        <v>4</v>
      </c>
      <c r="B80" s="57" t="s">
        <v>380</v>
      </c>
      <c r="C80" s="56" t="s">
        <v>376</v>
      </c>
      <c r="D80" s="56"/>
      <c r="E80" s="57" t="s">
        <v>381</v>
      </c>
      <c r="F80" s="57" t="s">
        <v>382</v>
      </c>
      <c r="G80" s="57"/>
      <c r="H80" s="60">
        <v>162</v>
      </c>
      <c r="I80" s="60"/>
      <c r="J80" s="60"/>
      <c r="K80" s="60"/>
      <c r="L80" s="61">
        <v>4</v>
      </c>
      <c r="M80" s="61">
        <v>162</v>
      </c>
      <c r="N80" s="61"/>
      <c r="O80" s="61"/>
      <c r="P80" s="59">
        <v>44470</v>
      </c>
      <c r="Q80" s="59">
        <v>44682</v>
      </c>
      <c r="R80" s="57" t="s">
        <v>383</v>
      </c>
      <c r="S80" s="56" t="s">
        <v>196</v>
      </c>
      <c r="T80" s="56" t="s">
        <v>196</v>
      </c>
      <c r="U80" s="56"/>
    </row>
    <row r="81" s="24" customFormat="1" ht="54.95" customHeight="1" spans="1:21">
      <c r="A81" s="56">
        <v>5</v>
      </c>
      <c r="B81" s="57" t="s">
        <v>384</v>
      </c>
      <c r="C81" s="56" t="s">
        <v>376</v>
      </c>
      <c r="D81" s="56"/>
      <c r="E81" s="57" t="s">
        <v>385</v>
      </c>
      <c r="F81" s="57" t="s">
        <v>386</v>
      </c>
      <c r="G81" s="57"/>
      <c r="H81" s="60">
        <f>290-13.87</f>
        <v>276.13</v>
      </c>
      <c r="I81" s="60"/>
      <c r="J81" s="60"/>
      <c r="K81" s="60"/>
      <c r="L81" s="61">
        <v>18</v>
      </c>
      <c r="M81" s="60">
        <v>276.12</v>
      </c>
      <c r="N81" s="61"/>
      <c r="O81" s="61"/>
      <c r="P81" s="59">
        <v>44621</v>
      </c>
      <c r="Q81" s="59">
        <v>44896</v>
      </c>
      <c r="R81" s="57" t="s">
        <v>387</v>
      </c>
      <c r="S81" s="56" t="s">
        <v>196</v>
      </c>
      <c r="T81" s="56" t="s">
        <v>196</v>
      </c>
      <c r="U81" s="56"/>
    </row>
    <row r="82" s="24" customFormat="1" ht="60" customHeight="1" spans="1:21">
      <c r="A82" s="56">
        <v>6</v>
      </c>
      <c r="B82" s="57" t="s">
        <v>388</v>
      </c>
      <c r="C82" s="56" t="s">
        <v>376</v>
      </c>
      <c r="D82" s="56"/>
      <c r="E82" s="57" t="s">
        <v>109</v>
      </c>
      <c r="F82" s="57" t="s">
        <v>389</v>
      </c>
      <c r="G82" s="57"/>
      <c r="H82" s="60">
        <v>1000</v>
      </c>
      <c r="I82" s="60"/>
      <c r="J82" s="60"/>
      <c r="K82" s="60"/>
      <c r="L82" s="61">
        <v>20</v>
      </c>
      <c r="M82" s="61">
        <v>1000</v>
      </c>
      <c r="N82" s="61"/>
      <c r="O82" s="61"/>
      <c r="P82" s="59">
        <v>44621</v>
      </c>
      <c r="Q82" s="59">
        <v>44896</v>
      </c>
      <c r="R82" s="57" t="s">
        <v>390</v>
      </c>
      <c r="S82" s="56" t="s">
        <v>109</v>
      </c>
      <c r="T82" s="56" t="s">
        <v>196</v>
      </c>
      <c r="U82" s="56"/>
    </row>
    <row r="83" s="24" customFormat="1" ht="74.1" customHeight="1" spans="1:21">
      <c r="A83" s="56">
        <v>7</v>
      </c>
      <c r="B83" s="57" t="s">
        <v>391</v>
      </c>
      <c r="C83" s="56" t="s">
        <v>376</v>
      </c>
      <c r="D83" s="56"/>
      <c r="E83" s="57" t="s">
        <v>392</v>
      </c>
      <c r="F83" s="57" t="s">
        <v>393</v>
      </c>
      <c r="G83" s="57"/>
      <c r="H83" s="60">
        <v>1273.46</v>
      </c>
      <c r="I83" s="60"/>
      <c r="J83" s="60"/>
      <c r="K83" s="60"/>
      <c r="L83" s="61">
        <v>25</v>
      </c>
      <c r="M83" s="61">
        <v>1273.46</v>
      </c>
      <c r="N83" s="61"/>
      <c r="O83" s="61"/>
      <c r="P83" s="59">
        <v>44621</v>
      </c>
      <c r="Q83" s="59">
        <v>44896</v>
      </c>
      <c r="R83" s="57" t="s">
        <v>394</v>
      </c>
      <c r="S83" s="56" t="s">
        <v>235</v>
      </c>
      <c r="T83" s="56" t="s">
        <v>235</v>
      </c>
      <c r="U83" s="56"/>
    </row>
    <row r="84" s="24" customFormat="1" ht="48.95" customHeight="1" spans="1:21">
      <c r="A84" s="56">
        <v>8</v>
      </c>
      <c r="B84" s="57" t="s">
        <v>395</v>
      </c>
      <c r="C84" s="56" t="s">
        <v>376</v>
      </c>
      <c r="D84" s="56"/>
      <c r="E84" s="57" t="s">
        <v>396</v>
      </c>
      <c r="F84" s="57" t="s">
        <v>397</v>
      </c>
      <c r="G84" s="57"/>
      <c r="H84" s="60">
        <v>473.06</v>
      </c>
      <c r="I84" s="60"/>
      <c r="J84" s="60"/>
      <c r="K84" s="60"/>
      <c r="L84" s="61">
        <v>4</v>
      </c>
      <c r="M84" s="61">
        <v>473.06</v>
      </c>
      <c r="N84" s="61"/>
      <c r="O84" s="61"/>
      <c r="P84" s="59">
        <v>44621</v>
      </c>
      <c r="Q84" s="59">
        <v>44896</v>
      </c>
      <c r="R84" s="57" t="s">
        <v>398</v>
      </c>
      <c r="S84" s="56" t="s">
        <v>196</v>
      </c>
      <c r="T84" s="56" t="s">
        <v>196</v>
      </c>
      <c r="U84" s="56"/>
    </row>
    <row r="85" s="24" customFormat="1" ht="60" customHeight="1" spans="1:21">
      <c r="A85" s="56">
        <v>9</v>
      </c>
      <c r="B85" s="57" t="s">
        <v>399</v>
      </c>
      <c r="C85" s="56" t="s">
        <v>376</v>
      </c>
      <c r="D85" s="56"/>
      <c r="E85" s="57" t="s">
        <v>400</v>
      </c>
      <c r="F85" s="57" t="s">
        <v>401</v>
      </c>
      <c r="G85" s="57"/>
      <c r="H85" s="60">
        <v>692.29</v>
      </c>
      <c r="I85" s="60"/>
      <c r="J85" s="60"/>
      <c r="K85" s="60"/>
      <c r="L85" s="61">
        <v>10</v>
      </c>
      <c r="M85" s="61">
        <v>692.29</v>
      </c>
      <c r="N85" s="61"/>
      <c r="O85" s="61"/>
      <c r="P85" s="59">
        <v>44621</v>
      </c>
      <c r="Q85" s="59">
        <v>44896</v>
      </c>
      <c r="R85" s="57" t="s">
        <v>402</v>
      </c>
      <c r="S85" s="56" t="s">
        <v>196</v>
      </c>
      <c r="T85" s="56" t="s">
        <v>196</v>
      </c>
      <c r="U85" s="56"/>
    </row>
    <row r="86" s="24" customFormat="1" ht="119.1" customHeight="1" spans="1:21">
      <c r="A86" s="56">
        <v>10</v>
      </c>
      <c r="B86" s="69" t="s">
        <v>403</v>
      </c>
      <c r="C86" s="56" t="s">
        <v>100</v>
      </c>
      <c r="D86" s="56"/>
      <c r="E86" s="57" t="s">
        <v>404</v>
      </c>
      <c r="F86" s="57" t="s">
        <v>405</v>
      </c>
      <c r="G86" s="57"/>
      <c r="H86" s="60">
        <v>564.05</v>
      </c>
      <c r="I86" s="60"/>
      <c r="J86" s="60"/>
      <c r="K86" s="60"/>
      <c r="L86" s="61">
        <v>5</v>
      </c>
      <c r="M86" s="60">
        <v>564.05</v>
      </c>
      <c r="N86" s="61"/>
      <c r="O86" s="61"/>
      <c r="P86" s="59">
        <v>44621</v>
      </c>
      <c r="Q86" s="59">
        <v>44896</v>
      </c>
      <c r="R86" s="57" t="s">
        <v>406</v>
      </c>
      <c r="S86" s="56" t="s">
        <v>177</v>
      </c>
      <c r="T86" s="56" t="s">
        <v>196</v>
      </c>
      <c r="U86" s="56"/>
    </row>
    <row r="87" s="24" customFormat="1" ht="57.95" customHeight="1" spans="1:21">
      <c r="A87" s="56">
        <v>11</v>
      </c>
      <c r="B87" s="57" t="s">
        <v>407</v>
      </c>
      <c r="C87" s="56" t="s">
        <v>376</v>
      </c>
      <c r="D87" s="56"/>
      <c r="E87" s="57" t="s">
        <v>408</v>
      </c>
      <c r="F87" s="57" t="s">
        <v>409</v>
      </c>
      <c r="G87" s="57"/>
      <c r="H87" s="60">
        <v>341.63</v>
      </c>
      <c r="I87" s="60"/>
      <c r="J87" s="60"/>
      <c r="K87" s="60"/>
      <c r="L87" s="61">
        <v>5</v>
      </c>
      <c r="M87" s="61">
        <v>341.63</v>
      </c>
      <c r="N87" s="61"/>
      <c r="O87" s="61"/>
      <c r="P87" s="59">
        <v>44621</v>
      </c>
      <c r="Q87" s="59">
        <v>44896</v>
      </c>
      <c r="R87" s="57" t="s">
        <v>410</v>
      </c>
      <c r="S87" s="56" t="s">
        <v>113</v>
      </c>
      <c r="T87" s="56" t="s">
        <v>196</v>
      </c>
      <c r="U87" s="56"/>
    </row>
    <row r="88" s="24" customFormat="1" ht="54.95" customHeight="1" spans="1:21">
      <c r="A88" s="56">
        <v>12</v>
      </c>
      <c r="B88" s="69" t="s">
        <v>411</v>
      </c>
      <c r="C88" s="56" t="s">
        <v>376</v>
      </c>
      <c r="D88" s="56"/>
      <c r="E88" s="57" t="s">
        <v>139</v>
      </c>
      <c r="F88" s="57" t="s">
        <v>412</v>
      </c>
      <c r="G88" s="57"/>
      <c r="H88" s="60">
        <v>59.29</v>
      </c>
      <c r="I88" s="60"/>
      <c r="J88" s="60"/>
      <c r="K88" s="60"/>
      <c r="L88" s="61">
        <v>1</v>
      </c>
      <c r="M88" s="61">
        <v>59.29</v>
      </c>
      <c r="N88" s="61"/>
      <c r="O88" s="61"/>
      <c r="P88" s="59">
        <v>44409</v>
      </c>
      <c r="Q88" s="59">
        <v>44713</v>
      </c>
      <c r="R88" s="57" t="s">
        <v>413</v>
      </c>
      <c r="S88" s="56" t="s">
        <v>137</v>
      </c>
      <c r="T88" s="56" t="s">
        <v>196</v>
      </c>
      <c r="U88" s="56"/>
    </row>
    <row r="89" s="24" customFormat="1" ht="18" customHeight="1" spans="1:21">
      <c r="A89" s="53" t="s">
        <v>414</v>
      </c>
      <c r="B89" s="55" t="s">
        <v>415</v>
      </c>
      <c r="C89" s="53"/>
      <c r="D89" s="56"/>
      <c r="E89" s="55"/>
      <c r="F89" s="57"/>
      <c r="G89" s="57"/>
      <c r="H89" s="58">
        <f t="shared" ref="H89:O89" si="5">SUM(H90:H92)</f>
        <v>2374.13</v>
      </c>
      <c r="I89" s="58">
        <f t="shared" si="5"/>
        <v>0</v>
      </c>
      <c r="J89" s="58">
        <f t="shared" si="5"/>
        <v>0</v>
      </c>
      <c r="K89" s="58">
        <f t="shared" si="5"/>
        <v>0</v>
      </c>
      <c r="L89" s="58">
        <f t="shared" si="5"/>
        <v>25</v>
      </c>
      <c r="M89" s="58">
        <f t="shared" si="5"/>
        <v>2374.13</v>
      </c>
      <c r="N89" s="58">
        <f t="shared" si="5"/>
        <v>0</v>
      </c>
      <c r="O89" s="58">
        <f t="shared" si="5"/>
        <v>0</v>
      </c>
      <c r="P89" s="59"/>
      <c r="Q89" s="59"/>
      <c r="R89" s="57"/>
      <c r="S89" s="56"/>
      <c r="T89" s="56"/>
      <c r="U89" s="56"/>
    </row>
    <row r="90" s="24" customFormat="1" ht="90" customHeight="1" spans="1:21">
      <c r="A90" s="56">
        <v>1</v>
      </c>
      <c r="B90" s="57" t="s">
        <v>416</v>
      </c>
      <c r="C90" s="56" t="s">
        <v>100</v>
      </c>
      <c r="D90" s="56"/>
      <c r="E90" s="57" t="s">
        <v>417</v>
      </c>
      <c r="F90" s="57" t="s">
        <v>418</v>
      </c>
      <c r="G90" s="57"/>
      <c r="H90" s="60">
        <v>123.61</v>
      </c>
      <c r="I90" s="60"/>
      <c r="J90" s="60"/>
      <c r="K90" s="60"/>
      <c r="L90" s="61">
        <v>7</v>
      </c>
      <c r="M90" s="60">
        <v>123.61</v>
      </c>
      <c r="N90" s="61"/>
      <c r="O90" s="61"/>
      <c r="P90" s="59">
        <v>44621</v>
      </c>
      <c r="Q90" s="59">
        <v>44896</v>
      </c>
      <c r="R90" s="57" t="s">
        <v>419</v>
      </c>
      <c r="S90" s="56" t="s">
        <v>106</v>
      </c>
      <c r="T90" s="56" t="s">
        <v>106</v>
      </c>
      <c r="U90" s="56"/>
    </row>
    <row r="91" s="24" customFormat="1" ht="102" customHeight="1" spans="1:21">
      <c r="A91" s="56">
        <v>2</v>
      </c>
      <c r="B91" s="57" t="s">
        <v>420</v>
      </c>
      <c r="C91" s="56" t="s">
        <v>100</v>
      </c>
      <c r="D91" s="56"/>
      <c r="E91" s="57" t="s">
        <v>126</v>
      </c>
      <c r="F91" s="57" t="s">
        <v>421</v>
      </c>
      <c r="G91" s="57"/>
      <c r="H91" s="60">
        <f>1984.14+625.94-625.94</f>
        <v>1984.14</v>
      </c>
      <c r="I91" s="60"/>
      <c r="J91" s="60"/>
      <c r="K91" s="60"/>
      <c r="L91" s="60">
        <v>15</v>
      </c>
      <c r="M91" s="60">
        <f>1984.14+625.94-625.94</f>
        <v>1984.14</v>
      </c>
      <c r="N91" s="61"/>
      <c r="O91" s="61"/>
      <c r="P91" s="59">
        <v>44621</v>
      </c>
      <c r="Q91" s="59">
        <v>44986</v>
      </c>
      <c r="R91" s="57" t="s">
        <v>422</v>
      </c>
      <c r="S91" s="56" t="s">
        <v>106</v>
      </c>
      <c r="T91" s="56" t="s">
        <v>106</v>
      </c>
      <c r="U91" s="56"/>
    </row>
    <row r="92" s="24" customFormat="1" ht="81" customHeight="1" spans="1:21">
      <c r="A92" s="56">
        <v>3</v>
      </c>
      <c r="B92" s="57" t="s">
        <v>423</v>
      </c>
      <c r="C92" s="56" t="s">
        <v>100</v>
      </c>
      <c r="D92" s="56"/>
      <c r="E92" s="57" t="s">
        <v>126</v>
      </c>
      <c r="F92" s="57" t="s">
        <v>424</v>
      </c>
      <c r="G92" s="57"/>
      <c r="H92" s="60">
        <f>266.38+84.04-84.04</f>
        <v>266.38</v>
      </c>
      <c r="I92" s="60"/>
      <c r="J92" s="60"/>
      <c r="K92" s="60"/>
      <c r="L92" s="60">
        <v>3</v>
      </c>
      <c r="M92" s="60">
        <f>266.38+84.04-84.04</f>
        <v>266.38</v>
      </c>
      <c r="N92" s="61"/>
      <c r="O92" s="61"/>
      <c r="P92" s="59">
        <v>44621</v>
      </c>
      <c r="Q92" s="59">
        <v>44986</v>
      </c>
      <c r="R92" s="57" t="s">
        <v>425</v>
      </c>
      <c r="S92" s="56" t="s">
        <v>106</v>
      </c>
      <c r="T92" s="56" t="s">
        <v>106</v>
      </c>
      <c r="U92" s="56"/>
    </row>
    <row r="93" s="24" customFormat="1" ht="27.95" customHeight="1" spans="1:21">
      <c r="A93" s="53" t="s">
        <v>426</v>
      </c>
      <c r="B93" s="55" t="s">
        <v>427</v>
      </c>
      <c r="C93" s="53"/>
      <c r="D93" s="56"/>
      <c r="E93" s="55"/>
      <c r="F93" s="57"/>
      <c r="G93" s="57"/>
      <c r="H93" s="58">
        <f t="shared" ref="H93:O93" si="6">SUM(H94)</f>
        <v>750</v>
      </c>
      <c r="I93" s="58">
        <f t="shared" si="6"/>
        <v>0</v>
      </c>
      <c r="J93" s="58">
        <f t="shared" si="6"/>
        <v>0</v>
      </c>
      <c r="K93" s="58">
        <f t="shared" si="6"/>
        <v>0</v>
      </c>
      <c r="L93" s="58">
        <f t="shared" si="6"/>
        <v>7</v>
      </c>
      <c r="M93" s="58">
        <f t="shared" si="6"/>
        <v>750</v>
      </c>
      <c r="N93" s="58">
        <f t="shared" si="6"/>
        <v>0</v>
      </c>
      <c r="O93" s="58">
        <f t="shared" si="6"/>
        <v>0</v>
      </c>
      <c r="P93" s="59"/>
      <c r="Q93" s="59"/>
      <c r="R93" s="57"/>
      <c r="S93" s="56"/>
      <c r="T93" s="56"/>
      <c r="U93" s="56"/>
    </row>
    <row r="94" s="24" customFormat="1" ht="60" customHeight="1" spans="1:21">
      <c r="A94" s="56">
        <v>1</v>
      </c>
      <c r="B94" s="57" t="s">
        <v>428</v>
      </c>
      <c r="C94" s="56" t="s">
        <v>376</v>
      </c>
      <c r="D94" s="56"/>
      <c r="E94" s="57" t="s">
        <v>429</v>
      </c>
      <c r="F94" s="57" t="s">
        <v>430</v>
      </c>
      <c r="G94" s="57"/>
      <c r="H94" s="60">
        <f>1050-300</f>
        <v>750</v>
      </c>
      <c r="I94" s="60"/>
      <c r="J94" s="60"/>
      <c r="K94" s="60"/>
      <c r="L94" s="61">
        <v>7</v>
      </c>
      <c r="M94" s="61">
        <v>750</v>
      </c>
      <c r="N94" s="61"/>
      <c r="O94" s="61"/>
      <c r="P94" s="59">
        <v>44621</v>
      </c>
      <c r="Q94" s="59">
        <v>44896</v>
      </c>
      <c r="R94" s="57" t="s">
        <v>431</v>
      </c>
      <c r="S94" s="56" t="s">
        <v>163</v>
      </c>
      <c r="T94" s="56" t="s">
        <v>163</v>
      </c>
      <c r="U94" s="56"/>
    </row>
    <row r="95" s="24" customFormat="1" ht="18" customHeight="1" spans="1:21">
      <c r="A95" s="53" t="s">
        <v>432</v>
      </c>
      <c r="B95" s="55" t="s">
        <v>433</v>
      </c>
      <c r="C95" s="53"/>
      <c r="D95" s="56"/>
      <c r="E95" s="55"/>
      <c r="F95" s="57"/>
      <c r="G95" s="57"/>
      <c r="H95" s="58">
        <f t="shared" ref="H95:O95" si="7">SUM(H96:H107)</f>
        <v>3568.09</v>
      </c>
      <c r="I95" s="58">
        <f t="shared" si="7"/>
        <v>0</v>
      </c>
      <c r="J95" s="58">
        <f t="shared" si="7"/>
        <v>0</v>
      </c>
      <c r="K95" s="58">
        <f t="shared" si="7"/>
        <v>0</v>
      </c>
      <c r="L95" s="58">
        <f t="shared" si="7"/>
        <v>56</v>
      </c>
      <c r="M95" s="58">
        <f t="shared" si="7"/>
        <v>3369.58</v>
      </c>
      <c r="N95" s="58">
        <f t="shared" si="7"/>
        <v>0</v>
      </c>
      <c r="O95" s="58">
        <f t="shared" si="7"/>
        <v>0</v>
      </c>
      <c r="P95" s="59"/>
      <c r="Q95" s="59"/>
      <c r="R95" s="57"/>
      <c r="S95" s="56"/>
      <c r="T95" s="56"/>
      <c r="U95" s="56"/>
    </row>
    <row r="96" s="24" customFormat="1" ht="116.1" customHeight="1" spans="1:21">
      <c r="A96" s="79" t="s">
        <v>345</v>
      </c>
      <c r="B96" s="57" t="s">
        <v>434</v>
      </c>
      <c r="C96" s="56" t="s">
        <v>376</v>
      </c>
      <c r="D96" s="56"/>
      <c r="E96" s="57" t="s">
        <v>435</v>
      </c>
      <c r="F96" s="57" t="s">
        <v>436</v>
      </c>
      <c r="G96" s="57"/>
      <c r="H96" s="60">
        <v>198.51</v>
      </c>
      <c r="I96" s="60"/>
      <c r="J96" s="60"/>
      <c r="K96" s="60"/>
      <c r="L96" s="61"/>
      <c r="M96" s="61"/>
      <c r="N96" s="61"/>
      <c r="O96" s="61"/>
      <c r="P96" s="59">
        <v>44621</v>
      </c>
      <c r="Q96" s="59">
        <v>44896</v>
      </c>
      <c r="R96" s="57" t="s">
        <v>437</v>
      </c>
      <c r="S96" s="56" t="s">
        <v>113</v>
      </c>
      <c r="T96" s="56" t="s">
        <v>349</v>
      </c>
      <c r="U96" s="56"/>
    </row>
    <row r="97" s="24" customFormat="1" ht="75" customHeight="1" spans="1:21">
      <c r="A97" s="79" t="s">
        <v>350</v>
      </c>
      <c r="B97" s="57" t="s">
        <v>438</v>
      </c>
      <c r="C97" s="56" t="s">
        <v>376</v>
      </c>
      <c r="D97" s="56"/>
      <c r="E97" s="57" t="s">
        <v>439</v>
      </c>
      <c r="F97" s="57" t="s">
        <v>440</v>
      </c>
      <c r="G97" s="57"/>
      <c r="H97" s="60">
        <v>1000</v>
      </c>
      <c r="I97" s="60"/>
      <c r="J97" s="60"/>
      <c r="K97" s="60"/>
      <c r="L97" s="61">
        <v>2</v>
      </c>
      <c r="M97" s="61">
        <v>1000</v>
      </c>
      <c r="N97" s="61"/>
      <c r="O97" s="61"/>
      <c r="P97" s="59">
        <v>44621</v>
      </c>
      <c r="Q97" s="59">
        <v>44896</v>
      </c>
      <c r="R97" s="57" t="s">
        <v>441</v>
      </c>
      <c r="S97" s="56" t="s">
        <v>154</v>
      </c>
      <c r="T97" s="56" t="s">
        <v>442</v>
      </c>
      <c r="U97" s="56"/>
    </row>
    <row r="98" s="24" customFormat="1" ht="63.95" customHeight="1" spans="1:21">
      <c r="A98" s="79" t="s">
        <v>356</v>
      </c>
      <c r="B98" s="57" t="s">
        <v>443</v>
      </c>
      <c r="C98" s="56" t="s">
        <v>376</v>
      </c>
      <c r="D98" s="56"/>
      <c r="E98" s="57" t="s">
        <v>210</v>
      </c>
      <c r="F98" s="57" t="s">
        <v>444</v>
      </c>
      <c r="G98" s="57"/>
      <c r="H98" s="60">
        <v>142.23</v>
      </c>
      <c r="I98" s="60"/>
      <c r="J98" s="60"/>
      <c r="K98" s="60"/>
      <c r="L98" s="61">
        <v>1</v>
      </c>
      <c r="M98" s="61">
        <v>142.23</v>
      </c>
      <c r="N98" s="61"/>
      <c r="O98" s="61"/>
      <c r="P98" s="59">
        <v>44409</v>
      </c>
      <c r="Q98" s="59">
        <v>44713</v>
      </c>
      <c r="R98" s="57" t="s">
        <v>445</v>
      </c>
      <c r="S98" s="56" t="s">
        <v>109</v>
      </c>
      <c r="T98" s="56" t="s">
        <v>442</v>
      </c>
      <c r="U98" s="56"/>
    </row>
    <row r="99" s="24" customFormat="1" ht="98.1" customHeight="1" spans="1:21">
      <c r="A99" s="79" t="s">
        <v>361</v>
      </c>
      <c r="B99" s="57" t="s">
        <v>446</v>
      </c>
      <c r="C99" s="56" t="s">
        <v>376</v>
      </c>
      <c r="D99" s="56"/>
      <c r="E99" s="57" t="s">
        <v>217</v>
      </c>
      <c r="F99" s="57" t="s">
        <v>447</v>
      </c>
      <c r="G99" s="57"/>
      <c r="H99" s="60">
        <f>156+162.98</f>
        <v>318.98</v>
      </c>
      <c r="I99" s="60"/>
      <c r="J99" s="60"/>
      <c r="K99" s="60"/>
      <c r="L99" s="61">
        <v>1</v>
      </c>
      <c r="M99" s="61">
        <v>318.98</v>
      </c>
      <c r="N99" s="61"/>
      <c r="O99" s="61"/>
      <c r="P99" s="59">
        <v>44774</v>
      </c>
      <c r="Q99" s="59">
        <v>44958</v>
      </c>
      <c r="R99" s="57" t="s">
        <v>448</v>
      </c>
      <c r="S99" s="56" t="s">
        <v>109</v>
      </c>
      <c r="T99" s="56" t="s">
        <v>442</v>
      </c>
      <c r="U99" s="56"/>
    </row>
    <row r="100" s="24" customFormat="1" ht="74.1" customHeight="1" spans="1:21">
      <c r="A100" s="79" t="s">
        <v>449</v>
      </c>
      <c r="B100" s="57" t="s">
        <v>450</v>
      </c>
      <c r="C100" s="56" t="s">
        <v>376</v>
      </c>
      <c r="D100" s="56"/>
      <c r="E100" s="57" t="s">
        <v>451</v>
      </c>
      <c r="F100" s="57" t="s">
        <v>452</v>
      </c>
      <c r="G100" s="57"/>
      <c r="H100" s="60">
        <v>150</v>
      </c>
      <c r="I100" s="60"/>
      <c r="J100" s="60"/>
      <c r="K100" s="60"/>
      <c r="L100" s="61">
        <v>1</v>
      </c>
      <c r="M100" s="61">
        <v>150</v>
      </c>
      <c r="N100" s="61"/>
      <c r="O100" s="61"/>
      <c r="P100" s="59">
        <v>44743</v>
      </c>
      <c r="Q100" s="59">
        <v>44866</v>
      </c>
      <c r="R100" s="57" t="s">
        <v>453</v>
      </c>
      <c r="S100" s="56" t="s">
        <v>113</v>
      </c>
      <c r="T100" s="56" t="s">
        <v>442</v>
      </c>
      <c r="U100" s="56"/>
    </row>
    <row r="101" s="24" customFormat="1" ht="60" customHeight="1" spans="1:21">
      <c r="A101" s="79" t="s">
        <v>454</v>
      </c>
      <c r="B101" s="57" t="s">
        <v>455</v>
      </c>
      <c r="C101" s="56" t="s">
        <v>376</v>
      </c>
      <c r="D101" s="56"/>
      <c r="E101" s="57" t="s">
        <v>274</v>
      </c>
      <c r="F101" s="57" t="s">
        <v>456</v>
      </c>
      <c r="G101" s="57"/>
      <c r="H101" s="60">
        <v>57.36</v>
      </c>
      <c r="I101" s="60"/>
      <c r="J101" s="60"/>
      <c r="K101" s="60"/>
      <c r="L101" s="61">
        <v>1</v>
      </c>
      <c r="M101" s="60">
        <v>57.36</v>
      </c>
      <c r="N101" s="61"/>
      <c r="O101" s="61"/>
      <c r="P101" s="59">
        <v>44409</v>
      </c>
      <c r="Q101" s="59">
        <v>44742</v>
      </c>
      <c r="R101" s="57" t="s">
        <v>457</v>
      </c>
      <c r="S101" s="56" t="s">
        <v>137</v>
      </c>
      <c r="T101" s="56" t="s">
        <v>458</v>
      </c>
      <c r="U101" s="56"/>
    </row>
    <row r="102" s="24" customFormat="1" ht="59.1" customHeight="1" spans="1:21">
      <c r="A102" s="79" t="s">
        <v>459</v>
      </c>
      <c r="B102" s="57" t="s">
        <v>460</v>
      </c>
      <c r="C102" s="56" t="s">
        <v>376</v>
      </c>
      <c r="D102" s="56"/>
      <c r="E102" s="57" t="s">
        <v>137</v>
      </c>
      <c r="F102" s="57" t="s">
        <v>461</v>
      </c>
      <c r="G102" s="57"/>
      <c r="H102" s="60">
        <v>444.33</v>
      </c>
      <c r="I102" s="60"/>
      <c r="J102" s="60"/>
      <c r="K102" s="60"/>
      <c r="L102" s="61">
        <v>1</v>
      </c>
      <c r="M102" s="60">
        <v>444.33</v>
      </c>
      <c r="N102" s="61"/>
      <c r="O102" s="61"/>
      <c r="P102" s="59">
        <v>44409</v>
      </c>
      <c r="Q102" s="59">
        <v>44742</v>
      </c>
      <c r="R102" s="57" t="s">
        <v>462</v>
      </c>
      <c r="S102" s="56" t="s">
        <v>137</v>
      </c>
      <c r="T102" s="56" t="s">
        <v>458</v>
      </c>
      <c r="U102" s="56"/>
    </row>
    <row r="103" s="24" customFormat="1" ht="60.95" customHeight="1" spans="1:21">
      <c r="A103" s="79" t="s">
        <v>463</v>
      </c>
      <c r="B103" s="57" t="s">
        <v>464</v>
      </c>
      <c r="C103" s="56" t="s">
        <v>376</v>
      </c>
      <c r="D103" s="56"/>
      <c r="E103" s="57" t="s">
        <v>139</v>
      </c>
      <c r="F103" s="57" t="s">
        <v>465</v>
      </c>
      <c r="G103" s="57"/>
      <c r="H103" s="60">
        <v>166.68</v>
      </c>
      <c r="I103" s="60"/>
      <c r="J103" s="60"/>
      <c r="K103" s="60"/>
      <c r="L103" s="61">
        <v>1</v>
      </c>
      <c r="M103" s="60">
        <v>166.68</v>
      </c>
      <c r="N103" s="61"/>
      <c r="O103" s="61"/>
      <c r="P103" s="59">
        <v>44409</v>
      </c>
      <c r="Q103" s="59">
        <v>44742</v>
      </c>
      <c r="R103" s="57" t="s">
        <v>466</v>
      </c>
      <c r="S103" s="56" t="s">
        <v>137</v>
      </c>
      <c r="T103" s="56" t="s">
        <v>458</v>
      </c>
      <c r="U103" s="56"/>
    </row>
    <row r="104" s="24" customFormat="1" ht="126" customHeight="1" spans="1:21">
      <c r="A104" s="79" t="s">
        <v>467</v>
      </c>
      <c r="B104" s="57" t="s">
        <v>468</v>
      </c>
      <c r="C104" s="56" t="s">
        <v>376</v>
      </c>
      <c r="D104" s="56"/>
      <c r="E104" s="72" t="s">
        <v>469</v>
      </c>
      <c r="F104" s="57" t="s">
        <v>470</v>
      </c>
      <c r="G104" s="57"/>
      <c r="H104" s="60">
        <v>203</v>
      </c>
      <c r="I104" s="60"/>
      <c r="J104" s="60"/>
      <c r="K104" s="60"/>
      <c r="L104" s="61">
        <v>18</v>
      </c>
      <c r="M104" s="74">
        <v>203</v>
      </c>
      <c r="N104" s="61"/>
      <c r="O104" s="61"/>
      <c r="P104" s="59">
        <v>44774</v>
      </c>
      <c r="Q104" s="59">
        <v>44896</v>
      </c>
      <c r="R104" s="57" t="s">
        <v>471</v>
      </c>
      <c r="S104" s="80" t="s">
        <v>472</v>
      </c>
      <c r="T104" s="56" t="s">
        <v>235</v>
      </c>
      <c r="U104" s="56"/>
    </row>
    <row r="105" s="24" customFormat="1" ht="65.1" customHeight="1" spans="1:21">
      <c r="A105" s="79" t="s">
        <v>473</v>
      </c>
      <c r="B105" s="72" t="s">
        <v>474</v>
      </c>
      <c r="C105" s="56" t="s">
        <v>376</v>
      </c>
      <c r="D105" s="56"/>
      <c r="E105" s="57" t="s">
        <v>475</v>
      </c>
      <c r="F105" s="57" t="s">
        <v>476</v>
      </c>
      <c r="G105" s="57"/>
      <c r="H105" s="60">
        <v>190</v>
      </c>
      <c r="I105" s="61"/>
      <c r="J105" s="61"/>
      <c r="K105" s="61"/>
      <c r="L105" s="61">
        <v>1</v>
      </c>
      <c r="M105" s="74">
        <v>190</v>
      </c>
      <c r="N105" s="68"/>
      <c r="O105" s="77"/>
      <c r="P105" s="59">
        <v>44774</v>
      </c>
      <c r="Q105" s="59">
        <v>44896</v>
      </c>
      <c r="R105" s="57" t="s">
        <v>477</v>
      </c>
      <c r="S105" s="81" t="s">
        <v>109</v>
      </c>
      <c r="T105" s="56" t="s">
        <v>235</v>
      </c>
      <c r="U105" s="56"/>
    </row>
    <row r="106" s="24" customFormat="1" ht="69" customHeight="1" spans="1:21">
      <c r="A106" s="79" t="s">
        <v>478</v>
      </c>
      <c r="B106" s="57" t="s">
        <v>479</v>
      </c>
      <c r="C106" s="56" t="s">
        <v>376</v>
      </c>
      <c r="D106" s="56"/>
      <c r="E106" s="57" t="s">
        <v>480</v>
      </c>
      <c r="F106" s="57" t="s">
        <v>481</v>
      </c>
      <c r="G106" s="57"/>
      <c r="H106" s="60">
        <v>397</v>
      </c>
      <c r="I106" s="61"/>
      <c r="J106" s="61"/>
      <c r="K106" s="61"/>
      <c r="L106" s="61">
        <v>1</v>
      </c>
      <c r="M106" s="74">
        <v>397</v>
      </c>
      <c r="N106" s="68"/>
      <c r="O106" s="77"/>
      <c r="P106" s="59">
        <v>44774</v>
      </c>
      <c r="Q106" s="59">
        <v>44896</v>
      </c>
      <c r="R106" s="64" t="s">
        <v>482</v>
      </c>
      <c r="S106" s="81" t="s">
        <v>109</v>
      </c>
      <c r="T106" s="56" t="s">
        <v>235</v>
      </c>
      <c r="U106" s="56"/>
    </row>
    <row r="107" s="28" customFormat="1" ht="66.95" customHeight="1" spans="1:21">
      <c r="A107" s="79" t="s">
        <v>483</v>
      </c>
      <c r="B107" s="72" t="s">
        <v>484</v>
      </c>
      <c r="C107" s="56" t="s">
        <v>376</v>
      </c>
      <c r="D107" s="56"/>
      <c r="E107" s="72" t="s">
        <v>485</v>
      </c>
      <c r="F107" s="57" t="s">
        <v>486</v>
      </c>
      <c r="G107" s="57"/>
      <c r="H107" s="60">
        <f>500-200</f>
        <v>300</v>
      </c>
      <c r="I107" s="61"/>
      <c r="J107" s="61"/>
      <c r="K107" s="61"/>
      <c r="L107" s="61">
        <v>28</v>
      </c>
      <c r="M107" s="61">
        <v>300</v>
      </c>
      <c r="N107" s="61"/>
      <c r="O107" s="61"/>
      <c r="P107" s="73">
        <v>44774</v>
      </c>
      <c r="Q107" s="59">
        <v>44896</v>
      </c>
      <c r="R107" s="57" t="s">
        <v>487</v>
      </c>
      <c r="S107" s="56" t="s">
        <v>472</v>
      </c>
      <c r="T107" s="56" t="s">
        <v>235</v>
      </c>
      <c r="U107" s="56"/>
    </row>
    <row r="108" s="24" customFormat="1" ht="18" customHeight="1" spans="1:21">
      <c r="A108" s="53" t="s">
        <v>488</v>
      </c>
      <c r="B108" s="55" t="s">
        <v>489</v>
      </c>
      <c r="C108" s="53"/>
      <c r="D108" s="56"/>
      <c r="E108" s="55"/>
      <c r="F108" s="57"/>
      <c r="G108" s="57"/>
      <c r="H108" s="58">
        <f t="shared" ref="H108:O108" si="8">SUM(H109:H115)</f>
        <v>1884.3</v>
      </c>
      <c r="I108" s="58">
        <f t="shared" si="8"/>
        <v>0</v>
      </c>
      <c r="J108" s="58">
        <f t="shared" si="8"/>
        <v>0</v>
      </c>
      <c r="K108" s="58">
        <f t="shared" si="8"/>
        <v>0</v>
      </c>
      <c r="L108" s="58">
        <f t="shared" si="8"/>
        <v>25</v>
      </c>
      <c r="M108" s="58">
        <f t="shared" si="8"/>
        <v>1575.24</v>
      </c>
      <c r="N108" s="58">
        <f t="shared" si="8"/>
        <v>0</v>
      </c>
      <c r="O108" s="58">
        <f t="shared" si="8"/>
        <v>0</v>
      </c>
      <c r="P108" s="59"/>
      <c r="Q108" s="59"/>
      <c r="R108" s="57"/>
      <c r="S108" s="56"/>
      <c r="T108" s="56"/>
      <c r="U108" s="56"/>
    </row>
    <row r="109" s="24" customFormat="1" ht="54" customHeight="1" spans="1:21">
      <c r="A109" s="56">
        <v>1</v>
      </c>
      <c r="B109" s="57" t="s">
        <v>490</v>
      </c>
      <c r="C109" s="56" t="s">
        <v>376</v>
      </c>
      <c r="D109" s="56"/>
      <c r="E109" s="57" t="s">
        <v>491</v>
      </c>
      <c r="F109" s="57" t="s">
        <v>492</v>
      </c>
      <c r="G109" s="57"/>
      <c r="H109" s="60">
        <v>309.06</v>
      </c>
      <c r="I109" s="60"/>
      <c r="J109" s="60"/>
      <c r="K109" s="60"/>
      <c r="L109" s="61"/>
      <c r="M109" s="61"/>
      <c r="N109" s="61"/>
      <c r="O109" s="61"/>
      <c r="P109" s="59">
        <v>44621</v>
      </c>
      <c r="Q109" s="59">
        <v>44896</v>
      </c>
      <c r="R109" s="57" t="s">
        <v>493</v>
      </c>
      <c r="S109" s="56" t="s">
        <v>113</v>
      </c>
      <c r="T109" s="56" t="s">
        <v>355</v>
      </c>
      <c r="U109" s="56"/>
    </row>
    <row r="110" s="24" customFormat="1" ht="87.95" customHeight="1" spans="1:21">
      <c r="A110" s="56">
        <v>2</v>
      </c>
      <c r="B110" s="57" t="s">
        <v>494</v>
      </c>
      <c r="C110" s="56" t="s">
        <v>376</v>
      </c>
      <c r="D110" s="56"/>
      <c r="E110" s="57" t="s">
        <v>495</v>
      </c>
      <c r="F110" s="57" t="s">
        <v>496</v>
      </c>
      <c r="G110" s="57"/>
      <c r="H110" s="60">
        <v>431.85</v>
      </c>
      <c r="I110" s="60"/>
      <c r="J110" s="60"/>
      <c r="K110" s="60"/>
      <c r="L110" s="61">
        <v>8</v>
      </c>
      <c r="M110" s="61">
        <v>431.85</v>
      </c>
      <c r="N110" s="61"/>
      <c r="O110" s="61"/>
      <c r="P110" s="59">
        <v>44621</v>
      </c>
      <c r="Q110" s="59">
        <v>44896</v>
      </c>
      <c r="R110" s="57" t="s">
        <v>497</v>
      </c>
      <c r="S110" s="56" t="s">
        <v>177</v>
      </c>
      <c r="T110" s="56" t="s">
        <v>355</v>
      </c>
      <c r="U110" s="56"/>
    </row>
    <row r="111" s="27" customFormat="1" ht="56.1" customHeight="1" spans="1:21">
      <c r="A111" s="56">
        <v>3</v>
      </c>
      <c r="B111" s="57" t="s">
        <v>498</v>
      </c>
      <c r="C111" s="56" t="s">
        <v>376</v>
      </c>
      <c r="D111" s="56"/>
      <c r="E111" s="57" t="s">
        <v>274</v>
      </c>
      <c r="F111" s="57" t="s">
        <v>499</v>
      </c>
      <c r="G111" s="57"/>
      <c r="H111" s="60">
        <f>800*0.8</f>
        <v>640</v>
      </c>
      <c r="I111" s="60"/>
      <c r="J111" s="60"/>
      <c r="K111" s="60"/>
      <c r="L111" s="61">
        <v>1</v>
      </c>
      <c r="M111" s="60">
        <v>640</v>
      </c>
      <c r="N111" s="61"/>
      <c r="O111" s="61"/>
      <c r="P111" s="59">
        <v>44652</v>
      </c>
      <c r="Q111" s="59">
        <v>44896</v>
      </c>
      <c r="R111" s="57" t="s">
        <v>500</v>
      </c>
      <c r="S111" s="56" t="s">
        <v>355</v>
      </c>
      <c r="T111" s="56" t="s">
        <v>355</v>
      </c>
      <c r="U111" s="56"/>
    </row>
    <row r="112" s="24" customFormat="1" ht="50.1" customHeight="1" spans="1:21">
      <c r="A112" s="56">
        <v>4</v>
      </c>
      <c r="B112" s="57" t="s">
        <v>501</v>
      </c>
      <c r="C112" s="56" t="s">
        <v>376</v>
      </c>
      <c r="D112" s="56"/>
      <c r="E112" s="57" t="s">
        <v>502</v>
      </c>
      <c r="F112" s="57" t="s">
        <v>503</v>
      </c>
      <c r="G112" s="57"/>
      <c r="H112" s="60">
        <v>164</v>
      </c>
      <c r="I112" s="60"/>
      <c r="J112" s="60"/>
      <c r="K112" s="60"/>
      <c r="L112" s="61">
        <v>2</v>
      </c>
      <c r="M112" s="60">
        <v>164</v>
      </c>
      <c r="N112" s="61"/>
      <c r="O112" s="61"/>
      <c r="P112" s="59">
        <v>44621</v>
      </c>
      <c r="Q112" s="59">
        <v>44896</v>
      </c>
      <c r="R112" s="57" t="s">
        <v>504</v>
      </c>
      <c r="S112" s="56" t="s">
        <v>355</v>
      </c>
      <c r="T112" s="56" t="s">
        <v>355</v>
      </c>
      <c r="U112" s="56"/>
    </row>
    <row r="113" s="24" customFormat="1" ht="45.95" customHeight="1" spans="1:21">
      <c r="A113" s="56">
        <v>5</v>
      </c>
      <c r="B113" s="57" t="s">
        <v>505</v>
      </c>
      <c r="C113" s="56" t="s">
        <v>100</v>
      </c>
      <c r="D113" s="56"/>
      <c r="E113" s="57" t="s">
        <v>506</v>
      </c>
      <c r="F113" s="57" t="s">
        <v>507</v>
      </c>
      <c r="G113" s="57"/>
      <c r="H113" s="60">
        <f>169.14+10.25</f>
        <v>179.39</v>
      </c>
      <c r="I113" s="60"/>
      <c r="J113" s="60"/>
      <c r="K113" s="60"/>
      <c r="L113" s="61">
        <v>1</v>
      </c>
      <c r="M113" s="60">
        <v>179.39</v>
      </c>
      <c r="N113" s="61"/>
      <c r="O113" s="61"/>
      <c r="P113" s="59">
        <v>44621</v>
      </c>
      <c r="Q113" s="59">
        <v>44896</v>
      </c>
      <c r="R113" s="57" t="s">
        <v>508</v>
      </c>
      <c r="S113" s="56" t="s">
        <v>355</v>
      </c>
      <c r="T113" s="56" t="s">
        <v>355</v>
      </c>
      <c r="U113" s="56"/>
    </row>
    <row r="114" s="24" customFormat="1" ht="54.95" customHeight="1" spans="1:21">
      <c r="A114" s="56">
        <v>6</v>
      </c>
      <c r="B114" s="57" t="s">
        <v>509</v>
      </c>
      <c r="C114" s="56" t="s">
        <v>376</v>
      </c>
      <c r="D114" s="56"/>
      <c r="E114" s="57" t="s">
        <v>510</v>
      </c>
      <c r="F114" s="57" t="s">
        <v>511</v>
      </c>
      <c r="G114" s="57"/>
      <c r="H114" s="60">
        <v>112</v>
      </c>
      <c r="I114" s="60"/>
      <c r="J114" s="60"/>
      <c r="K114" s="60"/>
      <c r="L114" s="61">
        <v>11</v>
      </c>
      <c r="M114" s="61">
        <v>112</v>
      </c>
      <c r="N114" s="61"/>
      <c r="O114" s="61"/>
      <c r="P114" s="59">
        <v>44621</v>
      </c>
      <c r="Q114" s="59">
        <v>44713</v>
      </c>
      <c r="R114" s="57" t="s">
        <v>512</v>
      </c>
      <c r="S114" s="56" t="s">
        <v>355</v>
      </c>
      <c r="T114" s="56" t="s">
        <v>355</v>
      </c>
      <c r="U114" s="56"/>
    </row>
    <row r="115" s="24" customFormat="1" ht="53.1" customHeight="1" spans="1:21">
      <c r="A115" s="56">
        <v>7</v>
      </c>
      <c r="B115" s="57" t="s">
        <v>513</v>
      </c>
      <c r="C115" s="56" t="s">
        <v>376</v>
      </c>
      <c r="D115" s="56"/>
      <c r="E115" s="57" t="s">
        <v>514</v>
      </c>
      <c r="F115" s="57" t="s">
        <v>515</v>
      </c>
      <c r="G115" s="57"/>
      <c r="H115" s="60">
        <v>48</v>
      </c>
      <c r="I115" s="60"/>
      <c r="J115" s="60"/>
      <c r="K115" s="60"/>
      <c r="L115" s="61">
        <v>2</v>
      </c>
      <c r="M115" s="61">
        <v>48</v>
      </c>
      <c r="N115" s="61"/>
      <c r="O115" s="61"/>
      <c r="P115" s="59">
        <v>44621</v>
      </c>
      <c r="Q115" s="59">
        <v>44682</v>
      </c>
      <c r="R115" s="57" t="s">
        <v>516</v>
      </c>
      <c r="S115" s="56" t="s">
        <v>355</v>
      </c>
      <c r="T115" s="56" t="s">
        <v>355</v>
      </c>
      <c r="U115" s="56"/>
    </row>
    <row r="116" s="24" customFormat="1" ht="18" customHeight="1" spans="1:21">
      <c r="A116" s="53" t="s">
        <v>517</v>
      </c>
      <c r="B116" s="55" t="s">
        <v>518</v>
      </c>
      <c r="C116" s="53"/>
      <c r="D116" s="56"/>
      <c r="E116" s="55"/>
      <c r="F116" s="57"/>
      <c r="G116" s="57"/>
      <c r="H116" s="58">
        <v>0</v>
      </c>
      <c r="I116" s="58">
        <v>0</v>
      </c>
      <c r="J116" s="58">
        <v>0</v>
      </c>
      <c r="K116" s="58">
        <v>0</v>
      </c>
      <c r="L116" s="78">
        <v>0</v>
      </c>
      <c r="M116" s="78">
        <v>0</v>
      </c>
      <c r="N116" s="78">
        <v>0</v>
      </c>
      <c r="O116" s="78">
        <v>0</v>
      </c>
      <c r="P116" s="59"/>
      <c r="Q116" s="59"/>
      <c r="R116" s="57"/>
      <c r="S116" s="56"/>
      <c r="T116" s="56"/>
      <c r="U116" s="56"/>
    </row>
    <row r="117" s="24" customFormat="1" ht="18" customHeight="1" spans="1:21">
      <c r="A117" s="53" t="s">
        <v>519</v>
      </c>
      <c r="B117" s="55" t="s">
        <v>520</v>
      </c>
      <c r="C117" s="53"/>
      <c r="D117" s="56"/>
      <c r="E117" s="55"/>
      <c r="F117" s="57"/>
      <c r="G117" s="57"/>
      <c r="H117" s="58">
        <v>0</v>
      </c>
      <c r="I117" s="58">
        <v>0</v>
      </c>
      <c r="J117" s="58">
        <v>0</v>
      </c>
      <c r="K117" s="58">
        <v>0</v>
      </c>
      <c r="L117" s="78">
        <v>0</v>
      </c>
      <c r="M117" s="78">
        <v>0</v>
      </c>
      <c r="N117" s="78">
        <v>0</v>
      </c>
      <c r="O117" s="78">
        <v>0</v>
      </c>
      <c r="P117" s="59"/>
      <c r="Q117" s="59"/>
      <c r="R117" s="57"/>
      <c r="S117" s="56"/>
      <c r="T117" s="56"/>
      <c r="U117" s="56"/>
    </row>
    <row r="118" s="24" customFormat="1" ht="18" customHeight="1" spans="1:21">
      <c r="A118" s="53" t="s">
        <v>521</v>
      </c>
      <c r="B118" s="55" t="s">
        <v>56</v>
      </c>
      <c r="C118" s="53"/>
      <c r="D118" s="53"/>
      <c r="E118" s="57"/>
      <c r="F118" s="57"/>
      <c r="G118" s="57"/>
      <c r="H118" s="58">
        <f>SUM(H119,H120,H124,H126)</f>
        <v>2945</v>
      </c>
      <c r="I118" s="58">
        <f t="shared" ref="I118:O118" si="9">SUM(I119,I120,I124,I126)</f>
        <v>0</v>
      </c>
      <c r="J118" s="58">
        <f t="shared" si="9"/>
        <v>0</v>
      </c>
      <c r="K118" s="58">
        <f t="shared" si="9"/>
        <v>0</v>
      </c>
      <c r="L118" s="58">
        <f t="shared" si="9"/>
        <v>0</v>
      </c>
      <c r="M118" s="58">
        <f t="shared" si="9"/>
        <v>0</v>
      </c>
      <c r="N118" s="58">
        <f t="shared" si="9"/>
        <v>0</v>
      </c>
      <c r="O118" s="58">
        <f t="shared" si="9"/>
        <v>8757</v>
      </c>
      <c r="P118" s="59"/>
      <c r="Q118" s="59"/>
      <c r="R118" s="57"/>
      <c r="S118" s="56"/>
      <c r="T118" s="56"/>
      <c r="U118" s="56"/>
    </row>
    <row r="119" s="24" customFormat="1" ht="45.95" customHeight="1" spans="1:21">
      <c r="A119" s="56">
        <v>1</v>
      </c>
      <c r="B119" s="57" t="s">
        <v>522</v>
      </c>
      <c r="C119" s="56" t="s">
        <v>376</v>
      </c>
      <c r="D119" s="53"/>
      <c r="E119" s="57" t="s">
        <v>126</v>
      </c>
      <c r="F119" s="57" t="s">
        <v>523</v>
      </c>
      <c r="G119" s="57" t="s">
        <v>524</v>
      </c>
      <c r="H119" s="60">
        <f>480+50+265</f>
        <v>795</v>
      </c>
      <c r="I119" s="60"/>
      <c r="J119" s="60"/>
      <c r="K119" s="60"/>
      <c r="L119" s="61"/>
      <c r="M119" s="61"/>
      <c r="N119" s="61"/>
      <c r="O119" s="61">
        <v>857</v>
      </c>
      <c r="P119" s="59">
        <v>44621</v>
      </c>
      <c r="Q119" s="59">
        <v>44896</v>
      </c>
      <c r="R119" s="57" t="s">
        <v>525</v>
      </c>
      <c r="S119" s="56" t="s">
        <v>526</v>
      </c>
      <c r="T119" s="56" t="s">
        <v>331</v>
      </c>
      <c r="U119" s="56"/>
    </row>
    <row r="120" s="24" customFormat="1" ht="42" customHeight="1" spans="1:21">
      <c r="A120" s="56">
        <v>2</v>
      </c>
      <c r="B120" s="57" t="s">
        <v>527</v>
      </c>
      <c r="C120" s="56" t="s">
        <v>376</v>
      </c>
      <c r="D120" s="56"/>
      <c r="E120" s="82"/>
      <c r="F120" s="82"/>
      <c r="G120" s="82"/>
      <c r="H120" s="82">
        <f>SUM(H121:H123)</f>
        <v>1500</v>
      </c>
      <c r="I120" s="82">
        <f t="shared" ref="I120:O120" si="10">SUM(I121:I123)</f>
        <v>0</v>
      </c>
      <c r="J120" s="82">
        <f t="shared" si="10"/>
        <v>0</v>
      </c>
      <c r="K120" s="82">
        <f t="shared" si="10"/>
        <v>0</v>
      </c>
      <c r="L120" s="82">
        <f t="shared" si="10"/>
        <v>0</v>
      </c>
      <c r="M120" s="82">
        <f t="shared" si="10"/>
        <v>0</v>
      </c>
      <c r="N120" s="82">
        <f t="shared" si="10"/>
        <v>0</v>
      </c>
      <c r="O120" s="82">
        <f t="shared" si="10"/>
        <v>6250</v>
      </c>
      <c r="P120" s="82"/>
      <c r="Q120" s="82"/>
      <c r="R120" s="82"/>
      <c r="S120" s="82"/>
      <c r="T120" s="82"/>
      <c r="U120" s="56"/>
    </row>
    <row r="121" s="24" customFormat="1" ht="50.1" customHeight="1" spans="1:21">
      <c r="A121" s="79" t="s">
        <v>528</v>
      </c>
      <c r="B121" s="57" t="s">
        <v>529</v>
      </c>
      <c r="C121" s="56" t="s">
        <v>376</v>
      </c>
      <c r="D121" s="56"/>
      <c r="E121" s="57" t="s">
        <v>126</v>
      </c>
      <c r="F121" s="57" t="s">
        <v>530</v>
      </c>
      <c r="G121" s="56" t="s">
        <v>531</v>
      </c>
      <c r="H121" s="61">
        <v>1000</v>
      </c>
      <c r="I121" s="56"/>
      <c r="J121" s="56"/>
      <c r="K121" s="56"/>
      <c r="L121" s="56"/>
      <c r="M121" s="56"/>
      <c r="N121" s="56"/>
      <c r="O121" s="61">
        <v>5000</v>
      </c>
      <c r="P121" s="59">
        <v>44562</v>
      </c>
      <c r="Q121" s="59">
        <v>44805</v>
      </c>
      <c r="R121" s="57" t="s">
        <v>532</v>
      </c>
      <c r="S121" s="56" t="s">
        <v>526</v>
      </c>
      <c r="T121" s="56" t="s">
        <v>331</v>
      </c>
      <c r="U121" s="56"/>
    </row>
    <row r="122" s="24" customFormat="1" ht="75.95" customHeight="1" spans="1:21">
      <c r="A122" s="79" t="s">
        <v>533</v>
      </c>
      <c r="B122" s="57" t="s">
        <v>534</v>
      </c>
      <c r="C122" s="83" t="s">
        <v>376</v>
      </c>
      <c r="D122" s="83"/>
      <c r="E122" s="57" t="s">
        <v>126</v>
      </c>
      <c r="F122" s="57" t="s">
        <v>535</v>
      </c>
      <c r="G122" s="83"/>
      <c r="H122" s="84">
        <v>400</v>
      </c>
      <c r="I122" s="83"/>
      <c r="J122" s="83"/>
      <c r="K122" s="83"/>
      <c r="L122" s="85"/>
      <c r="M122" s="83"/>
      <c r="N122" s="83"/>
      <c r="O122" s="84">
        <v>1000</v>
      </c>
      <c r="P122" s="59">
        <v>44562</v>
      </c>
      <c r="Q122" s="59">
        <v>44896</v>
      </c>
      <c r="R122" s="57" t="s">
        <v>536</v>
      </c>
      <c r="S122" s="56" t="s">
        <v>526</v>
      </c>
      <c r="T122" s="56" t="s">
        <v>331</v>
      </c>
      <c r="U122" s="83"/>
    </row>
    <row r="123" s="24" customFormat="1" ht="60" customHeight="1" spans="1:21">
      <c r="A123" s="79" t="s">
        <v>537</v>
      </c>
      <c r="B123" s="86" t="s">
        <v>538</v>
      </c>
      <c r="C123" s="83" t="s">
        <v>376</v>
      </c>
      <c r="D123" s="87"/>
      <c r="E123" s="57" t="s">
        <v>126</v>
      </c>
      <c r="F123" s="86" t="s">
        <v>539</v>
      </c>
      <c r="G123" s="86"/>
      <c r="H123" s="88">
        <v>100</v>
      </c>
      <c r="I123" s="88"/>
      <c r="J123" s="88"/>
      <c r="K123" s="88"/>
      <c r="L123" s="89"/>
      <c r="M123" s="84"/>
      <c r="N123" s="84"/>
      <c r="O123" s="84">
        <v>250</v>
      </c>
      <c r="P123" s="59">
        <v>44713</v>
      </c>
      <c r="Q123" s="59">
        <v>44805</v>
      </c>
      <c r="R123" s="57" t="s">
        <v>540</v>
      </c>
      <c r="S123" s="56" t="s">
        <v>526</v>
      </c>
      <c r="T123" s="56" t="s">
        <v>331</v>
      </c>
      <c r="U123" s="83"/>
    </row>
    <row r="124" s="24" customFormat="1" ht="72.95" customHeight="1" spans="1:21">
      <c r="A124" s="56">
        <v>3</v>
      </c>
      <c r="B124" s="57" t="s">
        <v>541</v>
      </c>
      <c r="C124" s="56" t="s">
        <v>376</v>
      </c>
      <c r="D124" s="53"/>
      <c r="E124" s="57" t="s">
        <v>126</v>
      </c>
      <c r="F124" s="57" t="s">
        <v>542</v>
      </c>
      <c r="G124" s="57" t="s">
        <v>543</v>
      </c>
      <c r="H124" s="60">
        <v>600</v>
      </c>
      <c r="I124" s="60"/>
      <c r="J124" s="60"/>
      <c r="K124" s="60"/>
      <c r="L124" s="61"/>
      <c r="M124" s="61"/>
      <c r="N124" s="61"/>
      <c r="O124" s="61">
        <v>1650</v>
      </c>
      <c r="P124" s="59">
        <v>44621</v>
      </c>
      <c r="Q124" s="59">
        <v>44896</v>
      </c>
      <c r="R124" s="57" t="s">
        <v>544</v>
      </c>
      <c r="S124" s="56" t="s">
        <v>239</v>
      </c>
      <c r="T124" s="56" t="s">
        <v>239</v>
      </c>
      <c r="U124" s="56"/>
    </row>
    <row r="125" s="24" customFormat="1" ht="20.1" customHeight="1" spans="1:21">
      <c r="A125" s="83"/>
      <c r="B125" s="86"/>
      <c r="C125" s="83"/>
      <c r="D125" s="87"/>
      <c r="E125" s="86"/>
      <c r="F125" s="86"/>
      <c r="G125" s="86"/>
      <c r="H125" s="88"/>
      <c r="I125" s="88"/>
      <c r="J125" s="88"/>
      <c r="K125" s="88"/>
      <c r="L125" s="88"/>
      <c r="M125" s="88"/>
      <c r="N125" s="88"/>
      <c r="O125" s="88"/>
      <c r="P125" s="90"/>
      <c r="Q125" s="90"/>
      <c r="R125" s="86"/>
      <c r="S125" s="83"/>
      <c r="T125" s="83"/>
      <c r="U125" s="83"/>
    </row>
    <row r="126" s="24" customFormat="1" ht="20.1" customHeight="1" spans="1:21">
      <c r="A126" s="83">
        <v>4</v>
      </c>
      <c r="B126" s="86" t="s">
        <v>56</v>
      </c>
      <c r="C126" s="83"/>
      <c r="D126" s="87"/>
      <c r="E126" s="86"/>
      <c r="F126" s="86"/>
      <c r="G126" s="86"/>
      <c r="H126" s="88">
        <f>H127</f>
        <v>50</v>
      </c>
      <c r="I126" s="88">
        <f t="shared" ref="I126:O126" si="11">I127</f>
        <v>0</v>
      </c>
      <c r="J126" s="88">
        <f t="shared" si="11"/>
        <v>0</v>
      </c>
      <c r="K126" s="88">
        <f t="shared" si="11"/>
        <v>0</v>
      </c>
      <c r="L126" s="88">
        <f t="shared" si="11"/>
        <v>0</v>
      </c>
      <c r="M126" s="88">
        <f t="shared" si="11"/>
        <v>0</v>
      </c>
      <c r="N126" s="88">
        <f t="shared" si="11"/>
        <v>0</v>
      </c>
      <c r="O126" s="88">
        <f t="shared" si="11"/>
        <v>0</v>
      </c>
      <c r="P126" s="90"/>
      <c r="Q126" s="90"/>
      <c r="R126" s="86"/>
      <c r="S126" s="83"/>
      <c r="T126" s="83"/>
      <c r="U126" s="83"/>
    </row>
    <row r="127" s="24" customFormat="1" ht="57" customHeight="1" spans="1:21">
      <c r="A127" s="79" t="s">
        <v>528</v>
      </c>
      <c r="B127" s="57" t="s">
        <v>545</v>
      </c>
      <c r="C127" s="56" t="s">
        <v>376</v>
      </c>
      <c r="D127" s="56"/>
      <c r="E127" s="57" t="s">
        <v>546</v>
      </c>
      <c r="F127" s="57" t="s">
        <v>547</v>
      </c>
      <c r="G127" s="57"/>
      <c r="H127" s="60">
        <v>50</v>
      </c>
      <c r="I127" s="60"/>
      <c r="J127" s="60"/>
      <c r="K127" s="60"/>
      <c r="L127" s="61"/>
      <c r="M127" s="61"/>
      <c r="N127" s="61"/>
      <c r="O127" s="61"/>
      <c r="P127" s="59">
        <v>44562</v>
      </c>
      <c r="Q127" s="59">
        <v>44896</v>
      </c>
      <c r="R127" s="57" t="s">
        <v>548</v>
      </c>
      <c r="S127" s="56" t="s">
        <v>235</v>
      </c>
      <c r="T127" s="56" t="s">
        <v>235</v>
      </c>
      <c r="U127" s="56"/>
    </row>
    <row r="128" s="24" customFormat="1" ht="21" customHeight="1" spans="1:21">
      <c r="A128" s="91" t="s">
        <v>549</v>
      </c>
      <c r="B128" s="92"/>
      <c r="C128" s="85"/>
      <c r="D128" s="85"/>
      <c r="E128" s="92"/>
      <c r="F128" s="92"/>
      <c r="G128" s="92"/>
      <c r="H128" s="93"/>
      <c r="I128" s="94"/>
      <c r="J128" s="94"/>
      <c r="K128" s="94"/>
      <c r="L128" s="94"/>
      <c r="M128" s="94"/>
      <c r="N128" s="94"/>
      <c r="O128" s="94"/>
      <c r="P128" s="85"/>
      <c r="Q128" s="85"/>
      <c r="R128" s="92"/>
      <c r="S128" s="85"/>
      <c r="T128" s="85"/>
      <c r="U128" s="92"/>
    </row>
    <row r="129" s="24" customFormat="1" ht="18" customHeight="1" spans="1:21">
      <c r="A129" s="91" t="s">
        <v>550</v>
      </c>
      <c r="B129" s="92"/>
      <c r="C129" s="85"/>
      <c r="D129" s="85"/>
      <c r="E129" s="92"/>
      <c r="F129" s="92"/>
      <c r="G129" s="92"/>
      <c r="H129" s="93"/>
      <c r="I129" s="94"/>
      <c r="J129" s="94"/>
      <c r="K129" s="94"/>
      <c r="L129" s="94"/>
      <c r="M129" s="94"/>
      <c r="N129" s="94"/>
      <c r="O129" s="94"/>
      <c r="P129" s="85"/>
      <c r="Q129" s="85"/>
      <c r="R129" s="92"/>
      <c r="S129" s="85"/>
      <c r="T129" s="85"/>
      <c r="U129" s="92"/>
    </row>
    <row r="130" s="30" customFormat="1" ht="27" customHeight="1" spans="1:21">
      <c r="A130" s="31"/>
      <c r="B130" s="32"/>
      <c r="C130" s="33"/>
      <c r="D130" s="33"/>
      <c r="E130" s="32"/>
      <c r="F130" s="32"/>
      <c r="G130" s="32"/>
      <c r="H130" s="34"/>
      <c r="I130" s="35"/>
      <c r="J130" s="35"/>
      <c r="K130" s="35"/>
      <c r="L130" s="35"/>
      <c r="M130" s="35"/>
      <c r="N130" s="35"/>
      <c r="O130" s="35"/>
      <c r="P130" s="33"/>
      <c r="Q130" s="33"/>
      <c r="R130" s="32"/>
      <c r="S130" s="33"/>
      <c r="T130" s="33"/>
      <c r="U130" s="33"/>
    </row>
    <row r="131" s="30" customFormat="1" ht="50.1" customHeight="1" spans="1:21">
      <c r="A131" s="31"/>
      <c r="B131" s="32"/>
      <c r="C131" s="33"/>
      <c r="D131" s="33"/>
      <c r="E131" s="32"/>
      <c r="F131" s="32"/>
      <c r="G131" s="32"/>
      <c r="H131" s="34"/>
      <c r="I131" s="35"/>
      <c r="J131" s="35"/>
      <c r="K131" s="35"/>
      <c r="L131" s="35"/>
      <c r="M131" s="35"/>
      <c r="N131" s="35"/>
      <c r="O131" s="35"/>
      <c r="P131" s="33"/>
      <c r="Q131" s="33"/>
      <c r="R131" s="32"/>
      <c r="S131" s="33"/>
      <c r="T131" s="33"/>
      <c r="U131" s="33"/>
    </row>
    <row r="132" s="30" customFormat="1" ht="50.1" customHeight="1" spans="1:21">
      <c r="A132" s="31"/>
      <c r="B132" s="32"/>
      <c r="C132" s="33"/>
      <c r="D132" s="33"/>
      <c r="E132" s="32"/>
      <c r="F132" s="32"/>
      <c r="G132" s="32"/>
      <c r="H132" s="34"/>
      <c r="I132" s="35"/>
      <c r="J132" s="35"/>
      <c r="K132" s="35"/>
      <c r="L132" s="35"/>
      <c r="M132" s="35"/>
      <c r="N132" s="35"/>
      <c r="O132" s="35"/>
      <c r="P132" s="33"/>
      <c r="Q132" s="33"/>
      <c r="R132" s="32"/>
      <c r="S132" s="33"/>
      <c r="T132" s="33"/>
      <c r="U132" s="33"/>
    </row>
    <row r="133" s="30" customFormat="1" ht="50.1" customHeight="1" spans="1:21">
      <c r="A133" s="31"/>
      <c r="B133" s="32"/>
      <c r="C133" s="33"/>
      <c r="D133" s="33"/>
      <c r="E133" s="32"/>
      <c r="F133" s="32"/>
      <c r="G133" s="32"/>
      <c r="H133" s="34"/>
      <c r="I133" s="35"/>
      <c r="J133" s="35"/>
      <c r="K133" s="35"/>
      <c r="L133" s="35"/>
      <c r="M133" s="35"/>
      <c r="N133" s="35"/>
      <c r="O133" s="35"/>
      <c r="P133" s="33"/>
      <c r="Q133" s="33"/>
      <c r="R133" s="32"/>
      <c r="S133" s="33"/>
      <c r="T133" s="33"/>
      <c r="U133" s="33"/>
    </row>
    <row r="134" s="30" customFormat="1" ht="50.1" customHeight="1" spans="1:21">
      <c r="A134" s="31"/>
      <c r="B134" s="32"/>
      <c r="C134" s="33"/>
      <c r="D134" s="33"/>
      <c r="E134" s="32"/>
      <c r="F134" s="32"/>
      <c r="G134" s="32"/>
      <c r="H134" s="34"/>
      <c r="I134" s="35"/>
      <c r="J134" s="35"/>
      <c r="K134" s="35"/>
      <c r="L134" s="35"/>
      <c r="M134" s="35"/>
      <c r="N134" s="35"/>
      <c r="O134" s="35"/>
      <c r="P134" s="33"/>
      <c r="Q134" s="33"/>
      <c r="R134" s="32"/>
      <c r="S134" s="33"/>
      <c r="T134" s="33"/>
      <c r="U134" s="33"/>
    </row>
    <row r="135" s="30" customFormat="1" ht="50.1" customHeight="1" spans="1:21">
      <c r="A135" s="31"/>
      <c r="B135" s="32"/>
      <c r="C135" s="33"/>
      <c r="D135" s="33"/>
      <c r="E135" s="32"/>
      <c r="F135" s="32"/>
      <c r="G135" s="32"/>
      <c r="H135" s="34"/>
      <c r="I135" s="35"/>
      <c r="J135" s="35"/>
      <c r="K135" s="35"/>
      <c r="L135" s="35"/>
      <c r="M135" s="35"/>
      <c r="N135" s="35"/>
      <c r="O135" s="35"/>
      <c r="P135" s="33"/>
      <c r="Q135" s="33"/>
      <c r="R135" s="32"/>
      <c r="S135" s="33"/>
      <c r="T135" s="33"/>
      <c r="U135" s="33"/>
    </row>
    <row r="136" s="30" customFormat="1" ht="50.1" customHeight="1" spans="1:21">
      <c r="A136" s="31"/>
      <c r="B136" s="32"/>
      <c r="C136" s="33"/>
      <c r="D136" s="33"/>
      <c r="E136" s="32"/>
      <c r="F136" s="32"/>
      <c r="G136" s="32"/>
      <c r="H136" s="34"/>
      <c r="I136" s="35"/>
      <c r="J136" s="35"/>
      <c r="K136" s="35"/>
      <c r="L136" s="35"/>
      <c r="M136" s="35"/>
      <c r="N136" s="35"/>
      <c r="O136" s="35"/>
      <c r="P136" s="33"/>
      <c r="Q136" s="33"/>
      <c r="R136" s="32"/>
      <c r="S136" s="33"/>
      <c r="T136" s="33"/>
      <c r="U136" s="33"/>
    </row>
    <row r="137" s="30" customFormat="1" ht="50.1" customHeight="1" spans="1:21">
      <c r="A137" s="31"/>
      <c r="B137" s="32"/>
      <c r="C137" s="33"/>
      <c r="D137" s="33"/>
      <c r="E137" s="32"/>
      <c r="F137" s="32"/>
      <c r="G137" s="32"/>
      <c r="H137" s="34"/>
      <c r="I137" s="35"/>
      <c r="J137" s="35"/>
      <c r="K137" s="35"/>
      <c r="L137" s="35"/>
      <c r="M137" s="35"/>
      <c r="N137" s="35"/>
      <c r="O137" s="35"/>
      <c r="P137" s="33"/>
      <c r="Q137" s="33"/>
      <c r="R137" s="32"/>
      <c r="S137" s="33"/>
      <c r="T137" s="33"/>
      <c r="U137" s="33"/>
    </row>
    <row r="138" ht="50.1" customHeight="1"/>
    <row r="139" ht="50.1" customHeight="1"/>
    <row r="140" ht="50.1" customHeight="1"/>
    <row r="141" ht="50.1" customHeight="1"/>
    <row r="142" ht="50.1" customHeight="1"/>
    <row r="143" ht="50.1" customHeight="1"/>
    <row r="144" ht="50.1" customHeight="1"/>
    <row r="145" ht="50.1" customHeight="1"/>
    <row r="146" ht="50.1" customHeight="1"/>
    <row r="147" ht="50.1" customHeight="1"/>
    <row r="148" ht="50.1" customHeight="1"/>
    <row r="149" ht="50.1" customHeight="1"/>
    <row r="150" ht="50.1" customHeight="1"/>
    <row r="151" ht="50.1" customHeight="1"/>
    <row r="152" ht="50.1" customHeight="1"/>
    <row r="153" ht="50.1" customHeight="1"/>
  </sheetData>
  <autoFilter xmlns:etc="http://www.wps.cn/officeDocument/2017/etCustomData" ref="A7:IV129" etc:filterBottomFollowUsedRange="0">
    <extLst/>
  </autoFilter>
  <mergeCells count="27">
    <mergeCell ref="A1:U1"/>
    <mergeCell ref="A3:U3"/>
    <mergeCell ref="A4:E4"/>
    <mergeCell ref="H5:K5"/>
    <mergeCell ref="L5:O5"/>
    <mergeCell ref="P5:Q5"/>
    <mergeCell ref="L6:M6"/>
    <mergeCell ref="N6:O6"/>
    <mergeCell ref="A128:U128"/>
    <mergeCell ref="A129:U129"/>
    <mergeCell ref="A5:A7"/>
    <mergeCell ref="B5:B7"/>
    <mergeCell ref="C5:C7"/>
    <mergeCell ref="D5:D7"/>
    <mergeCell ref="E5:E7"/>
    <mergeCell ref="F5:F7"/>
    <mergeCell ref="G5:G7"/>
    <mergeCell ref="H6:H7"/>
    <mergeCell ref="I6:I7"/>
    <mergeCell ref="J6:J7"/>
    <mergeCell ref="K6:K7"/>
    <mergeCell ref="P6:P7"/>
    <mergeCell ref="Q6:Q7"/>
    <mergeCell ref="R5:R7"/>
    <mergeCell ref="S5:S7"/>
    <mergeCell ref="T5:T7"/>
    <mergeCell ref="U5:U7"/>
  </mergeCells>
  <conditionalFormatting sqref="B13">
    <cfRule type="duplicateValues" dxfId="0" priority="9"/>
  </conditionalFormatting>
  <conditionalFormatting sqref="B20">
    <cfRule type="duplicateValues" dxfId="0" priority="7"/>
  </conditionalFormatting>
  <conditionalFormatting sqref="B55">
    <cfRule type="duplicateValues" dxfId="0" priority="4"/>
  </conditionalFormatting>
  <conditionalFormatting sqref="B56">
    <cfRule type="duplicateValues" dxfId="0" priority="3"/>
  </conditionalFormatting>
  <conditionalFormatting sqref="B57">
    <cfRule type="duplicateValues" dxfId="0" priority="2"/>
  </conditionalFormatting>
  <conditionalFormatting sqref="B67">
    <cfRule type="duplicateValues" dxfId="0" priority="6"/>
  </conditionalFormatting>
  <conditionalFormatting sqref="B22:B23">
    <cfRule type="duplicateValues" dxfId="0" priority="8"/>
  </conditionalFormatting>
  <conditionalFormatting sqref="B57 B59:B64">
    <cfRule type="duplicateValues" dxfId="0" priority="1"/>
  </conditionalFormatting>
  <conditionalFormatting sqref="B85 B87">
    <cfRule type="duplicateValues" dxfId="0" priority="5"/>
  </conditionalFormatting>
  <dataValidations count="3">
    <dataValidation type="custom" allowBlank="1" showInputMessage="1" showErrorMessage="1" sqref="C9:D9">
      <formula1>"是、否"</formula1>
    </dataValidation>
    <dataValidation type="list" allowBlank="1" showInputMessage="1" showErrorMessage="1" sqref="C10:C73 C75:C127">
      <formula1>"是,否"</formula1>
    </dataValidation>
    <dataValidation type="list" allowBlank="1" showInputMessage="1" showErrorMessage="1" sqref="D10:D119 D123:D127">
      <formula1>"产业发展,基础设施建设"</formula1>
    </dataValidation>
  </dataValidations>
  <pageMargins left="0.472222222222222" right="0.472222222222222" top="0.590277777777778" bottom="0.511805555555556" header="0.5" footer="0.5"/>
  <pageSetup paperSize="9" scale="54" fitToHeight="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view="pageBreakPreview" zoomScaleNormal="100" workbookViewId="0">
      <selection activeCell="D11" sqref="D11"/>
    </sheetView>
  </sheetViews>
  <sheetFormatPr defaultColWidth="9" defaultRowHeight="14.25" outlineLevelCol="3"/>
  <cols>
    <col min="1" max="1" width="6.5" style="4" customWidth="1"/>
    <col min="2" max="2" width="35.625" style="1" customWidth="1"/>
    <col min="3" max="3" width="33" style="1" customWidth="1"/>
    <col min="4" max="4" width="25.875" style="1" customWidth="1"/>
    <col min="5" max="16384" width="9" style="5"/>
  </cols>
  <sheetData>
    <row r="1" s="1" customFormat="1" ht="20.25" spans="1:4">
      <c r="A1" s="6" t="s">
        <v>551</v>
      </c>
      <c r="B1" s="6"/>
      <c r="C1" s="7"/>
      <c r="D1" s="7"/>
    </row>
    <row r="2" s="1" customFormat="1" ht="20.25" spans="1:4">
      <c r="A2" s="6"/>
      <c r="B2" s="6"/>
      <c r="C2" s="7"/>
      <c r="D2" s="7"/>
    </row>
    <row r="3" s="2" customFormat="1" ht="30.75" customHeight="1" spans="1:4">
      <c r="A3" s="8" t="s">
        <v>552</v>
      </c>
      <c r="B3" s="8"/>
      <c r="C3" s="8"/>
      <c r="D3" s="8"/>
    </row>
    <row r="4" s="3" customFormat="1" ht="2.1" customHeight="1" spans="1:4">
      <c r="A4" s="9"/>
      <c r="B4" s="10"/>
      <c r="C4" s="11"/>
      <c r="D4" s="1"/>
    </row>
    <row r="5" s="3" customFormat="1" ht="29.1" customHeight="1" spans="1:4">
      <c r="A5" s="12" t="s">
        <v>27</v>
      </c>
      <c r="B5" s="12" t="s">
        <v>553</v>
      </c>
      <c r="C5" s="12" t="s">
        <v>554</v>
      </c>
      <c r="D5" s="13" t="s">
        <v>85</v>
      </c>
    </row>
    <row r="6" s="3" customFormat="1" ht="18" customHeight="1" spans="1:4">
      <c r="A6" s="14"/>
      <c r="B6" s="14" t="s">
        <v>37</v>
      </c>
      <c r="C6" s="14">
        <f>SUM(C7,C10,C13,C16,C19,C22,C23,C24,C25,C26,C27,C28,C29)</f>
        <v>50211.08</v>
      </c>
      <c r="D6" s="15"/>
    </row>
    <row r="7" s="3" customFormat="1" ht="21.95" customHeight="1" spans="1:4">
      <c r="A7" s="16" t="s">
        <v>38</v>
      </c>
      <c r="B7" s="17" t="s">
        <v>98</v>
      </c>
      <c r="C7" s="14">
        <f>C8+C9</f>
        <v>25960.2</v>
      </c>
      <c r="D7" s="15"/>
    </row>
    <row r="8" s="3" customFormat="1" ht="21.95" customHeight="1" spans="1:4">
      <c r="A8" s="14">
        <v>1</v>
      </c>
      <c r="B8" s="18" t="s">
        <v>108</v>
      </c>
      <c r="C8" s="14">
        <f>SUMIF(附件3!D10:D65,"产业发展",附件3!H10:H65)</f>
        <v>14981.59</v>
      </c>
      <c r="D8" s="15"/>
    </row>
    <row r="9" s="3" customFormat="1" ht="21.95" customHeight="1" spans="1:4">
      <c r="A9" s="14">
        <v>2</v>
      </c>
      <c r="B9" s="18" t="s">
        <v>101</v>
      </c>
      <c r="C9" s="14">
        <f>SUMIF(附件3!D10:D65,"基础设施建设",附件3!H10:H65)</f>
        <v>10978.61</v>
      </c>
      <c r="D9" s="15"/>
    </row>
    <row r="10" s="3" customFormat="1" ht="21.95" customHeight="1" spans="1:4">
      <c r="A10" s="16" t="s">
        <v>57</v>
      </c>
      <c r="B10" s="17" t="s">
        <v>332</v>
      </c>
      <c r="C10" s="14">
        <f>C11+C12</f>
        <v>967.73</v>
      </c>
      <c r="D10" s="15"/>
    </row>
    <row r="11" s="3" customFormat="1" ht="21.95" customHeight="1" spans="1:4">
      <c r="A11" s="14">
        <v>1</v>
      </c>
      <c r="B11" s="18" t="s">
        <v>108</v>
      </c>
      <c r="C11" s="14">
        <f>SUMIF(附件3!D67:D68,"产业发展",附件3!H67:H68)</f>
        <v>967.73</v>
      </c>
      <c r="D11" s="15"/>
    </row>
    <row r="12" s="3" customFormat="1" ht="21.95" customHeight="1" spans="1:4">
      <c r="A12" s="14">
        <v>2</v>
      </c>
      <c r="B12" s="18" t="s">
        <v>101</v>
      </c>
      <c r="C12" s="14">
        <f>SUMIF(附件3!D67:D68,"基础设施建设",附件3!H67:H68)</f>
        <v>0</v>
      </c>
      <c r="D12" s="15"/>
    </row>
    <row r="13" s="3" customFormat="1" ht="21.95" customHeight="1" spans="1:4">
      <c r="A13" s="16" t="s">
        <v>62</v>
      </c>
      <c r="B13" s="17" t="s">
        <v>341</v>
      </c>
      <c r="C13" s="14">
        <f>C14+C15</f>
        <v>0</v>
      </c>
      <c r="D13" s="15"/>
    </row>
    <row r="14" s="3" customFormat="1" ht="21.95" customHeight="1" spans="1:4">
      <c r="A14" s="14">
        <v>1</v>
      </c>
      <c r="B14" s="18" t="s">
        <v>108</v>
      </c>
      <c r="C14" s="14">
        <v>0</v>
      </c>
      <c r="D14" s="15"/>
    </row>
    <row r="15" s="3" customFormat="1" ht="21.95" customHeight="1" spans="1:4">
      <c r="A15" s="14">
        <v>2</v>
      </c>
      <c r="B15" s="18" t="s">
        <v>101</v>
      </c>
      <c r="C15" s="14">
        <v>0</v>
      </c>
      <c r="D15" s="15"/>
    </row>
    <row r="16" s="3" customFormat="1" ht="21.95" customHeight="1" spans="1:4">
      <c r="A16" s="16" t="s">
        <v>65</v>
      </c>
      <c r="B16" s="17" t="s">
        <v>342</v>
      </c>
      <c r="C16" s="14">
        <f>C17+C18</f>
        <v>0</v>
      </c>
      <c r="D16" s="15"/>
    </row>
    <row r="17" s="3" customFormat="1" ht="21.95" customHeight="1" spans="1:4">
      <c r="A17" s="14">
        <v>1</v>
      </c>
      <c r="B17" s="18" t="s">
        <v>108</v>
      </c>
      <c r="C17" s="14">
        <v>0</v>
      </c>
      <c r="D17" s="15"/>
    </row>
    <row r="18" s="3" customFormat="1" ht="21.95" customHeight="1" spans="1:4">
      <c r="A18" s="14">
        <v>2</v>
      </c>
      <c r="B18" s="18" t="s">
        <v>101</v>
      </c>
      <c r="C18" s="14">
        <v>0</v>
      </c>
      <c r="D18" s="15"/>
    </row>
    <row r="19" s="3" customFormat="1" ht="21.95" customHeight="1" spans="1:4">
      <c r="A19" s="16" t="s">
        <v>343</v>
      </c>
      <c r="B19" s="17" t="s">
        <v>344</v>
      </c>
      <c r="C19" s="14">
        <f>C20+C21</f>
        <v>2086.07</v>
      </c>
      <c r="D19" s="15"/>
    </row>
    <row r="20" s="3" customFormat="1" ht="21.95" customHeight="1" spans="1:4">
      <c r="A20" s="14">
        <v>1</v>
      </c>
      <c r="B20" s="18" t="s">
        <v>108</v>
      </c>
      <c r="C20" s="14">
        <f>SUMIF(附件3!D72:D75,"产业发展",附件3!H72:H75)</f>
        <v>0</v>
      </c>
      <c r="D20" s="15"/>
    </row>
    <row r="21" s="3" customFormat="1" ht="21.95" customHeight="1" spans="1:4">
      <c r="A21" s="14">
        <v>2</v>
      </c>
      <c r="B21" s="18" t="s">
        <v>101</v>
      </c>
      <c r="C21" s="14">
        <f>SUMIF(附件3!D72:D75,"基础设施建设",附件3!H72:H75)</f>
        <v>2086.07</v>
      </c>
      <c r="D21" s="15"/>
    </row>
    <row r="22" s="3" customFormat="1" ht="21.95" customHeight="1" spans="1:4">
      <c r="A22" s="16" t="s">
        <v>366</v>
      </c>
      <c r="B22" s="17" t="s">
        <v>367</v>
      </c>
      <c r="C22" s="14">
        <v>9675.56</v>
      </c>
      <c r="D22" s="15"/>
    </row>
    <row r="23" s="3" customFormat="1" ht="21.95" customHeight="1" spans="1:4">
      <c r="A23" s="16" t="s">
        <v>414</v>
      </c>
      <c r="B23" s="17" t="s">
        <v>415</v>
      </c>
      <c r="C23" s="14">
        <v>2374.13</v>
      </c>
      <c r="D23" s="15"/>
    </row>
    <row r="24" s="3" customFormat="1" ht="21.95" customHeight="1" spans="1:4">
      <c r="A24" s="16" t="s">
        <v>426</v>
      </c>
      <c r="B24" s="17" t="s">
        <v>427</v>
      </c>
      <c r="C24" s="14">
        <f>1050-300</f>
        <v>750</v>
      </c>
      <c r="D24" s="15"/>
    </row>
    <row r="25" s="3" customFormat="1" ht="21.95" customHeight="1" spans="1:4">
      <c r="A25" s="16" t="s">
        <v>432</v>
      </c>
      <c r="B25" s="17" t="s">
        <v>433</v>
      </c>
      <c r="C25" s="14">
        <f>3668.09-100</f>
        <v>3568.09</v>
      </c>
      <c r="D25" s="15"/>
    </row>
    <row r="26" s="3" customFormat="1" ht="21.95" customHeight="1" spans="1:4">
      <c r="A26" s="16" t="s">
        <v>488</v>
      </c>
      <c r="B26" s="17" t="s">
        <v>489</v>
      </c>
      <c r="C26" s="14">
        <v>1884.3</v>
      </c>
      <c r="D26" s="15"/>
    </row>
    <row r="27" s="3" customFormat="1" ht="21.95" customHeight="1" spans="1:4">
      <c r="A27" s="16" t="s">
        <v>517</v>
      </c>
      <c r="B27" s="17" t="s">
        <v>518</v>
      </c>
      <c r="C27" s="14">
        <v>0</v>
      </c>
      <c r="D27" s="15"/>
    </row>
    <row r="28" s="3" customFormat="1" ht="21.95" customHeight="1" spans="1:4">
      <c r="A28" s="16" t="s">
        <v>519</v>
      </c>
      <c r="B28" s="17" t="s">
        <v>520</v>
      </c>
      <c r="C28" s="14">
        <v>0</v>
      </c>
      <c r="D28" s="15"/>
    </row>
    <row r="29" s="3" customFormat="1" ht="21.95" customHeight="1" spans="1:4">
      <c r="A29" s="16" t="s">
        <v>521</v>
      </c>
      <c r="B29" s="17" t="s">
        <v>56</v>
      </c>
      <c r="C29" s="14">
        <f>SUM(C30:C33)</f>
        <v>2945</v>
      </c>
      <c r="D29" s="15"/>
    </row>
    <row r="30" s="3" customFormat="1" ht="21.95" customHeight="1" spans="1:4">
      <c r="A30" s="14">
        <v>1</v>
      </c>
      <c r="B30" s="18" t="s">
        <v>522</v>
      </c>
      <c r="C30" s="14">
        <f>附件3!H119</f>
        <v>795</v>
      </c>
      <c r="D30" s="15"/>
    </row>
    <row r="31" s="3" customFormat="1" ht="33" customHeight="1" spans="1:4">
      <c r="A31" s="14">
        <v>2</v>
      </c>
      <c r="B31" s="18" t="s">
        <v>555</v>
      </c>
      <c r="C31" s="14">
        <f>附件3!H120</f>
        <v>1500</v>
      </c>
      <c r="D31" s="15"/>
    </row>
    <row r="32" s="3" customFormat="1" ht="33" customHeight="1" spans="1:4">
      <c r="A32" s="14">
        <v>3</v>
      </c>
      <c r="B32" s="18" t="s">
        <v>541</v>
      </c>
      <c r="C32" s="14">
        <v>600</v>
      </c>
      <c r="D32" s="15"/>
    </row>
    <row r="33" s="3" customFormat="1" ht="42" customHeight="1" spans="1:4">
      <c r="A33" s="14">
        <v>4</v>
      </c>
      <c r="B33" s="18" t="s">
        <v>556</v>
      </c>
      <c r="C33" s="14">
        <f>附件3!H126</f>
        <v>50</v>
      </c>
      <c r="D33" s="15"/>
    </row>
    <row r="34" s="3" customFormat="1" ht="18" customHeight="1" spans="1:4">
      <c r="A34" s="19"/>
      <c r="B34" s="20"/>
      <c r="C34" s="21"/>
      <c r="D34" s="15"/>
    </row>
    <row r="35" s="4" customFormat="1" ht="21" customHeight="1" spans="1:4">
      <c r="A35" s="22" t="s">
        <v>557</v>
      </c>
      <c r="B35" s="22"/>
      <c r="C35" s="22"/>
      <c r="D35" s="22"/>
    </row>
    <row r="36" s="4" customFormat="1" ht="44.1" customHeight="1" spans="1:4">
      <c r="A36" s="22" t="s">
        <v>558</v>
      </c>
      <c r="B36" s="22"/>
      <c r="C36" s="22"/>
      <c r="D36" s="22"/>
    </row>
  </sheetData>
  <mergeCells count="5">
    <mergeCell ref="A1:D1"/>
    <mergeCell ref="A3:D3"/>
    <mergeCell ref="A4:B4"/>
    <mergeCell ref="A35:D35"/>
    <mergeCell ref="A36:D36"/>
  </mergeCells>
  <pageMargins left="0.751388888888889" right="0.751388888888889" top="1" bottom="1" header="0.5" footer="0.5"/>
  <pageSetup paperSize="9" scale="8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符号</cp:lastModifiedBy>
  <dcterms:created xsi:type="dcterms:W3CDTF">2016-09-03T03:25:32Z</dcterms:created>
  <cp:lastPrinted>2022-08-31T01:00:47Z</cp:lastPrinted>
  <dcterms:modified xsi:type="dcterms:W3CDTF">2026-07-17T02:04:17Z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538CCAD841984365B4405BFC44CE1C48_13</vt:lpwstr>
  </property>
  <property fmtid="{D5CDD505-2E9C-101B-9397-08002B2CF9AE}" pid="4" name="CalculationRule">
    <vt:i4>0</vt:i4>
  </property>
</Properties>
</file>