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87" activeTab="5"/>
  </bookViews>
  <sheets>
    <sheet name="1.2025年区级一般收入情况表" sheetId="3" r:id="rId1"/>
    <sheet name="2区本级一般收入情况表 " sheetId="131" r:id="rId2"/>
    <sheet name="3区级一般支出情况表" sheetId="4" r:id="rId3"/>
    <sheet name="4区级一般支出情况明细表" sheetId="5" r:id="rId4"/>
    <sheet name="5区本级一般支出情况表 " sheetId="156" r:id="rId5"/>
    <sheet name="6区本级一般支出情况明细表" sheetId="157" r:id="rId6"/>
    <sheet name="7区级政府性基金收入" sheetId="10" r:id="rId7"/>
    <sheet name="8区本级政府性基金收入" sheetId="118" r:id="rId8"/>
    <sheet name="9区级政府性基金支出表" sheetId="111" r:id="rId9"/>
    <sheet name="10区本级政府性基金支出表 " sheetId="165" r:id="rId10"/>
    <sheet name="11区级国有资本收入" sheetId="15" r:id="rId11"/>
    <sheet name="12区本级国有资本收入" sheetId="151" r:id="rId12"/>
    <sheet name="13区级国有资本支出" sheetId="97" r:id="rId13"/>
    <sheet name="14区本级国有资本支出 " sheetId="152" r:id="rId14"/>
    <sheet name="15区级社保基金收入" sheetId="20" r:id="rId15"/>
    <sheet name="16区本级社保基金收入 " sheetId="176" r:id="rId16"/>
    <sheet name="17区级社保基金支出" sheetId="21" r:id="rId17"/>
    <sheet name="18区本级社保基金支出" sheetId="177" r:id="rId18"/>
    <sheet name="19区级社保基金结余" sheetId="22" r:id="rId19"/>
    <sheet name="20区本级社保基金结余" sheetId="178" r:id="rId20"/>
    <sheet name="21、2026年区级一般收入情况表" sheetId="28" r:id="rId21"/>
    <sheet name="22区本级一般收入情况表" sheetId="166" r:id="rId22"/>
    <sheet name="23区级一般支出情况表" sheetId="29" r:id="rId23"/>
    <sheet name="24区级一般支出情况明细表" sheetId="30" r:id="rId24"/>
    <sheet name="25区本级一般支出情况表" sheetId="154" r:id="rId25"/>
    <sheet name="26区本级一般支出情况明细表" sheetId="187" r:id="rId26"/>
    <sheet name="27专项转移支付表" sheetId="35" r:id="rId27"/>
    <sheet name="28税收返还和转移支付预算表" sheetId="36" r:id="rId28"/>
    <sheet name="29部分转移支付情况表" sheetId="113" r:id="rId29"/>
    <sheet name="30区级基本支出经济分类（部门）" sheetId="88" r:id="rId30"/>
    <sheet name="31区本级基本支出经济分类（部门）" sheetId="162" r:id="rId31"/>
    <sheet name="32区级基本支出经济分类（政府）" sheetId="53" r:id="rId32"/>
    <sheet name="33区本级基本支出经济分类（政府）" sheetId="163" r:id="rId33"/>
    <sheet name="34“三公”经费统计表" sheetId="91" r:id="rId34"/>
    <sheet name="35区级政府性基金收入" sheetId="54" r:id="rId35"/>
    <sheet name="36区本级政府性基金收入" sheetId="167" r:id="rId36"/>
    <sheet name="37区级政府性基金支出" sheetId="55" r:id="rId37"/>
    <sheet name="38区本级政府性基金支出" sheetId="183" r:id="rId38"/>
    <sheet name="39政府性基金对下转移支付" sheetId="58" r:id="rId39"/>
    <sheet name="40区级国有资本收入" sheetId="60" r:id="rId40"/>
    <sheet name="41区本级国有资本收入" sheetId="169" r:id="rId41"/>
    <sheet name="42区级国有资本支出" sheetId="61" r:id="rId42"/>
    <sheet name="43区本级国有资本支出" sheetId="170" r:id="rId43"/>
    <sheet name="44区级社保基金收入" sheetId="66" r:id="rId44"/>
    <sheet name="45区本级社保基金收入" sheetId="179" r:id="rId45"/>
    <sheet name="46区级社保基金支出" sheetId="67" r:id="rId46"/>
    <sheet name="47区本级社保基金支出" sheetId="180" r:id="rId47"/>
    <sheet name="48区级社保基金结余" sheetId="68" r:id="rId48"/>
    <sheet name="49区本级社保基金结余" sheetId="141" r:id="rId49"/>
    <sheet name="50.2025年区级政府债务限额和余额" sheetId="78" r:id="rId50"/>
    <sheet name="51区本级政府债务限额和余额" sheetId="181" r:id="rId51"/>
    <sheet name="52区级政府债务投向" sheetId="80" r:id="rId52"/>
    <sheet name="53区本级政府债务投向" sheetId="143" r:id="rId53"/>
    <sheet name="54区级一般债务投向" sheetId="82" r:id="rId54"/>
    <sheet name="55区本级一般债务投向" sheetId="144" r:id="rId55"/>
    <sheet name="56区级专项债务投向" sheetId="83" r:id="rId56"/>
    <sheet name="57区本级项债务投向" sheetId="145" r:id="rId57"/>
    <sheet name="58债券发行及还本付息情况表" sheetId="89" r:id="rId58"/>
    <sheet name="59.2026年区级债务限额和余额" sheetId="86" r:id="rId59"/>
    <sheet name="60.2026年区本级债务限额和余额" sheetId="186" r:id="rId60"/>
  </sheets>
  <externalReferences>
    <externalReference r:id="rId61"/>
    <externalReference r:id="rId62"/>
  </externalReferences>
  <definedNames>
    <definedName name="_xlnm._FilterDatabase" localSheetId="0" hidden="1">'1.2025年区级一般收入情况表'!$A$4:$H$43</definedName>
    <definedName name="_xlnm._FilterDatabase" localSheetId="1" hidden="1">'2区本级一般收入情况表 '!$A$4:$H$43</definedName>
    <definedName name="_xlnm._FilterDatabase" localSheetId="2" hidden="1">'3区级一般支出情况表'!$A$4:$I$41</definedName>
    <definedName name="_xlnm._FilterDatabase" localSheetId="3" hidden="1">'4区级一般支出情况明细表'!$A$4:$L$1318</definedName>
    <definedName name="_xlnm._FilterDatabase" localSheetId="4" hidden="1">'5区本级一般支出情况表 '!$A$4:$I$41</definedName>
    <definedName name="_xlnm._FilterDatabase" localSheetId="5" hidden="1">'6区本级一般支出情况明细表'!$A$4:$L$1316</definedName>
    <definedName name="_xlnm._FilterDatabase" localSheetId="6" hidden="1">'7区级政府性基金收入'!$A$4:$I$38</definedName>
    <definedName name="_xlnm._FilterDatabase" localSheetId="7" hidden="1">'8区本级政府性基金收入'!$A$4:$I$38</definedName>
    <definedName name="_xlnm._FilterDatabase" localSheetId="8" hidden="1">'9区级政府性基金支出表'!$A$4:$L$291</definedName>
    <definedName name="_xlnm._FilterDatabase" localSheetId="9" hidden="1">'10区本级政府性基金支出表 '!$A$4:$L$290</definedName>
    <definedName name="_xlnm._FilterDatabase" localSheetId="10" hidden="1">'11区级国有资本收入'!$A$4:$H$40</definedName>
    <definedName name="_xlnm._FilterDatabase" localSheetId="11" hidden="1">'12区本级国有资本收入'!$A$4:$H$40</definedName>
    <definedName name="_xlnm._FilterDatabase" localSheetId="12" hidden="1">'13区级国有资本支出'!$B$4:$H$27</definedName>
    <definedName name="_xlnm._FilterDatabase" localSheetId="13" hidden="1">'14区本级国有资本支出 '!$B$4:$H$27</definedName>
    <definedName name="_xlnm._FilterDatabase" localSheetId="14" hidden="1">'15区级社保基金收入'!$A$4:$H$62</definedName>
    <definedName name="_xlnm._FilterDatabase" localSheetId="15" hidden="1">'16区本级社保基金收入 '!$A$4:$H$62</definedName>
    <definedName name="_xlnm._FilterDatabase" localSheetId="16" hidden="1">'17区级社保基金支出'!$A$4:$I$55</definedName>
    <definedName name="_xlnm._FilterDatabase" localSheetId="17" hidden="1">'18区本级社保基金支出'!$A$4:$I$55</definedName>
    <definedName name="_xlnm._FilterDatabase" localSheetId="18" hidden="1">'19区级社保基金结余'!$A$4:$T$22</definedName>
    <definedName name="_xlnm._FilterDatabase" localSheetId="19" hidden="1">'20区本级社保基金结余'!$A$4:$T$22</definedName>
    <definedName name="_xlnm._FilterDatabase" localSheetId="20" hidden="1">'21、2026年区级一般收入情况表'!$A$3:$H$42</definedName>
    <definedName name="_xlnm._FilterDatabase" localSheetId="21" hidden="1">'22区本级一般收入情况表'!$A$3:$F$42</definedName>
    <definedName name="_xlnm._FilterDatabase" localSheetId="22" hidden="1">'23区级一般支出情况表'!$A$3:$F$40</definedName>
    <definedName name="_xlnm._FilterDatabase" localSheetId="23" hidden="1">'24区级一般支出情况明细表'!$A$3:$J$1317</definedName>
    <definedName name="_xlnm._FilterDatabase" localSheetId="24" hidden="1">'25区本级一般支出情况表'!$A$3:$F$40</definedName>
    <definedName name="_xlnm._FilterDatabase" localSheetId="25" hidden="1">'26区本级一般支出情况明细表'!$A$3:$L$1317</definedName>
    <definedName name="_xlnm._FilterDatabase" localSheetId="26" hidden="1">'27专项转移支付表'!$A$3:$D$43</definedName>
    <definedName name="_xlnm._FilterDatabase" localSheetId="29" hidden="1">'30区级基本支出经济分类（部门）'!$A$3:$E$112</definedName>
    <definedName name="_xlnm._FilterDatabase" localSheetId="30" hidden="1">'31区本级基本支出经济分类（部门）'!$A$3:$E$113</definedName>
    <definedName name="_xlnm._FilterDatabase" localSheetId="31" hidden="1">'32区级基本支出经济分类（政府）'!$A$3:$E$83</definedName>
    <definedName name="_xlnm._FilterDatabase" localSheetId="32" hidden="1">'33区本级基本支出经济分类（政府）'!$A$3:$E$83</definedName>
    <definedName name="_xlnm._FilterDatabase" localSheetId="34" hidden="1">'35区级政府性基金收入'!$A$3:$I$41</definedName>
    <definedName name="_xlnm._FilterDatabase" localSheetId="35" hidden="1">'36区本级政府性基金收入'!$A$3:$I$41</definedName>
    <definedName name="_xlnm._FilterDatabase" localSheetId="36" hidden="1">'37区级政府性基金支出'!$A$3:$K$291</definedName>
    <definedName name="_xlnm._FilterDatabase" localSheetId="37" hidden="1">'38区本级政府性基金支出'!$A$3:$J$291</definedName>
    <definedName name="_xlnm._FilterDatabase" localSheetId="38" hidden="1">'39政府性基金对下转移支付'!$A$3:$E$16</definedName>
    <definedName name="_xlnm._FilterDatabase" localSheetId="39" hidden="1">'40区级国有资本收入'!$B$3:$F$40</definedName>
    <definedName name="_xlnm._FilterDatabase" localSheetId="40" hidden="1">'41区本级国有资本收入'!$B$3:$F$40</definedName>
    <definedName name="_xlnm._FilterDatabase" localSheetId="41" hidden="1">'42区级国有资本支出'!$A$3:$F$26</definedName>
    <definedName name="_xlnm._FilterDatabase" localSheetId="42" hidden="1">'43区本级国有资本支出'!$A$3:$F$26</definedName>
    <definedName name="_xlnm._FilterDatabase" localSheetId="43" hidden="1">'44区级社保基金收入'!$A$3:$E$62</definedName>
    <definedName name="_xlnm._FilterDatabase" localSheetId="44" hidden="1">'45区本级社保基金收入'!$A$3:$E$62</definedName>
    <definedName name="_xlnm._FilterDatabase" localSheetId="45" hidden="1">'46区级社保基金支出'!$A$3:$E$54</definedName>
    <definedName name="_xlnm._FilterDatabase" localSheetId="46" hidden="1">'47区本级社保基金支出'!$A$3:$E$54</definedName>
    <definedName name="_xlnm._FilterDatabase" localSheetId="47" hidden="1">'48区级社保基金结余'!$A$3:$F$19</definedName>
    <definedName name="_xlnm._FilterDatabase" localSheetId="48" hidden="1">'49区本级社保基金结余'!$A$3:$F$19</definedName>
    <definedName name="_lst_r_地方财政预算表2015年全省汇总_10_科目编码名称" localSheetId="43">[1]_ESList!$A$1:$A$27</definedName>
    <definedName name="_lst_r_地方财政预算表2015年全省汇总_10_科目编码名称" localSheetId="45">[1]_ESList!$A$1:$A$27</definedName>
    <definedName name="_lst_r_地方财政预算表2015年全省汇总_10_科目编码名称" localSheetId="47">[1]_ESList!$A$1:$A$27</definedName>
    <definedName name="_lst_r_地方财政预算表2015年全省汇总_10_科目编码名称">[2]_ESList!$A$1:$A$27</definedName>
    <definedName name="_xlnm.Print_Area" localSheetId="0">'1.2025年区级一般收入情况表'!$B$1:$G$44</definedName>
    <definedName name="_xlnm.Print_Area" localSheetId="2">'3区级一般支出情况表'!$B$1:$G$42</definedName>
    <definedName name="_xlnm.Print_Area" localSheetId="3">'4区级一般支出情况明细表'!$B$1:$G$1318</definedName>
    <definedName name="_xlnm.Print_Area" localSheetId="6">'7区级政府性基金收入'!$B$1:$G$38</definedName>
    <definedName name="_xlnm.Print_Area" localSheetId="10">'11区级国有资本收入'!$B$1:$G$40</definedName>
    <definedName name="_xlnm.Print_Area" localSheetId="14">'15区级社保基金收入'!$A$1:$F$62</definedName>
    <definedName name="_xlnm.Print_Area" localSheetId="16">'17区级社保基金支出'!$A$1:$F$55</definedName>
    <definedName name="_xlnm.Print_Area" localSheetId="18">'19区级社保基金结余'!$A$1:$F$22</definedName>
    <definedName name="_xlnm.Print_Area" localSheetId="20">'21、2026年区级一般收入情况表'!$B$1:$E$42</definedName>
    <definedName name="_xlnm.Print_Area" localSheetId="22">'23区级一般支出情况表'!$B$1:$E$40</definedName>
    <definedName name="_xlnm.Print_Area" localSheetId="23">'24区级一般支出情况明细表'!$B$1:$E$1317</definedName>
    <definedName name="_xlnm.Print_Area" localSheetId="26">'27专项转移支付表'!$A$1:$B$40</definedName>
    <definedName name="_xlnm.Print_Area" localSheetId="27">'28税收返还和转移支付预算表'!$A$1:$E$13</definedName>
    <definedName name="_xlnm.Print_Area" localSheetId="31">'32区级基本支出经济分类（政府）'!$B$1:$C$83</definedName>
    <definedName name="_xlnm.Print_Area" localSheetId="34">'35区级政府性基金收入'!$B$1:$E$41</definedName>
    <definedName name="_xlnm.Print_Area" localSheetId="36">'37区级政府性基金支出'!$B:$E</definedName>
    <definedName name="_xlnm.Print_Area" localSheetId="38">'39政府性基金对下转移支付'!$A$1:$D$16</definedName>
    <definedName name="_xlnm.Print_Area" localSheetId="39">'40区级国有资本收入'!$B$1:$E$40</definedName>
    <definedName name="_xlnm.Print_Area" localSheetId="41">'42区级国有资本支出'!$B$1:$E$26</definedName>
    <definedName name="_xlnm.Print_Area" localSheetId="43">'44区级社保基金收入'!$A$1:$D$62</definedName>
    <definedName name="_xlnm.Print_Area" localSheetId="45">'46区级社保基金支出'!$A$1:$D$54</definedName>
    <definedName name="_xlnm.Print_Area" localSheetId="47">'48区级社保基金结余'!$A$1:$D$19</definedName>
    <definedName name="_xlnm.Print_Titles" localSheetId="0">'1.2025年区级一般收入情况表'!$1:$4</definedName>
    <definedName name="_xlnm.Print_Titles" localSheetId="2">'3区级一般支出情况表'!$1:$4</definedName>
    <definedName name="_xlnm.Print_Titles" localSheetId="3">'4区级一般支出情况明细表'!$1:$4</definedName>
    <definedName name="_xlnm.Print_Titles" localSheetId="6">'7区级政府性基金收入'!$1:$4</definedName>
    <definedName name="_xlnm.Print_Titles" localSheetId="10">'11区级国有资本收入'!$1:$4</definedName>
    <definedName name="_xlnm.Print_Titles" localSheetId="14">'15区级社保基金收入'!$1:$4</definedName>
    <definedName name="_xlnm.Print_Titles" localSheetId="16">'17区级社保基金支出'!$1:$4</definedName>
    <definedName name="_xlnm.Print_Titles" localSheetId="18">'19区级社保基金结余'!$1:$4</definedName>
    <definedName name="_xlnm.Print_Titles" localSheetId="20">'21、2026年区级一般收入情况表'!$1:$3</definedName>
    <definedName name="_xlnm.Print_Titles" localSheetId="22">'23区级一般支出情况表'!$1:$3</definedName>
    <definedName name="_xlnm.Print_Titles" localSheetId="23">'24区级一般支出情况明细表'!$1:$3</definedName>
    <definedName name="_xlnm.Print_Titles" localSheetId="26">'27专项转移支付表'!$1:$3</definedName>
    <definedName name="_xlnm.Print_Titles" localSheetId="27">'28税收返还和转移支付预算表'!$1:$3</definedName>
    <definedName name="_xlnm.Print_Titles" localSheetId="31">'32区级基本支出经济分类（政府）'!$1:$3</definedName>
    <definedName name="_xlnm.Print_Titles" localSheetId="34">'35区级政府性基金收入'!$1:$3</definedName>
    <definedName name="_xlnm.Print_Titles" localSheetId="36">'37区级政府性基金支出'!$1:$3</definedName>
    <definedName name="_xlnm.Print_Titles" localSheetId="38">'39政府性基金对下转移支付'!$1:$3</definedName>
    <definedName name="_xlnm.Print_Titles" localSheetId="39">'40区级国有资本收入'!$1:$3</definedName>
    <definedName name="_xlnm.Print_Titles" localSheetId="41">'42区级国有资本支出'!$1:$3</definedName>
    <definedName name="_xlnm.Print_Titles" localSheetId="43">'44区级社保基金收入'!$1:$3</definedName>
    <definedName name="专项收入年初预算数" localSheetId="2">#REF!</definedName>
    <definedName name="专项收入年初预算数" localSheetId="3">#REF!</definedName>
    <definedName name="专项收入年初预算数" localSheetId="22">#REF!</definedName>
    <definedName name="专项收入年初预算数" localSheetId="43">#REF!</definedName>
    <definedName name="专项收入年初预算数" localSheetId="45">#REF!</definedName>
    <definedName name="专项收入年初预算数" localSheetId="47">#REF!</definedName>
    <definedName name="专项收入年初预算数">#REF!</definedName>
    <definedName name="专项收入全年预计数" localSheetId="2">#REF!</definedName>
    <definedName name="专项收入全年预计数" localSheetId="3">#REF!</definedName>
    <definedName name="专项收入全年预计数" localSheetId="22">#REF!</definedName>
    <definedName name="专项收入全年预计数" localSheetId="43">#REF!</definedName>
    <definedName name="专项收入全年预计数" localSheetId="45">#REF!</definedName>
    <definedName name="专项收入全年预计数" localSheetId="47">#REF!</definedName>
    <definedName name="专项收入全年预计数">#REF!</definedName>
    <definedName name="_xlnm.Print_Area" localSheetId="29">'30区级基本支出经济分类（部门）'!$B$1:$C$112</definedName>
    <definedName name="_xlnm.Print_Titles" localSheetId="29">'30区级基本支出经济分类（部门）'!$1:$3</definedName>
    <definedName name="_xlnm.Print_Titles" localSheetId="58">'59.2026年区级债务限额和余额'!$1:$3</definedName>
    <definedName name="_xlnm.Print_Area" localSheetId="12">'13区级国有资本支出'!$B$1:$G$27</definedName>
    <definedName name="_xlnm.Print_Titles" localSheetId="12">'13区级国有资本支出'!$1:$4</definedName>
    <definedName name="_xlnm.Print_Titles" localSheetId="49">'50.2025年区级政府债务限额和余额'!$1:$3</definedName>
    <definedName name="_xlnm.Print_Area" localSheetId="8">'9区级政府性基金支出表'!$B$1:$G$291</definedName>
    <definedName name="_xlnm.Print_Titles" localSheetId="8">'9区级政府性基金支出表'!$1:$4</definedName>
    <definedName name="_xlnm.Print_Area" localSheetId="28">'29部分转移支付情况表'!$A$1:$C$13</definedName>
    <definedName name="_xlnm.Print_Titles" localSheetId="28">'29部分转移支付情况表'!$1:$3</definedName>
    <definedName name="_xlnm.Print_Area" localSheetId="7">'8区本级政府性基金收入'!$B$1:$G$38</definedName>
    <definedName name="_xlnm.Print_Titles" localSheetId="7">'8区本级政府性基金收入'!$1:$4</definedName>
    <definedName name="_xlnm.Print_Area" localSheetId="1">'2区本级一般收入情况表 '!$B$1:$G$43</definedName>
    <definedName name="_xlnm.Print_Titles" localSheetId="1">'2区本级一般收入情况表 '!$1:$4</definedName>
    <definedName name="_lst_r_地方财政预算表2015年全省汇总_10_科目编码名称" localSheetId="48">[1]_ESList!$A$1:$A$27</definedName>
    <definedName name="_xlnm.Print_Area" localSheetId="48">'49区本级社保基金结余'!$A$1:$D$19</definedName>
    <definedName name="专项收入年初预算数" localSheetId="48">#REF!</definedName>
    <definedName name="专项收入全年预计数" localSheetId="48">#REF!</definedName>
    <definedName name="_xlnm.Print_Titles" localSheetId="45">'46区级社保基金支出'!$1:$3</definedName>
    <definedName name="_xlnm.Print_Area" localSheetId="11">'12区本级国有资本收入'!$B$1:$G$40</definedName>
    <definedName name="_xlnm.Print_Titles" localSheetId="11">'12区本级国有资本收入'!$1:$4</definedName>
    <definedName name="_xlnm.Print_Area" localSheetId="13">'14区本级国有资本支出 '!$B$1:$G$27</definedName>
    <definedName name="_xlnm.Print_Titles" localSheetId="13">'14区本级国有资本支出 '!$1:$4</definedName>
    <definedName name="_xlnm.Print_Area" localSheetId="24">'25区本级一般支出情况表'!$B$1:$E$40</definedName>
    <definedName name="_xlnm.Print_Titles" localSheetId="24">'25区本级一般支出情况表'!$1:$3</definedName>
    <definedName name="专项收入年初预算数" localSheetId="24">#REF!</definedName>
    <definedName name="专项收入全年预计数" localSheetId="24">#REF!</definedName>
    <definedName name="_xlnm.Print_Area" localSheetId="4">'5区本级一般支出情况表 '!$B$1:$G$42</definedName>
    <definedName name="_xlnm.Print_Titles" localSheetId="4">'5区本级一般支出情况表 '!$1:$4</definedName>
    <definedName name="专项收入年初预算数" localSheetId="4">#REF!</definedName>
    <definedName name="专项收入全年预计数" localSheetId="4">#REF!</definedName>
    <definedName name="_xlnm.Print_Area" localSheetId="5">'6区本级一般支出情况明细表'!$B$1:$G$1313</definedName>
    <definedName name="_xlnm.Print_Titles" localSheetId="5">'6区本级一般支出情况明细表'!$1:$4</definedName>
    <definedName name="专项收入年初预算数" localSheetId="5">#REF!</definedName>
    <definedName name="专项收入全年预计数" localSheetId="5">#REF!</definedName>
    <definedName name="_xlnm.Print_Area" localSheetId="30">'31区本级基本支出经济分类（部门）'!$B$1:$C$113</definedName>
    <definedName name="_xlnm.Print_Titles" localSheetId="30">'31区本级基本支出经济分类（部门）'!$1:$3</definedName>
    <definedName name="_xlnm.Print_Area" localSheetId="32">'33区本级基本支出经济分类（政府）'!$B$1:$C$83</definedName>
    <definedName name="_xlnm.Print_Titles" localSheetId="32">'33区本级基本支出经济分类（政府）'!$1:$3</definedName>
    <definedName name="_xlnm.Print_Area" localSheetId="9">'10区本级政府性基金支出表 '!$B$1:$G$290</definedName>
    <definedName name="_xlnm.Print_Titles" localSheetId="9">'10区本级政府性基金支出表 '!$1:$4</definedName>
    <definedName name="_xlnm.Print_Area" localSheetId="21">'22区本级一般收入情况表'!$B$1:$E$41</definedName>
    <definedName name="_xlnm.Print_Titles" localSheetId="21">'22区本级一般收入情况表'!$1:$3</definedName>
    <definedName name="_xlnm.Print_Area" localSheetId="35">'36区本级政府性基金收入'!$B:$E</definedName>
    <definedName name="_xlnm.Print_Titles" localSheetId="35">'36区本级政府性基金收入'!$1:$3</definedName>
    <definedName name="_xlnm.Print_Area" localSheetId="40">'41区本级国有资本收入'!$B$1:$E$40</definedName>
    <definedName name="_xlnm.Print_Titles" localSheetId="40">'41区本级国有资本收入'!$1:$3</definedName>
    <definedName name="_xlnm.Print_Area" localSheetId="42">'43区本级国有资本支出'!$B$1:$E$26</definedName>
    <definedName name="_xlnm.Print_Titles" localSheetId="42">'43区本级国有资本支出'!$1:$3</definedName>
    <definedName name="_xlnm.Print_Area" localSheetId="15">'16区本级社保基金收入 '!$A$1:$F$62</definedName>
    <definedName name="_xlnm.Print_Titles" localSheetId="15">'16区本级社保基金收入 '!$1:$4</definedName>
    <definedName name="_xlnm.Print_Area" localSheetId="17">'18区本级社保基金支出'!$A$1:$F$55</definedName>
    <definedName name="_xlnm.Print_Titles" localSheetId="17">'18区本级社保基金支出'!$1:$4</definedName>
    <definedName name="_xlnm.Print_Area" localSheetId="19">'20区本级社保基金结余'!$A$1:$F$22</definedName>
    <definedName name="_xlnm.Print_Titles" localSheetId="19">'20区本级社保基金结余'!$1:$4</definedName>
    <definedName name="_lst_r_地方财政预算表2015年全省汇总_10_科目编码名称" localSheetId="44">[1]_ESList!$A$1:$A$27</definedName>
    <definedName name="_xlnm.Print_Area" localSheetId="44">'45区本级社保基金收入'!$A$1:$D$62</definedName>
    <definedName name="_xlnm.Print_Titles" localSheetId="44">'45区本级社保基金收入'!$1:$3</definedName>
    <definedName name="专项收入年初预算数" localSheetId="44">#REF!</definedName>
    <definedName name="专项收入全年预计数" localSheetId="44">#REF!</definedName>
    <definedName name="_lst_r_地方财政预算表2015年全省汇总_10_科目编码名称" localSheetId="46">[1]_ESList!$A$1:$A$27</definedName>
    <definedName name="_xlnm.Print_Area" localSheetId="46">'47区本级社保基金支出'!$A$1:$D$54</definedName>
    <definedName name="专项收入年初预算数" localSheetId="46">#REF!</definedName>
    <definedName name="专项收入全年预计数" localSheetId="46">#REF!</definedName>
    <definedName name="_xlnm.Print_Titles" localSheetId="46">'47区本级社保基金支出'!$1:$3</definedName>
    <definedName name="_xlnm.Print_Titles" localSheetId="50">'51区本级政府债务限额和余额'!$1:$3</definedName>
    <definedName name="_xlnm.Print_Area" localSheetId="37">'38区本级政府性基金支出'!$B:$E</definedName>
    <definedName name="_xlnm.Print_Titles" localSheetId="37">'38区本级政府性基金支出'!$1:$3</definedName>
    <definedName name="_xlnm.Print_Titles" localSheetId="59">'60.2026年区本级债务限额和余额'!$1:$3</definedName>
    <definedName name="_xlnm.Print_Area" localSheetId="25">'26区本级一般支出情况明细表'!$B$1:$E$1312</definedName>
    <definedName name="_xlnm.Print_Titles" localSheetId="25">'26区本级一般支出情况明细表'!$1:$3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<sst xmlns="http://schemas.openxmlformats.org/spreadsheetml/2006/main" count="9801" uniqueCount="2215">
  <si>
    <t>2025年昆明市东川区一般公共预算收入执行情况表</t>
  </si>
  <si>
    <t>表一</t>
  </si>
  <si>
    <t>单位：万元</t>
  </si>
  <si>
    <t>科目编码</t>
  </si>
  <si>
    <t>项目</t>
  </si>
  <si>
    <t>2024年决算数</t>
  </si>
  <si>
    <t>2025年</t>
  </si>
  <si>
    <t>比较</t>
  </si>
  <si>
    <t>打印</t>
  </si>
  <si>
    <t>年初预算数</t>
  </si>
  <si>
    <t>执行数</t>
  </si>
  <si>
    <t>比2024年决算数增长%</t>
  </si>
  <si>
    <t>完成2025年年初预算数%</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</si>
  <si>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</si>
  <si>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</si>
  <si>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</si>
  <si>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</si>
  <si>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</si>
  <si>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</si>
  <si>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</si>
  <si>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</si>
  <si>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</si>
  <si>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</si>
  <si>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</si>
  <si>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</si>
  <si>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</si>
  <si>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</si>
  <si>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</si>
  <si>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</si>
  <si>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</si>
  <si>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</si>
  <si>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</si>
  <si>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</si>
  <si>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</si>
  <si>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</si>
  <si>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</si>
  <si>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</si>
  <si>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</si>
  <si>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</si>
  <si>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</si>
  <si>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</si>
  <si>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</si>
  <si>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</si>
  <si>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r>
      <rPr>
        <sz val="14"/>
        <rFont val="宋体"/>
        <charset val="134"/>
      </rPr>
      <t>10199</t>
    </r>
  </si>
  <si>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</si>
  <si>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</si>
  <si>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</si>
  <si>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</si>
  <si>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</si>
  <si>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</si>
  <si>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</si>
  <si>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</si>
  <si>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</si>
  <si>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</si>
  <si>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</si>
  <si>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</si>
  <si>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</si>
  <si>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</si>
  <si>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</si>
  <si>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</si>
  <si>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</si>
  <si>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</si>
  <si>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</si>
  <si>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本年收入小计</t>
  </si>
  <si>
    <t>地方政府一般债务收入</t>
  </si>
  <si>
    <t>转移性收入</t>
  </si>
  <si>
    <t xml:space="preserve">   返还性收入</t>
  </si>
  <si>
    <t xml:space="preserve">   一般性转移支付收入</t>
  </si>
  <si>
    <t xml:space="preserve">   专项转移支付收入</t>
  </si>
  <si>
    <t xml:space="preserve">   上年结余收入</t>
  </si>
  <si>
    <t xml:space="preserve">   调入资金</t>
  </si>
  <si>
    <t xml:space="preserve">   债务转贷收入</t>
  </si>
  <si>
    <t xml:space="preserve">     地方政府一般债务转贷收入</t>
  </si>
  <si>
    <t xml:space="preserve">   动用预算稳定调节基金</t>
  </si>
  <si>
    <t xml:space="preserve">   区域间转移性收入</t>
  </si>
  <si>
    <t>收入合计</t>
  </si>
  <si>
    <t>2025年昆明市东川区区本级一般公共预算收入执行情况表</t>
  </si>
  <si>
    <t>表二</t>
  </si>
  <si>
    <t>2025年昆明市东川区一般公共预算支出执行情况表</t>
  </si>
  <si>
    <t>表三</t>
  </si>
  <si>
    <t>预算数</t>
  </si>
  <si>
    <t>完成2025年预算数%</t>
  </si>
  <si>
    <t>201</t>
  </si>
  <si>
    <t>一、一般公共服务支出</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</si>
  <si>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</si>
  <si>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</si>
  <si>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</si>
  <si>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</si>
  <si>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</si>
  <si>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</si>
  <si>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</si>
  <si>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</si>
  <si>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</si>
  <si>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</si>
  <si>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</si>
  <si>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</si>
  <si>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</si>
  <si>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</si>
  <si>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</si>
  <si>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</si>
  <si>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</si>
  <si>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</si>
  <si>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</si>
  <si>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</si>
  <si>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</si>
  <si>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</si>
  <si>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</si>
  <si>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</si>
  <si>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</si>
  <si>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</si>
  <si>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</si>
  <si>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</si>
  <si>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</si>
  <si>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</si>
  <si>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</si>
  <si>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</si>
  <si>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</si>
  <si>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</si>
  <si>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</si>
  <si>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</si>
  <si>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</si>
  <si>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</si>
  <si>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</si>
  <si>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</si>
  <si>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</si>
  <si>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</si>
  <si>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</si>
  <si>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</si>
  <si>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</si>
  <si>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</si>
  <si>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</si>
  <si>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</si>
  <si>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本年支出小计</t>
  </si>
  <si>
    <t>转移性支出</t>
  </si>
  <si>
    <t xml:space="preserve">    上解支出</t>
  </si>
  <si>
    <t xml:space="preserve">    调出资金</t>
  </si>
  <si>
    <t xml:space="preserve">    安排预算稳定调节基金</t>
  </si>
  <si>
    <t xml:space="preserve">    补充预算周转金</t>
  </si>
  <si>
    <t>23021</t>
  </si>
  <si>
    <t xml:space="preserve">    区域间转移性支出</t>
  </si>
  <si>
    <t>债务还本支出</t>
  </si>
  <si>
    <t xml:space="preserve">    地方政府一般债务还本支出</t>
  </si>
  <si>
    <t>年终结转</t>
  </si>
  <si>
    <t>支出合计</t>
  </si>
  <si>
    <t>2025年昆明市东川区一般公共预算支出执行情况明细表</t>
  </si>
  <si>
    <t>表四</t>
  </si>
  <si>
    <t>类-款-项</t>
  </si>
  <si>
    <t>类</t>
  </si>
  <si>
    <t>款</t>
  </si>
  <si>
    <t>项</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</si>
  <si>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</si>
  <si>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</si>
  <si>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</si>
  <si>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</si>
  <si>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</si>
  <si>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</si>
  <si>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</si>
  <si>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</si>
  <si>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</si>
  <si>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</si>
  <si>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</si>
  <si>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</si>
  <si>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</si>
  <si>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</si>
  <si>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</si>
  <si>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</si>
  <si>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</si>
  <si>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</si>
  <si>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</si>
  <si>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</si>
  <si>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</si>
  <si>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</si>
  <si>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</si>
  <si>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</si>
  <si>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</si>
  <si>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</si>
  <si>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</si>
  <si>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</si>
  <si>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</si>
  <si>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</si>
  <si>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</si>
  <si>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</si>
  <si>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</si>
  <si>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</si>
  <si>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</si>
  <si>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</si>
  <si>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</si>
  <si>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</si>
  <si>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</si>
  <si>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</si>
  <si>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</si>
  <si>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</si>
  <si>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</si>
  <si>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</si>
  <si>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</si>
  <si>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</si>
  <si>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</si>
  <si>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</si>
  <si>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</si>
  <si>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</si>
  <si>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</si>
  <si>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</si>
  <si>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</si>
  <si>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</si>
  <si>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</si>
  <si>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</si>
  <si>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</si>
  <si>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</si>
  <si>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</si>
  <si>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</si>
  <si>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</si>
  <si>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</si>
  <si>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</si>
  <si>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</si>
  <si>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</si>
  <si>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</si>
  <si>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</si>
  <si>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</si>
  <si>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</si>
  <si>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</si>
  <si>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</si>
  <si>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</si>
  <si>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</si>
  <si>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</si>
  <si>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</si>
  <si>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</si>
  <si>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</si>
  <si>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</si>
  <si>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</si>
  <si>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</si>
  <si>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</si>
  <si>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</si>
  <si>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</si>
  <si>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</si>
  <si>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</si>
  <si>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</si>
  <si>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</si>
  <si>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</si>
  <si>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</si>
  <si>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</si>
  <si>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</si>
  <si>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</si>
  <si>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</si>
  <si>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</si>
  <si>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</si>
  <si>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</si>
  <si>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</si>
  <si>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</si>
  <si>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</si>
  <si>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</si>
  <si>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</si>
  <si>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</si>
  <si>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</si>
  <si>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</si>
  <si>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</si>
  <si>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</si>
  <si>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</si>
  <si>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</si>
  <si>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</si>
  <si>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</si>
  <si>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</si>
  <si>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</si>
  <si>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</si>
  <si>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</si>
  <si>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</si>
  <si>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</si>
  <si>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</si>
  <si>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</si>
  <si>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</si>
  <si>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</si>
  <si>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</si>
  <si>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</si>
  <si>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</si>
  <si>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</si>
  <si>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</si>
  <si>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</si>
  <si>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行政运行</t>
  </si>
  <si>
    <t xml:space="preserve">    一般行政管理事务</t>
  </si>
  <si>
    <t xml:space="preserve">    机关服务</t>
  </si>
  <si>
    <t xml:space="preserve">    专项业务</t>
  </si>
  <si>
    <t xml:space="preserve">    事业运行</t>
  </si>
  <si>
    <t xml:space="preserve">    其他社会工作事务支出</t>
  </si>
  <si>
    <t xml:space="preserve">   信访事务</t>
  </si>
  <si>
    <t xml:space="preserve">    信访业务</t>
  </si>
  <si>
    <t xml:space="preserve">    其他信访事务支出</t>
  </si>
  <si>
    <t>数据事务</t>
  </si>
  <si>
    <t xml:space="preserve">   其他一般公共服务支出</t>
  </si>
  <si>
    <t xml:space="preserve">     国家赔偿费用支出</t>
  </si>
  <si>
    <t xml:space="preserve">     其他一般公共服务支出</t>
  </si>
  <si>
    <t xml:space="preserve">   对外合作与交流</t>
  </si>
  <si>
    <t xml:space="preserve">   其他外交支出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</si>
  <si>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</si>
  <si>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</si>
  <si>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</si>
  <si>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</si>
  <si>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</si>
  <si>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</si>
  <si>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</si>
  <si>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</si>
  <si>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</si>
  <si>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</si>
  <si>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</si>
  <si>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</si>
  <si>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</si>
  <si>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</si>
  <si>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</si>
  <si>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</si>
  <si>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</si>
  <si>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</si>
  <si>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</si>
  <si>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</si>
  <si>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</si>
  <si>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</si>
  <si>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</si>
  <si>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</si>
  <si>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</si>
  <si>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</si>
  <si>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</si>
  <si>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</si>
  <si>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</si>
  <si>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</si>
  <si>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</si>
  <si>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</si>
  <si>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</si>
  <si>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</si>
  <si>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</si>
  <si>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</si>
  <si>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</si>
  <si>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</si>
  <si>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</si>
  <si>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</si>
  <si>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</si>
  <si>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</si>
  <si>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</si>
  <si>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</si>
  <si>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</si>
  <si>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</si>
  <si>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</si>
  <si>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</si>
  <si>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</si>
  <si>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</si>
  <si>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</si>
  <si>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</si>
  <si>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</si>
  <si>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</si>
  <si>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</si>
  <si>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</si>
  <si>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</si>
  <si>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</si>
  <si>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</si>
  <si>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</si>
  <si>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</si>
  <si>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</si>
  <si>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</si>
  <si>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</si>
  <si>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</si>
  <si>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</si>
  <si>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</si>
  <si>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</si>
  <si>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</si>
  <si>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</si>
  <si>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</si>
  <si>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</si>
  <si>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</si>
  <si>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</si>
  <si>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</si>
  <si>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</si>
  <si>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</si>
  <si>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</si>
  <si>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</si>
  <si>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</si>
  <si>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</si>
  <si>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</si>
  <si>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</si>
  <si>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</si>
  <si>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</si>
  <si>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</si>
  <si>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</si>
  <si>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</si>
  <si>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</si>
  <si>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</si>
  <si>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</si>
  <si>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</si>
  <si>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</si>
  <si>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</si>
  <si>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</si>
  <si>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</si>
  <si>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</si>
  <si>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</si>
  <si>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</si>
  <si>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</si>
  <si>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</si>
  <si>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</si>
  <si>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</si>
  <si>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</si>
  <si>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</si>
  <si>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</si>
  <si>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</si>
  <si>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</si>
  <si>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</si>
  <si>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</si>
  <si>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</si>
  <si>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</si>
  <si>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</si>
  <si>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</si>
  <si>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</si>
  <si>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</si>
  <si>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</si>
  <si>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</si>
  <si>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</si>
  <si>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</si>
  <si>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</si>
  <si>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</si>
  <si>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</si>
  <si>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</si>
  <si>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</si>
  <si>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</si>
  <si>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</si>
  <si>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</si>
  <si>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</si>
  <si>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</si>
  <si>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</si>
  <si>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</si>
  <si>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</si>
  <si>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</si>
  <si>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</si>
  <si>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</si>
  <si>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</si>
  <si>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</si>
  <si>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</si>
  <si>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</si>
  <si>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</si>
  <si>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</si>
  <si>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</si>
  <si>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</si>
  <si>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</si>
  <si>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</si>
  <si>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</si>
  <si>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</si>
  <si>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</si>
  <si>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</si>
  <si>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</si>
  <si>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</si>
  <si>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</si>
  <si>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</si>
  <si>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</si>
  <si>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</si>
  <si>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</si>
  <si>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</si>
  <si>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</si>
  <si>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</si>
  <si>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</si>
  <si>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</si>
  <si>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</si>
  <si>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</si>
  <si>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</si>
  <si>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</si>
  <si>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</si>
  <si>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</si>
  <si>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</si>
  <si>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</si>
  <si>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</si>
  <si>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</si>
  <si>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</si>
  <si>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</si>
  <si>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</si>
  <si>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</si>
  <si>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</si>
  <si>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</si>
  <si>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</si>
  <si>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</si>
  <si>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</si>
  <si>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</si>
  <si>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</si>
  <si>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</si>
  <si>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</si>
  <si>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</si>
  <si>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</si>
  <si>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</si>
  <si>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</si>
  <si>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</si>
  <si>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</si>
  <si>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</si>
  <si>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</si>
  <si>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</si>
  <si>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</si>
  <si>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</si>
  <si>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</si>
  <si>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</si>
  <si>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</si>
  <si>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</si>
  <si>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</si>
  <si>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</si>
  <si>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</si>
  <si>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</si>
  <si>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</si>
  <si>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</si>
  <si>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</si>
  <si>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</si>
  <si>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</si>
  <si>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</si>
  <si>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</si>
  <si>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</si>
  <si>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</si>
  <si>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</si>
  <si>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</si>
  <si>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</si>
  <si>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</si>
  <si>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</si>
  <si>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</si>
  <si>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</si>
  <si>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</si>
  <si>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</si>
  <si>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</si>
  <si>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</si>
  <si>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</si>
  <si>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</si>
  <si>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</si>
  <si>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</si>
  <si>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</si>
  <si>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</si>
  <si>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</si>
  <si>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</si>
  <si>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</si>
  <si>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</si>
  <si>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</si>
  <si>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</si>
  <si>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</si>
  <si>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</si>
  <si>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</si>
  <si>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</si>
  <si>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</si>
  <si>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</si>
  <si>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</si>
  <si>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</si>
  <si>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</si>
  <si>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</si>
  <si>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</si>
  <si>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</si>
  <si>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</si>
  <si>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</si>
  <si>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</si>
  <si>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</si>
  <si>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</si>
  <si>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</si>
  <si>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</si>
  <si>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</si>
  <si>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</si>
  <si>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</si>
  <si>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</si>
  <si>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</si>
  <si>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</si>
  <si>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</si>
  <si>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</si>
  <si>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</si>
  <si>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</si>
  <si>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</si>
  <si>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</si>
  <si>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</si>
  <si>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</si>
  <si>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</si>
  <si>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</si>
  <si>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</si>
  <si>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</si>
  <si>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</si>
  <si>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</si>
  <si>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</si>
  <si>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</si>
  <si>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</si>
  <si>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</si>
  <si>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</si>
  <si>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</si>
  <si>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</si>
  <si>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</si>
  <si>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</si>
  <si>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</si>
  <si>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</si>
  <si>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</si>
  <si>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</si>
  <si>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</si>
  <si>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</si>
  <si>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</si>
  <si>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</si>
  <si>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</si>
  <si>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</si>
  <si>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</si>
  <si>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</si>
  <si>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</si>
  <si>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</si>
  <si>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</si>
  <si>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</si>
  <si>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</si>
  <si>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</si>
  <si>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</si>
  <si>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</si>
  <si>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</si>
  <si>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</si>
  <si>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</si>
  <si>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</si>
  <si>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</si>
  <si>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</si>
  <si>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</si>
  <si>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</si>
  <si>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</si>
  <si>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2089999</t>
  </si>
  <si>
    <t xml:space="preserve">      其他社会保障和就业支出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</si>
  <si>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</si>
  <si>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</si>
  <si>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</si>
  <si>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</si>
  <si>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</si>
  <si>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</si>
  <si>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</si>
  <si>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</si>
  <si>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</si>
  <si>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</si>
  <si>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</si>
  <si>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</si>
  <si>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</si>
  <si>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</si>
  <si>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</si>
  <si>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</si>
  <si>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</si>
  <si>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</si>
  <si>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</si>
  <si>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</si>
  <si>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</si>
  <si>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</si>
  <si>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</si>
  <si>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</si>
  <si>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</si>
  <si>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</si>
  <si>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</si>
  <si>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</si>
  <si>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</si>
  <si>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</si>
  <si>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</si>
  <si>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</si>
  <si>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</si>
  <si>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</si>
  <si>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</si>
  <si>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</si>
  <si>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</si>
  <si>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</si>
  <si>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</si>
  <si>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</si>
  <si>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</si>
  <si>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</si>
  <si>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</si>
  <si>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</si>
  <si>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</si>
  <si>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</si>
  <si>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</si>
  <si>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</si>
  <si>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</si>
  <si>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</si>
  <si>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</si>
  <si>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</si>
  <si>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</si>
  <si>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</si>
  <si>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</si>
  <si>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</si>
  <si>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</si>
  <si>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</si>
  <si>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</si>
  <si>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</si>
  <si>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</si>
  <si>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</si>
  <si>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中医药事务</t>
  </si>
  <si>
    <t xml:space="preserve">     其他中医药事务支出</t>
  </si>
  <si>
    <t xml:space="preserve">   疾病预防控制事务支出</t>
  </si>
  <si>
    <t xml:space="preserve">     其他疾病预防控制事务支出</t>
  </si>
  <si>
    <t xml:space="preserve">   托幼服务</t>
  </si>
  <si>
    <t xml:space="preserve">     托育机构</t>
  </si>
  <si>
    <t xml:space="preserve">     其他育幼服务支出</t>
  </si>
  <si>
    <t xml:space="preserve">   其他卫生健康支出</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</si>
  <si>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</si>
  <si>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</si>
  <si>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</si>
  <si>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</si>
  <si>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</si>
  <si>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</si>
  <si>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</si>
  <si>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</si>
  <si>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</si>
  <si>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</si>
  <si>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</si>
  <si>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</si>
  <si>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</si>
  <si>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</si>
  <si>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</si>
  <si>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</si>
  <si>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</si>
  <si>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</si>
  <si>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</si>
  <si>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</si>
  <si>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</si>
  <si>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</si>
  <si>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</si>
  <si>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</si>
  <si>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</si>
  <si>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</si>
  <si>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</si>
  <si>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</si>
  <si>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</si>
  <si>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</si>
  <si>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</si>
  <si>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</si>
  <si>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</si>
  <si>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</si>
  <si>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</si>
  <si>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</si>
  <si>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</si>
  <si>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</si>
  <si>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</si>
  <si>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</si>
  <si>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</si>
  <si>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</si>
  <si>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</si>
  <si>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</si>
  <si>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</si>
  <si>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</si>
  <si>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</si>
  <si>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</si>
  <si>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</si>
  <si>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</si>
  <si>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</si>
  <si>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</si>
  <si>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</si>
  <si>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</si>
  <si>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</si>
  <si>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</si>
  <si>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</si>
  <si>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</si>
  <si>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</si>
  <si>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</si>
  <si>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</si>
  <si>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</si>
  <si>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</si>
  <si>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</si>
  <si>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</si>
  <si>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</si>
  <si>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</si>
  <si>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</si>
  <si>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2119999</t>
  </si>
  <si>
    <t xml:space="preserve">     其他节能环保支出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</si>
  <si>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</si>
  <si>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</si>
  <si>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</si>
  <si>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</si>
  <si>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</si>
  <si>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</si>
  <si>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</si>
  <si>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</si>
  <si>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</si>
  <si>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</si>
  <si>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</si>
  <si>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</si>
  <si>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</si>
  <si>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</si>
  <si>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</si>
  <si>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</si>
  <si>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</si>
  <si>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</si>
  <si>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</si>
  <si>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</si>
  <si>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</si>
  <si>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</si>
  <si>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</si>
  <si>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</si>
  <si>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</si>
  <si>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</si>
  <si>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</si>
  <si>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</si>
  <si>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</si>
  <si>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</si>
  <si>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</si>
  <si>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</si>
  <si>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</si>
  <si>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</si>
  <si>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</si>
  <si>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</si>
  <si>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</si>
  <si>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</si>
  <si>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</si>
  <si>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</si>
  <si>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</si>
  <si>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</si>
  <si>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</si>
  <si>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</si>
  <si>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</si>
  <si>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</si>
  <si>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</si>
  <si>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</si>
  <si>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</si>
  <si>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</si>
  <si>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</si>
  <si>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</si>
  <si>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</si>
  <si>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</si>
  <si>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</si>
  <si>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</si>
  <si>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</si>
  <si>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</si>
  <si>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2130238</t>
  </si>
  <si>
    <t xml:space="preserve">     退耕还林草原</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</si>
  <si>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</si>
  <si>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</si>
  <si>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</si>
  <si>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</si>
  <si>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</si>
  <si>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</si>
  <si>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</si>
  <si>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</si>
  <si>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</si>
  <si>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</si>
  <si>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</si>
  <si>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</si>
  <si>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</si>
  <si>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</si>
  <si>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</si>
  <si>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</si>
  <si>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</si>
  <si>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</si>
  <si>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</si>
  <si>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</si>
  <si>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</si>
  <si>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</si>
  <si>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</si>
  <si>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</si>
  <si>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</si>
  <si>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</si>
  <si>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</si>
  <si>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</si>
  <si>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</si>
  <si>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</si>
  <si>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</si>
  <si>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</si>
  <si>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</si>
  <si>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</si>
  <si>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</si>
  <si>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</si>
  <si>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</si>
  <si>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</si>
  <si>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</si>
  <si>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</si>
  <si>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</si>
  <si>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</si>
  <si>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</si>
  <si>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</si>
  <si>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</si>
  <si>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</si>
  <si>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</si>
  <si>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</si>
  <si>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</si>
  <si>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</si>
  <si>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</si>
  <si>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</si>
  <si>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</si>
  <si>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</si>
  <si>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</si>
  <si>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</si>
  <si>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</si>
  <si>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</si>
  <si>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</si>
  <si>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</si>
  <si>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</si>
  <si>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</si>
  <si>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</si>
  <si>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</si>
  <si>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</si>
  <si>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</si>
  <si>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</si>
  <si>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</si>
  <si>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</si>
  <si>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</si>
  <si>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</si>
  <si>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</si>
  <si>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</si>
  <si>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</si>
  <si>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</si>
  <si>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</si>
  <si>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</si>
  <si>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</si>
  <si>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</si>
  <si>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</si>
  <si>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</si>
  <si>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</si>
  <si>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</si>
  <si>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</si>
  <si>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</si>
  <si>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</si>
  <si>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</si>
  <si>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</si>
  <si>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</si>
  <si>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</si>
  <si>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</si>
  <si>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</si>
  <si>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</si>
  <si>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</si>
  <si>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</si>
  <si>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</si>
  <si>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</si>
  <si>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</si>
  <si>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</si>
  <si>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</si>
  <si>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</si>
  <si>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</si>
  <si>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</si>
  <si>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</si>
  <si>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</si>
  <si>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</si>
  <si>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</si>
  <si>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</si>
  <si>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</si>
  <si>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</si>
  <si>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</si>
  <si>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</si>
  <si>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</si>
  <si>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</si>
  <si>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</si>
  <si>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</si>
  <si>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</si>
  <si>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</si>
  <si>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</si>
  <si>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</si>
  <si>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</si>
  <si>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</si>
  <si>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</si>
  <si>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</si>
  <si>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</si>
  <si>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</si>
  <si>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</si>
  <si>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</si>
  <si>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</si>
  <si>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</si>
  <si>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</si>
  <si>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</si>
  <si>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</si>
  <si>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</si>
  <si>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</si>
  <si>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</si>
  <si>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</si>
  <si>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</si>
  <si>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</si>
  <si>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</si>
  <si>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</si>
  <si>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</si>
  <si>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</si>
  <si>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</si>
  <si>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</si>
  <si>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</si>
  <si>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</si>
  <si>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</si>
  <si>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</si>
  <si>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</si>
  <si>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</si>
  <si>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</si>
  <si>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</si>
  <si>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</si>
  <si>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</si>
  <si>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</si>
  <si>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</si>
  <si>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</si>
  <si>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</si>
  <si>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</si>
  <si>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</si>
  <si>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</si>
  <si>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</si>
  <si>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</si>
  <si>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</si>
  <si>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</si>
  <si>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</si>
  <si>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</si>
  <si>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</si>
  <si>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</si>
  <si>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其他金融支出</t>
  </si>
  <si>
    <t xml:space="preserve">     重点企业贷款贴息</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</si>
  <si>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</si>
  <si>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</si>
  <si>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</si>
  <si>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</si>
  <si>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</si>
  <si>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</si>
  <si>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</si>
  <si>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</si>
  <si>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</si>
  <si>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</si>
  <si>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</si>
  <si>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</si>
  <si>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</si>
  <si>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</si>
  <si>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</si>
  <si>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</si>
  <si>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</si>
  <si>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</si>
  <si>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</si>
  <si>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</si>
  <si>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</si>
  <si>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</si>
  <si>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</si>
  <si>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</si>
  <si>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</si>
  <si>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</si>
  <si>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</si>
  <si>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</si>
  <si>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</si>
  <si>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</si>
  <si>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</si>
  <si>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</si>
  <si>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</si>
  <si>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</si>
  <si>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</si>
  <si>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</si>
  <si>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</si>
  <si>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</si>
  <si>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</si>
  <si>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</si>
  <si>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</si>
  <si>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</si>
  <si>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</si>
  <si>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</si>
  <si>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</si>
  <si>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</si>
  <si>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</si>
  <si>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</si>
  <si>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</si>
  <si>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</si>
  <si>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</si>
  <si>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</si>
  <si>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</si>
  <si>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</si>
  <si>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</si>
  <si>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</si>
  <si>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</si>
  <si>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</si>
  <si>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</si>
  <si>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</si>
  <si>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</si>
  <si>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</si>
  <si>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</si>
  <si>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</si>
  <si>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</si>
  <si>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</si>
  <si>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</si>
  <si>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</si>
  <si>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</si>
  <si>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</si>
  <si>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</si>
  <si>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</si>
  <si>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</si>
  <si>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</si>
  <si>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</si>
  <si>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</si>
  <si>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</si>
  <si>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</si>
  <si>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</si>
  <si>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</si>
  <si>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</si>
  <si>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</si>
  <si>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</si>
  <si>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</si>
  <si>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</si>
  <si>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</si>
  <si>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</si>
  <si>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</si>
  <si>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</si>
  <si>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</si>
  <si>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</si>
  <si>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</si>
  <si>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</si>
  <si>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</si>
  <si>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</si>
  <si>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</si>
  <si>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</si>
  <si>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</si>
  <si>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</si>
  <si>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</si>
  <si>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</si>
  <si>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</si>
  <si>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</si>
  <si>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</si>
  <si>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</si>
  <si>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</si>
  <si>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</si>
  <si>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</si>
  <si>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</si>
  <si>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</si>
  <si>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</si>
  <si>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</si>
  <si>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</si>
  <si>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</si>
  <si>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</si>
  <si>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</si>
  <si>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</si>
  <si>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</si>
  <si>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</si>
  <si>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</si>
  <si>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</si>
  <si>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</si>
  <si>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</si>
  <si>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</si>
  <si>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</si>
  <si>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</si>
  <si>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</si>
  <si>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</si>
  <si>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</si>
  <si>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</si>
  <si>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</si>
  <si>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</si>
  <si>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</si>
  <si>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</si>
  <si>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</si>
  <si>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</si>
  <si>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</si>
  <si>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</si>
  <si>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</si>
  <si>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二十三、其他支出</t>
  </si>
  <si>
    <t xml:space="preserve">   年初预留</t>
  </si>
  <si>
    <t xml:space="preserve">      年初预留</t>
  </si>
  <si>
    <t>2299999</t>
  </si>
  <si>
    <t xml:space="preserve">      其他支出</t>
  </si>
  <si>
    <t>二十四、债务付息支出</t>
  </si>
  <si>
    <t xml:space="preserve">   地方政府一般债务付息支出</t>
  </si>
  <si>
    <t>2320301</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</si>
  <si>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</si>
  <si>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</si>
  <si>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</si>
  <si>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</si>
  <si>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二十五、债务发行费用支出</t>
  </si>
  <si>
    <t xml:space="preserve">   地方政府一般债务发行费用支出</t>
  </si>
  <si>
    <t>2330301</t>
  </si>
  <si>
    <t xml:space="preserve">     地方政府一般债务发行费用支出</t>
  </si>
  <si>
    <t>一般公共预算支出合计</t>
  </si>
  <si>
    <t>二十六、转移性支出</t>
  </si>
  <si>
    <t xml:space="preserve">   上解支出</t>
  </si>
  <si>
    <t>2300601</t>
  </si>
  <si>
    <t xml:space="preserve">     体制上解支出</t>
  </si>
  <si>
    <t xml:space="preserve">     专项上解支出</t>
  </si>
  <si>
    <t>23008</t>
  </si>
  <si>
    <t xml:space="preserve">     调出资金</t>
  </si>
  <si>
    <t>23015</t>
  </si>
  <si>
    <t xml:space="preserve">     安排预算稳定调节基金</t>
  </si>
  <si>
    <t>23016</t>
  </si>
  <si>
    <t xml:space="preserve">     补充预算周转金</t>
  </si>
  <si>
    <t>.</t>
  </si>
  <si>
    <t xml:space="preserve">   区域间转移性支出</t>
  </si>
  <si>
    <t>2302103</t>
  </si>
  <si>
    <t xml:space="preserve">     土地指标调剂转移性支出</t>
  </si>
  <si>
    <t>二十七、债务还本支出</t>
  </si>
  <si>
    <t xml:space="preserve">   地方政府一般债务还本支出</t>
  </si>
  <si>
    <t xml:space="preserve">     地方政府一般债券还本支出</t>
  </si>
  <si>
    <t>年终结余</t>
  </si>
  <si>
    <t>2025年昆明市东川区区本级一般公共预算支出执行情况表</t>
  </si>
  <si>
    <t>表五</t>
  </si>
  <si>
    <t>2025年昆明市东川区区本级一般公共预算支出执行情况明细表</t>
  </si>
  <si>
    <t>表六</t>
  </si>
  <si>
    <t xml:space="preserve">  社会工作事务</t>
  </si>
  <si>
    <t>2025年昆明市东川区政府性基金预算收入执行情况表</t>
  </si>
  <si>
    <t>表七</t>
  </si>
  <si>
    <t>1030102</t>
  </si>
  <si>
    <t>一、农网还贷资金收入</t>
  </si>
  <si>
    <t>1030129</t>
  </si>
  <si>
    <t>二、国家电影事业发展专项资金收入</t>
  </si>
  <si>
    <t>1030146</t>
  </si>
  <si>
    <t>三、国有土地收益基金收入</t>
  </si>
  <si>
    <t>1030147</t>
  </si>
  <si>
    <t>四、农业土地开发资金收入</t>
  </si>
  <si>
    <t>1030148</t>
  </si>
  <si>
    <t>五、国有土地使用权出让收入</t>
  </si>
  <si>
    <t>103014801</t>
  </si>
  <si>
    <t xml:space="preserve">   土地出让价款收入</t>
  </si>
  <si>
    <t>103014802</t>
  </si>
  <si>
    <t xml:space="preserve">   补缴的土地价款</t>
  </si>
  <si>
    <t>103014803</t>
  </si>
  <si>
    <t xml:space="preserve">   划拨土地收入</t>
  </si>
  <si>
    <t xml:space="preserve">   云南水利建设专项资金</t>
  </si>
  <si>
    <t xml:space="preserve">   保障性住房建设资金</t>
  </si>
  <si>
    <t>103014898</t>
  </si>
  <si>
    <t xml:space="preserve">   缴纳新增建设用地土地有偿使用费</t>
  </si>
  <si>
    <t>103014899</t>
  </si>
  <si>
    <t xml:space="preserve">   其他土地出让收入</t>
  </si>
  <si>
    <t>1030150</t>
  </si>
  <si>
    <t>六、大中型水库库区基金收入</t>
  </si>
  <si>
    <t>1030155</t>
  </si>
  <si>
    <t>七、彩票公益金收入</t>
  </si>
  <si>
    <t>103015501</t>
  </si>
  <si>
    <t xml:space="preserve">   福利彩票公益金收入</t>
  </si>
  <si>
    <t>103015502</t>
  </si>
  <si>
    <t xml:space="preserve">   体育彩票公益金收入</t>
  </si>
  <si>
    <t>1030156</t>
  </si>
  <si>
    <t>八、城市基础设施配套费收入</t>
  </si>
  <si>
    <t>1030157</t>
  </si>
  <si>
    <t>九、小型水库移民扶助基金收入</t>
  </si>
  <si>
    <t>1030158</t>
  </si>
  <si>
    <t>十、国家重大水利工程建设基金收入</t>
  </si>
  <si>
    <t>1030159</t>
  </si>
  <si>
    <t>十一、车辆通行费</t>
  </si>
  <si>
    <t>1030178</t>
  </si>
  <si>
    <t>十二、污水处理费收入</t>
  </si>
  <si>
    <t>1030180</t>
  </si>
  <si>
    <t>十三、彩票发行机构和彩票销售机构的业务费用</t>
  </si>
  <si>
    <t>1030199</t>
  </si>
  <si>
    <t>十四、其他政府性基金收入</t>
  </si>
  <si>
    <t>10310</t>
  </si>
  <si>
    <t>十五、专项债务对应项目专项收入</t>
  </si>
  <si>
    <t>地方政府专项债务收入</t>
  </si>
  <si>
    <t xml:space="preserve">   政府性基金转移支付收入</t>
  </si>
  <si>
    <r>
      <rPr>
        <sz val="14"/>
        <rFont val="宋体"/>
        <charset val="134"/>
      </rPr>
      <t xml:space="preserve">   上年结</t>
    </r>
    <r>
      <rPr>
        <sz val="14"/>
        <color theme="1"/>
        <rFont val="宋体"/>
        <charset val="134"/>
      </rPr>
      <t>余</t>
    </r>
    <r>
      <rPr>
        <sz val="14"/>
        <rFont val="宋体"/>
        <charset val="134"/>
      </rPr>
      <t>收入</t>
    </r>
  </si>
  <si>
    <t xml:space="preserve">    调入资金</t>
  </si>
  <si>
    <t>2025年昆明市东川区区本级政府性基金预算收入执行情况表</t>
  </si>
  <si>
    <t>表八</t>
  </si>
  <si>
    <t>2025年昆明市东川区政府性基金预算支出执行情况表</t>
  </si>
  <si>
    <t>表九</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</si>
  <si>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</si>
  <si>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</si>
  <si>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</si>
  <si>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</si>
  <si>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</si>
  <si>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</si>
  <si>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</si>
  <si>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</si>
  <si>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</si>
  <si>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</si>
  <si>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</si>
  <si>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</si>
  <si>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</si>
  <si>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</si>
  <si>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</si>
  <si>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</si>
  <si>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</si>
  <si>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</si>
  <si>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</si>
  <si>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</si>
  <si>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</si>
  <si>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</si>
  <si>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</si>
  <si>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</si>
  <si>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</si>
  <si>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</si>
  <si>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</si>
  <si>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</si>
  <si>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</si>
  <si>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</si>
  <si>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</si>
  <si>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</si>
  <si>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</si>
  <si>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</si>
  <si>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</si>
  <si>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</si>
  <si>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</si>
  <si>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</si>
  <si>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</si>
  <si>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</si>
  <si>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</si>
  <si>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</si>
  <si>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</si>
  <si>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</si>
  <si>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</si>
  <si>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</si>
  <si>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</si>
  <si>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</si>
  <si>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</si>
  <si>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</si>
  <si>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</si>
  <si>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</si>
  <si>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</si>
  <si>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</si>
  <si>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</si>
  <si>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</si>
  <si>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</si>
  <si>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</si>
  <si>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</si>
  <si>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</si>
  <si>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</si>
  <si>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</si>
  <si>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</si>
  <si>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</si>
  <si>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</si>
  <si>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</si>
  <si>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</si>
  <si>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</si>
  <si>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</si>
  <si>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</si>
  <si>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</si>
  <si>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</si>
  <si>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</si>
  <si>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</si>
  <si>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21298</t>
  </si>
  <si>
    <t xml:space="preserve">    超长期特别国债安排的支出</t>
  </si>
  <si>
    <t xml:space="preserve">      城乡社区公共设施</t>
  </si>
  <si>
    <t>2129899</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</si>
  <si>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</si>
  <si>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</si>
  <si>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</si>
  <si>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</si>
  <si>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</si>
  <si>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</si>
  <si>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</si>
  <si>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</si>
  <si>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</si>
  <si>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</si>
  <si>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</si>
  <si>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</si>
  <si>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</si>
  <si>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</si>
  <si>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</si>
  <si>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</si>
  <si>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</si>
  <si>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</si>
  <si>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21372</t>
  </si>
  <si>
    <t xml:space="preserve">  大中型水库移民后期扶持基金支出</t>
  </si>
  <si>
    <t>2137201</t>
  </si>
  <si>
    <t xml:space="preserve">     移民补助</t>
  </si>
  <si>
    <t>2137202</t>
  </si>
  <si>
    <t xml:space="preserve">     基础设施建设和经济发展</t>
  </si>
  <si>
    <t>2137299</t>
  </si>
  <si>
    <t xml:space="preserve">     其他大中型水库移民后期扶持基金支出</t>
  </si>
  <si>
    <t>21373</t>
  </si>
  <si>
    <t xml:space="preserve">  小型水库移民扶助基金安排的支出</t>
  </si>
  <si>
    <t>2137301</t>
  </si>
  <si>
    <t>2137302</t>
  </si>
  <si>
    <t>2137399</t>
  </si>
  <si>
    <t xml:space="preserve">     其他小型水库移民扶助基金支出</t>
  </si>
  <si>
    <t>21374</t>
  </si>
  <si>
    <t xml:space="preserve">   小型水库移民扶助基金对应专项债务收入安排的支出</t>
  </si>
  <si>
    <t>2137401</t>
  </si>
  <si>
    <t>2137499</t>
  </si>
  <si>
    <t xml:space="preserve">     其他小型水库移民扶助基金对应专项债务收入安排的支出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</si>
  <si>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</si>
  <si>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</si>
  <si>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</si>
  <si>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</si>
  <si>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</si>
  <si>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</si>
  <si>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</si>
  <si>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</si>
  <si>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</si>
  <si>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</si>
  <si>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</si>
  <si>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</si>
  <si>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</si>
  <si>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</si>
  <si>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</si>
  <si>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</si>
  <si>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</si>
  <si>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</si>
  <si>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</si>
  <si>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</si>
  <si>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</si>
  <si>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</si>
  <si>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</si>
  <si>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</si>
  <si>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</si>
  <si>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</si>
  <si>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</si>
  <si>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</si>
  <si>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</si>
  <si>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</si>
  <si>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</si>
  <si>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</si>
  <si>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</si>
  <si>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</si>
  <si>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</si>
  <si>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</si>
  <si>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</si>
  <si>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</si>
  <si>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</si>
  <si>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</si>
  <si>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</si>
  <si>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</si>
  <si>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</si>
  <si>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</si>
  <si>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</si>
  <si>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</si>
  <si>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</si>
  <si>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</si>
  <si>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</si>
  <si>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</si>
  <si>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</si>
  <si>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</si>
  <si>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</si>
  <si>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</si>
  <si>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</si>
  <si>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</si>
  <si>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</si>
  <si>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</si>
  <si>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</si>
  <si>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</si>
  <si>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</si>
  <si>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</si>
  <si>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</si>
  <si>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</si>
  <si>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</si>
  <si>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</si>
  <si>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</si>
  <si>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</si>
  <si>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</si>
  <si>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</si>
  <si>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</si>
  <si>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</si>
  <si>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</si>
  <si>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</si>
  <si>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</si>
  <si>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</si>
  <si>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</si>
  <si>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22998</t>
  </si>
  <si>
    <t xml:space="preserve">    超长期特别国债安排的其他支出</t>
  </si>
  <si>
    <t>九、债务付息支出</t>
  </si>
  <si>
    <t>23204</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</si>
  <si>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</si>
  <si>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</si>
  <si>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</si>
  <si>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</si>
  <si>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</si>
  <si>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</si>
  <si>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</si>
  <si>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</si>
  <si>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</si>
  <si>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</si>
  <si>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</si>
  <si>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</si>
  <si>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</si>
  <si>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</si>
  <si>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</si>
  <si>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</si>
  <si>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</si>
  <si>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</si>
  <si>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</si>
  <si>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</si>
  <si>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</si>
  <si>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</si>
  <si>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</si>
  <si>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</si>
  <si>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</si>
  <si>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</si>
  <si>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</si>
  <si>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</si>
  <si>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</si>
  <si>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</si>
  <si>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</si>
  <si>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</si>
  <si>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</si>
  <si>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</si>
  <si>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</si>
  <si>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</si>
  <si>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</si>
  <si>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</si>
  <si>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</si>
  <si>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</si>
  <si>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</si>
  <si>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</si>
  <si>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</si>
  <si>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</si>
  <si>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</si>
  <si>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</si>
  <si>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</si>
  <si>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</si>
  <si>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</si>
  <si>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</si>
  <si>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</si>
  <si>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</si>
  <si>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</si>
  <si>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</si>
  <si>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</si>
  <si>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</si>
  <si>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政府性基金支出合计</t>
  </si>
  <si>
    <t>是</t>
  </si>
  <si>
    <t>23006</t>
  </si>
  <si>
    <t xml:space="preserve">   调出资金</t>
  </si>
  <si>
    <t>地方政府专项债务还本支出</t>
  </si>
  <si>
    <t xml:space="preserve">   地方政府专项债务还本支出</t>
  </si>
  <si>
    <t xml:space="preserve">      土地储备专项债券还本支出</t>
  </si>
  <si>
    <t xml:space="preserve">      其他地方自行试点项目收益专项债券还本支出</t>
  </si>
  <si>
    <t xml:space="preserve">      其他政府性基金债务还本支出</t>
  </si>
  <si>
    <t>2025年昆明市东川区区本级政府性基金预算支出执行情况表</t>
  </si>
  <si>
    <t>表十</t>
  </si>
  <si>
    <t>2025年昆明市东川区国有资本经营预算收入执行情况表</t>
  </si>
  <si>
    <t>表十一</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</si>
  <si>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</si>
  <si>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</si>
  <si>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</si>
  <si>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</si>
  <si>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</si>
  <si>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</si>
  <si>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</si>
  <si>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建材企业利润收入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</si>
  <si>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</si>
  <si>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</si>
  <si>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</si>
  <si>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</si>
  <si>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卫生体育福利企业利润收入</t>
    </r>
  </si>
  <si>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</si>
  <si>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</si>
  <si>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</si>
  <si>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</si>
  <si>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</si>
  <si>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</si>
  <si>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</si>
  <si>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</si>
  <si>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</si>
  <si>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</si>
  <si>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</si>
  <si>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</si>
  <si>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</si>
  <si>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</si>
  <si>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</si>
  <si>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</si>
  <si>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</si>
  <si>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</si>
  <si>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 xml:space="preserve">    国有资本经营预算转移支付收入</t>
  </si>
  <si>
    <t xml:space="preserve">    上年结余收入</t>
  </si>
  <si>
    <t>2025年昆明市东川区区本级国有资本经营预算收入执行情况表</t>
  </si>
  <si>
    <t>表十二</t>
  </si>
  <si>
    <t>2025年昆明市东川区国有资本经营预算支出执行情况表</t>
  </si>
  <si>
    <t>表十三</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</si>
  <si>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</si>
  <si>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</si>
  <si>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</si>
  <si>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</si>
  <si>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</si>
  <si>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其他解决历史遗留问题及改革成本支出</t>
  </si>
  <si>
    <t xml:space="preserve">  国有企业资本金注入</t>
  </si>
  <si>
    <t xml:space="preserve">    国有经济结构调整支出</t>
  </si>
  <si>
    <t xml:space="preserve">    公益性设施投资支出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</si>
  <si>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</si>
  <si>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</si>
  <si>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</si>
  <si>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</si>
  <si>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</si>
  <si>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</si>
  <si>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</si>
  <si>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</si>
  <si>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国有资本经营预算支出合计</t>
  </si>
  <si>
    <t>国有资本经营预算转移支付</t>
  </si>
  <si>
    <t>调出资金</t>
  </si>
  <si>
    <t>2025年昆明市东川区区本级国有资本经营预算支出执行情况表</t>
  </si>
  <si>
    <t>表十四</t>
  </si>
  <si>
    <t>2025年昆明市东川区社会保险基金收入执行情况表</t>
  </si>
  <si>
    <t>表十五</t>
  </si>
  <si>
    <t>一、企业职工基本养老保险基金收入</t>
  </si>
  <si>
    <t xml:space="preserve">    其中:基本养老保险费收入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</si>
  <si>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</si>
  <si>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</si>
  <si>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</si>
  <si>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</si>
  <si>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</si>
  <si>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</si>
  <si>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二、失业保险基金收入</t>
  </si>
  <si>
    <t xml:space="preserve">    其中:失业保险费收入</t>
  </si>
  <si>
    <t xml:space="preserve">          财政补贴收入</t>
  </si>
  <si>
    <t>三、 职工基本医疗保险基金收入</t>
  </si>
  <si>
    <t xml:space="preserve">    其中:基本医疗保险费收入</t>
  </si>
  <si>
    <t>四、工伤保险基金收入</t>
  </si>
  <si>
    <t xml:space="preserve">    其中:工伤保险费收入</t>
  </si>
  <si>
    <t>五、城乡居民基本养老保险基金收入</t>
  </si>
  <si>
    <t/>
  </si>
  <si>
    <t>六、机关事业单位基本养老保险基金收入</t>
  </si>
  <si>
    <t>七、城乡居民基本医疗保险基金收入</t>
  </si>
  <si>
    <t>收入小计</t>
  </si>
  <si>
    <t xml:space="preserve">  其中：保险费收入</t>
  </si>
  <si>
    <t xml:space="preserve">        利息收入</t>
  </si>
  <si>
    <t xml:space="preserve">        财政补贴收入</t>
  </si>
  <si>
    <t xml:space="preserve">        全国统筹调剂资金收入</t>
  </si>
  <si>
    <t xml:space="preserve">        基金其他收入</t>
  </si>
  <si>
    <t>上级补助收入</t>
  </si>
  <si>
    <t xml:space="preserve">   其中：企业职工基本养老保险基金补助收入</t>
  </si>
  <si>
    <t xml:space="preserve">         失业保险基金补助收入</t>
  </si>
  <si>
    <t xml:space="preserve">         职工基本医疗保险基金补助收入</t>
  </si>
  <si>
    <t xml:space="preserve">         工伤保险基金补助收入</t>
  </si>
  <si>
    <t xml:space="preserve">         城乡居民基本养老保险基金补助收入</t>
  </si>
  <si>
    <t xml:space="preserve">       机关事业单位基本养老保险基金补助收入</t>
  </si>
  <si>
    <t xml:space="preserve">        城乡居民基本医疗保险基金补助收入</t>
  </si>
  <si>
    <t>2025年昆明市东川区区本级社会保险基金收入执行情况表</t>
  </si>
  <si>
    <t>表十六</t>
  </si>
  <si>
    <t>否</t>
  </si>
  <si>
    <t>2025年昆明市东川区社会保险基金支出执行情况表</t>
  </si>
  <si>
    <t>表十七</t>
  </si>
  <si>
    <r>
      <rPr>
        <sz val="14"/>
        <rFont val="MS Serif"/>
        <charset val="134"/>
      </rPr>
      <t xml:space="preserve">    </t>
    </r>
    <r>
      <rPr>
        <sz val="14"/>
        <rFont val="宋体"/>
        <charset val="134"/>
      </rPr>
      <t>单位：万元</t>
    </r>
  </si>
  <si>
    <t>一、企业职工基本养老保险基金支出</t>
  </si>
  <si>
    <t xml:space="preserve">    其中:基本养老金支出</t>
  </si>
  <si>
    <t xml:space="preserve">         丧葬补助金和抚恤金支出</t>
  </si>
  <si>
    <t xml:space="preserve">         转移支出</t>
  </si>
  <si>
    <t xml:space="preserve">         其他支出</t>
  </si>
  <si>
    <t xml:space="preserve">          全国统筹调剂资金支出</t>
  </si>
  <si>
    <t>二、失业保险基金支出</t>
  </si>
  <si>
    <t xml:space="preserve">    其中:失业保险金支出</t>
  </si>
  <si>
    <t xml:space="preserve">         基本医疗保险费支出</t>
  </si>
  <si>
    <t xml:space="preserve">         职业培训和职业介绍补贴支出</t>
  </si>
  <si>
    <t xml:space="preserve">         其他费用支出</t>
  </si>
  <si>
    <t xml:space="preserve">         稳岗返还支出</t>
  </si>
  <si>
    <t xml:space="preserve">         技能提升补贴支出</t>
  </si>
  <si>
    <t>三、职工基本医疗保险基金支出</t>
  </si>
  <si>
    <t xml:space="preserve">    其中:基本医疗保险待遇支出</t>
  </si>
  <si>
    <t>四、工伤保险基金支出</t>
  </si>
  <si>
    <t xml:space="preserve">    其中:工伤保险待遇支出</t>
  </si>
  <si>
    <t xml:space="preserve">         劳动能力鉴定支出</t>
  </si>
  <si>
    <t xml:space="preserve">         工伤保险预防费用支出</t>
  </si>
  <si>
    <t>五、城乡居民基本养老保险基金支出</t>
  </si>
  <si>
    <t xml:space="preserve">    其中:基础养老金支出</t>
  </si>
  <si>
    <t xml:space="preserve">         个人账户养老金支出</t>
  </si>
  <si>
    <t xml:space="preserve">         丧葬补助金支出</t>
  </si>
  <si>
    <t>六、机关事业单位基本养老保险基金支出</t>
  </si>
  <si>
    <t>七、城乡居民基本医疗保险基金支出</t>
  </si>
  <si>
    <t xml:space="preserve">         大病保险支出</t>
  </si>
  <si>
    <t>支出小计</t>
  </si>
  <si>
    <t xml:space="preserve">    其中：待遇支出</t>
  </si>
  <si>
    <t xml:space="preserve">          其他费用支出</t>
  </si>
  <si>
    <t>上解上级支出</t>
  </si>
  <si>
    <t xml:space="preserve">    其中：企业职工基本养老保险基金上解支出</t>
  </si>
  <si>
    <t xml:space="preserve">        失业保险基金上解支出</t>
  </si>
  <si>
    <t xml:space="preserve">        职工基本医疗保险基金上解支出</t>
  </si>
  <si>
    <t xml:space="preserve">        工伤保险基金上解支出</t>
  </si>
  <si>
    <t xml:space="preserve">        城乡居民基本养老保险基金上解支出</t>
  </si>
  <si>
    <t xml:space="preserve">        城乡居民基本医疗保险基金上解支出</t>
  </si>
  <si>
    <t>2025年昆明市东川区区本级社会保险基金支出执行情况表</t>
  </si>
  <si>
    <t>表十八</t>
  </si>
  <si>
    <t>2025年昆明市东川区社会保险基金结余执行情况表</t>
  </si>
  <si>
    <t>表十九</t>
  </si>
  <si>
    <t>一、企业职工基本养老保险基金本年收支结余</t>
  </si>
  <si>
    <t xml:space="preserve">    企业职工基本养老保险基金年末滚存结余</t>
  </si>
  <si>
    <t>二、失业保险基金本年收支结余</t>
  </si>
  <si>
    <t xml:space="preserve">    失业保险基金年末滚存结余</t>
  </si>
  <si>
    <t>三、职工基本医疗保险基金本年收支结余</t>
  </si>
  <si>
    <t xml:space="preserve">    城镇职工基本医疗保险基金年末滚存结余</t>
  </si>
  <si>
    <t>四、工伤保险基金本年收支结余</t>
  </si>
  <si>
    <t xml:space="preserve">    工伤保险基金年末滚存结余</t>
  </si>
  <si>
    <t>五、城乡居民基本养老保险基金本年收支结余</t>
  </si>
  <si>
    <t xml:space="preserve">    居民社会养老保险基金年末滚存结余</t>
  </si>
  <si>
    <t>六、机关事业单位基本养老保险基金本年收支结余</t>
  </si>
  <si>
    <t xml:space="preserve">    机关事业单位基本养老保险基金年末滚存结余</t>
  </si>
  <si>
    <t>21年决算年末结余5056万元；23年编制预算：22年年末结余2980万元；22年决算年末2950万元。</t>
  </si>
  <si>
    <t>2023年决算年末结余为3028万元，本年收入33480万元，支出32347万元，年末滚存结余为4161万元。</t>
  </si>
  <si>
    <t>2023年决算年末结余为3028万元，本年收入33613万元，支出32414万元，年末滚存结余为4227万元。</t>
  </si>
  <si>
    <t>七、城乡居民基本医疗保险基金本年收支结余</t>
  </si>
  <si>
    <t xml:space="preserve">    居民基本医疗保险基金年末滚存结余</t>
  </si>
  <si>
    <t xml:space="preserve">        本年收支结余</t>
  </si>
  <si>
    <t xml:space="preserve">        年末滚存结余</t>
  </si>
  <si>
    <t>2025年昆明市东川区区本级社会保险基金结余执行情况表</t>
  </si>
  <si>
    <t>表二十</t>
  </si>
  <si>
    <t>2026年昆明市东川区一般公共预算收入情况表</t>
  </si>
  <si>
    <t>表二十一</t>
  </si>
  <si>
    <t>2025年执行数</t>
  </si>
  <si>
    <t>2026年预算数</t>
  </si>
  <si>
    <t>增幅%</t>
  </si>
  <si>
    <t>10199</t>
  </si>
  <si>
    <r>
      <rPr>
        <sz val="14"/>
        <rFont val="宋体"/>
        <charset val="134"/>
      </rPr>
      <t xml:space="preserve">   </t>
    </r>
    <r>
      <rPr>
        <sz val="14"/>
        <color theme="1"/>
        <rFont val="宋体"/>
        <charset val="134"/>
      </rPr>
      <t>上年结余收入</t>
    </r>
  </si>
  <si>
    <t>2026年昆明市东川区区本级一般公共预算收入情况表</t>
  </si>
  <si>
    <t>表二十二</t>
  </si>
  <si>
    <t>2026年昆明市东川区一般公共预算支出情况表</t>
  </si>
  <si>
    <t>表二十三</t>
  </si>
  <si>
    <t>地方政府一般债务还本支出</t>
  </si>
  <si>
    <t>2026年昆明市东川区一般公共预算支出情况明细表</t>
  </si>
  <si>
    <t>表二十四</t>
  </si>
  <si>
    <t xml:space="preserve">   数据事务</t>
  </si>
  <si>
    <t xml:space="preserve">    其他一般公共服务支出</t>
  </si>
  <si>
    <t>2059999</t>
  </si>
  <si>
    <t>2060405</t>
  </si>
  <si>
    <t>2070807</t>
  </si>
  <si>
    <t>2070808</t>
  </si>
  <si>
    <t>2080807</t>
  </si>
  <si>
    <t>2082806</t>
  </si>
  <si>
    <t xml:space="preserve">    财政代缴社会保险费支出</t>
  </si>
  <si>
    <t>2100213</t>
  </si>
  <si>
    <t>2110307</t>
  </si>
  <si>
    <t>2111201</t>
  </si>
  <si>
    <t>2111301</t>
  </si>
  <si>
    <t>2179902</t>
  </si>
  <si>
    <t>2179999</t>
  </si>
  <si>
    <t>2209999</t>
  </si>
  <si>
    <t>2220511</t>
  </si>
  <si>
    <t>2249999</t>
  </si>
  <si>
    <t>2290201</t>
  </si>
  <si>
    <t xml:space="preserve">     区域间转移性支出</t>
  </si>
  <si>
    <t>2026年昆明市东川区区本级一般公共预算支出情况表</t>
  </si>
  <si>
    <t>表二十五</t>
  </si>
  <si>
    <t>2026年昆明市东川区区本级一般公共预算支出情况明细表</t>
  </si>
  <si>
    <t>表二十六</t>
  </si>
  <si>
    <t>2026年昆明市东川区一般公共预算专项转移支付表（分项目）</t>
  </si>
  <si>
    <t>表二十七</t>
  </si>
  <si>
    <t>项       目</t>
  </si>
  <si>
    <t xml:space="preserve">一般公共服务支出 </t>
  </si>
  <si>
    <t xml:space="preserve">国防支出 </t>
  </si>
  <si>
    <t xml:space="preserve">公共安全支出 </t>
  </si>
  <si>
    <t xml:space="preserve">教育支出 </t>
  </si>
  <si>
    <t xml:space="preserve">科学技术支出 </t>
  </si>
  <si>
    <t xml:space="preserve">文化体育与传媒支出 </t>
  </si>
  <si>
    <t xml:space="preserve">社会保障和就业支出 </t>
  </si>
  <si>
    <t xml:space="preserve">医疗卫生与计划生育支出 </t>
  </si>
  <si>
    <t xml:space="preserve">节能环保支出 </t>
  </si>
  <si>
    <t xml:space="preserve">城乡社区支出 </t>
  </si>
  <si>
    <t xml:space="preserve">农林水支出 </t>
  </si>
  <si>
    <t xml:space="preserve">交通运输支出 </t>
  </si>
  <si>
    <t xml:space="preserve">资源勘探信息等支出 </t>
  </si>
  <si>
    <t xml:space="preserve">商业服务业等支出 </t>
  </si>
  <si>
    <t xml:space="preserve">自然资源海洋气象等支出 </t>
  </si>
  <si>
    <t xml:space="preserve">住房保障支出 </t>
  </si>
  <si>
    <t xml:space="preserve">灾害防治及应急管理支出 </t>
  </si>
  <si>
    <t xml:space="preserve">其他支出 </t>
  </si>
  <si>
    <t>合计</t>
  </si>
  <si>
    <t>备注：东川区实行乡财县管，对下无对下专项转移支付预算，此表以空表列示。</t>
  </si>
  <si>
    <t>2026年昆明市东川区分地区税收返还和转移支付预算表</t>
  </si>
  <si>
    <t>表二十八</t>
  </si>
  <si>
    <t>乡镇（街道）</t>
  </si>
  <si>
    <t>税收返还</t>
  </si>
  <si>
    <t>一般性转移支付</t>
  </si>
  <si>
    <t>专项转移支付</t>
  </si>
  <si>
    <t>铜都街道</t>
  </si>
  <si>
    <t>碧谷街道</t>
  </si>
  <si>
    <t>汤丹镇</t>
  </si>
  <si>
    <t>阿旺镇</t>
  </si>
  <si>
    <t>拖布卡镇</t>
  </si>
  <si>
    <t>因民镇</t>
  </si>
  <si>
    <t>乌龙镇</t>
  </si>
  <si>
    <t>红土地镇</t>
  </si>
  <si>
    <t>舍块乡</t>
  </si>
  <si>
    <t>注：东川区实行乡财县管，对下无税收返还和转移支付预算，此表以空表列示。</t>
  </si>
  <si>
    <t>2026年昆明市东川区部分转移支付分地区情况表</t>
  </si>
  <si>
    <t>表二十九</t>
  </si>
  <si>
    <t>注：东川区实行乡财县管，对下无转移支付预算，此表以空表列示。</t>
  </si>
  <si>
    <t>2026年昆明市东川区一般公共预算部门预算经济分类表
(基本支出)</t>
  </si>
  <si>
    <t>表三十</t>
  </si>
  <si>
    <t>经济科目编码</t>
  </si>
  <si>
    <t>经济科目名称</t>
  </si>
  <si>
    <t>301</t>
  </si>
  <si>
    <t>工资福利支出</t>
  </si>
  <si>
    <t>30101</t>
  </si>
  <si>
    <t>基本工资</t>
  </si>
  <si>
    <t>30102</t>
  </si>
  <si>
    <t>津贴补贴</t>
  </si>
  <si>
    <t>30103</t>
  </si>
  <si>
    <t>奖金</t>
  </si>
  <si>
    <t>30106</t>
  </si>
  <si>
    <t>伙食补助费</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</si>
  <si>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</si>
  <si>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</si>
  <si>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</si>
  <si>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</si>
  <si>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</si>
  <si>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</si>
  <si>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</si>
  <si>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</si>
  <si>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</si>
  <si>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</si>
  <si>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</si>
  <si>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</si>
  <si>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</si>
  <si>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住房公积金</t>
  </si>
  <si>
    <t>30114</t>
  </si>
  <si>
    <t>医疗费</t>
  </si>
  <si>
    <t>30199</t>
  </si>
  <si>
    <t>其他工资福利支出</t>
  </si>
  <si>
    <t>302</t>
  </si>
  <si>
    <t>商品和服务支出</t>
  </si>
  <si>
    <t>30201</t>
  </si>
  <si>
    <t>办公费</t>
  </si>
  <si>
    <t>30202</t>
  </si>
  <si>
    <t>印刷费</t>
  </si>
  <si>
    <t>30204</t>
  </si>
  <si>
    <t>手续费</t>
  </si>
  <si>
    <t>30205</t>
  </si>
  <si>
    <t>水费</t>
  </si>
  <si>
    <t>30206</t>
  </si>
  <si>
    <t>电费</t>
  </si>
  <si>
    <t>30207</t>
  </si>
  <si>
    <t>邮电费</t>
  </si>
  <si>
    <t>30208</t>
  </si>
  <si>
    <t>取暖费</t>
  </si>
  <si>
    <t>30209</t>
  </si>
  <si>
    <t>物业管理费</t>
  </si>
  <si>
    <t>30211</t>
  </si>
  <si>
    <t>差旅费</t>
  </si>
  <si>
    <t>30212</t>
  </si>
  <si>
    <t>因公出国（境）费用</t>
  </si>
  <si>
    <t>30213</t>
  </si>
  <si>
    <t>维修（护）费</t>
  </si>
  <si>
    <t>30214</t>
  </si>
  <si>
    <t>租赁费</t>
  </si>
  <si>
    <t>30215</t>
  </si>
  <si>
    <t>会议费</t>
  </si>
  <si>
    <t>30216</t>
  </si>
  <si>
    <t>培训费</t>
  </si>
  <si>
    <t>30217</t>
  </si>
  <si>
    <t>公务接待费</t>
  </si>
  <si>
    <t>30218</t>
  </si>
  <si>
    <t>专用材料费</t>
  </si>
  <si>
    <t>30224</t>
  </si>
  <si>
    <t>被装购置费</t>
  </si>
  <si>
    <t>30225</t>
  </si>
  <si>
    <t>专用燃料费</t>
  </si>
  <si>
    <t>30226</t>
  </si>
  <si>
    <t>劳务费</t>
  </si>
  <si>
    <t>30227</t>
  </si>
  <si>
    <t>委托业务费</t>
  </si>
  <si>
    <t>30228</t>
  </si>
  <si>
    <t>工会经费</t>
  </si>
  <si>
    <t>30231</t>
  </si>
  <si>
    <t>公务用车运行维护费</t>
  </si>
  <si>
    <t>30239</t>
  </si>
  <si>
    <t>其他交通费用</t>
  </si>
  <si>
    <t>30240</t>
  </si>
  <si>
    <t>税金及附加费用</t>
  </si>
  <si>
    <t>30299</t>
  </si>
  <si>
    <t>其他商品和服务支出</t>
  </si>
  <si>
    <t>303</t>
  </si>
  <si>
    <t>对个人和家庭的补助</t>
  </si>
  <si>
    <t>30301</t>
  </si>
  <si>
    <t>离休费</t>
  </si>
  <si>
    <t>30302</t>
  </si>
  <si>
    <t>退休费</t>
  </si>
  <si>
    <t>30303</t>
  </si>
  <si>
    <t>退职（役）费</t>
  </si>
  <si>
    <t>30304</t>
  </si>
  <si>
    <t>抚恤金</t>
  </si>
  <si>
    <t>30305</t>
  </si>
  <si>
    <t>生活补助</t>
  </si>
  <si>
    <t>30306</t>
  </si>
  <si>
    <t>救济费</t>
  </si>
  <si>
    <t>30307</t>
  </si>
  <si>
    <t>医疗费补助</t>
  </si>
  <si>
    <t>30308</t>
  </si>
  <si>
    <t>助学金</t>
  </si>
  <si>
    <t>30309</t>
  </si>
  <si>
    <t>奖励金</t>
  </si>
  <si>
    <t>30310</t>
  </si>
  <si>
    <t>个人农业生产补贴</t>
  </si>
  <si>
    <t>30311</t>
  </si>
  <si>
    <t>代缴社会保险费</t>
  </si>
  <si>
    <t>30399</t>
  </si>
  <si>
    <t>其他对个人和家庭的补助</t>
  </si>
  <si>
    <t>307</t>
  </si>
  <si>
    <t>债务利息及费用支出</t>
  </si>
  <si>
    <t>30701</t>
  </si>
  <si>
    <t>国内债务付息</t>
  </si>
  <si>
    <t>30702</t>
  </si>
  <si>
    <t>国外债务付息</t>
  </si>
  <si>
    <t>30703</t>
  </si>
  <si>
    <t>国内债务发行费用</t>
  </si>
  <si>
    <t>30704</t>
  </si>
  <si>
    <t>国外债务发行费用</t>
  </si>
  <si>
    <t>309</t>
  </si>
  <si>
    <t>资本性支出（基本建设）</t>
  </si>
  <si>
    <t>30901</t>
  </si>
  <si>
    <t>房屋建筑物购建</t>
  </si>
  <si>
    <t>30902</t>
  </si>
  <si>
    <t>办公设备购置</t>
  </si>
  <si>
    <t>30903</t>
  </si>
  <si>
    <t>专用设备购置</t>
  </si>
  <si>
    <t>30905</t>
  </si>
  <si>
    <t>基础设施建设</t>
  </si>
  <si>
    <t>30906</t>
  </si>
  <si>
    <t>大型修缮</t>
  </si>
  <si>
    <t>30907</t>
  </si>
  <si>
    <t>信息网络及软件购置更新</t>
  </si>
  <si>
    <t>30908</t>
  </si>
  <si>
    <t>物资储备</t>
  </si>
  <si>
    <t>30913</t>
  </si>
  <si>
    <t>公务用车购置</t>
  </si>
  <si>
    <t>30919</t>
  </si>
  <si>
    <t>其他交通工具购置</t>
  </si>
  <si>
    <t>30921</t>
  </si>
  <si>
    <t>文物和陈列品购置</t>
  </si>
  <si>
    <t>30922</t>
  </si>
  <si>
    <t>无形资产购置</t>
  </si>
  <si>
    <t>30999</t>
  </si>
  <si>
    <t>其他基本建设支出</t>
  </si>
  <si>
    <t>310</t>
  </si>
  <si>
    <t>资本性支出</t>
  </si>
  <si>
    <t>31001</t>
  </si>
  <si>
    <t>31002</t>
  </si>
  <si>
    <t>31003</t>
  </si>
  <si>
    <t>31005</t>
  </si>
  <si>
    <t>31006</t>
  </si>
  <si>
    <t>31007</t>
  </si>
  <si>
    <t>31008</t>
  </si>
  <si>
    <t>31009</t>
  </si>
  <si>
    <t>土地补偿</t>
  </si>
  <si>
    <t>31010</t>
  </si>
  <si>
    <t>安置补助</t>
  </si>
  <si>
    <t>31011</t>
  </si>
  <si>
    <t>地上附着物和青苗补偿</t>
  </si>
  <si>
    <t>31012</t>
  </si>
  <si>
    <t>拆迁补偿</t>
  </si>
  <si>
    <t>31013</t>
  </si>
  <si>
    <t>31019</t>
  </si>
  <si>
    <t>31021</t>
  </si>
  <si>
    <t>31022</t>
  </si>
  <si>
    <t>31099</t>
  </si>
  <si>
    <t>其他资本性支出</t>
  </si>
  <si>
    <t>311</t>
  </si>
  <si>
    <t>对企业补助（基本建设）</t>
  </si>
  <si>
    <t>31101</t>
  </si>
  <si>
    <t>资本金注入（基本建设）</t>
  </si>
  <si>
    <t>31199</t>
  </si>
  <si>
    <t>其他对企业补助</t>
  </si>
  <si>
    <t>312</t>
  </si>
  <si>
    <t>对企业补助</t>
  </si>
  <si>
    <t>31201</t>
  </si>
  <si>
    <t>资本金注入</t>
  </si>
  <si>
    <t>31203</t>
  </si>
  <si>
    <t>政府投资基金股权投资</t>
  </si>
  <si>
    <t>31204</t>
  </si>
  <si>
    <t>费用补贴</t>
  </si>
  <si>
    <t>31205</t>
  </si>
  <si>
    <t>利息补贴</t>
  </si>
  <si>
    <t>31206</t>
  </si>
  <si>
    <t>其他资本性补助</t>
  </si>
  <si>
    <t>31299</t>
  </si>
  <si>
    <t>313</t>
  </si>
  <si>
    <t>对社会保障基金补助</t>
  </si>
  <si>
    <t>31302</t>
  </si>
  <si>
    <t>对社会保险基金补助</t>
  </si>
  <si>
    <t>31303</t>
  </si>
  <si>
    <t>补充全国社会保障基金</t>
  </si>
  <si>
    <t>31304</t>
  </si>
  <si>
    <t>对机关事业单位职业年金的补助</t>
  </si>
  <si>
    <t>399</t>
  </si>
  <si>
    <t>其他支出</t>
  </si>
  <si>
    <t>39907</t>
  </si>
  <si>
    <t>国家赔偿费用支出</t>
  </si>
  <si>
    <t>39908</t>
  </si>
  <si>
    <t>对民间非营利组织和群众性自治组织补贴</t>
  </si>
  <si>
    <t>39909</t>
  </si>
  <si>
    <t>经常性赠与</t>
  </si>
  <si>
    <t>39910</t>
  </si>
  <si>
    <t>资本性赠与</t>
  </si>
  <si>
    <t>39999</t>
  </si>
  <si>
    <t>2026年昆明市东川区区本级一般公共预算部门预算经济分类表
(基本支出)</t>
  </si>
  <si>
    <t>表三十一</t>
  </si>
  <si>
    <t>2026年昆明市东川区一般公共预算政府预算经济分类表
(基本支出)</t>
  </si>
  <si>
    <t>表三十二</t>
  </si>
  <si>
    <t>机关工资福利支出</t>
  </si>
  <si>
    <t xml:space="preserve">  工资奖金津补贴</t>
  </si>
  <si>
    <t xml:space="preserve">  社会保障缴费</t>
  </si>
  <si>
    <t xml:space="preserve">  住房公积金</t>
  </si>
  <si>
    <t xml:space="preserve">  其他工资福利支出</t>
  </si>
  <si>
    <t>机关商品和服务支出</t>
  </si>
  <si>
    <t>50201</t>
  </si>
  <si>
    <t xml:space="preserve">  办公经费</t>
  </si>
  <si>
    <t>50202</t>
  </si>
  <si>
    <t xml:space="preserve">  会议费</t>
  </si>
  <si>
    <t>50203</t>
  </si>
  <si>
    <t xml:space="preserve">  培训费</t>
  </si>
  <si>
    <t>50204</t>
  </si>
  <si>
    <t xml:space="preserve">  专用材料购置费</t>
  </si>
  <si>
    <t>50205</t>
  </si>
  <si>
    <t xml:space="preserve">  委托业务费</t>
  </si>
  <si>
    <t>50206</t>
  </si>
  <si>
    <t xml:space="preserve">  公务接待费</t>
  </si>
  <si>
    <t>50207</t>
  </si>
  <si>
    <t xml:space="preserve">  因公出国（境）费用</t>
  </si>
  <si>
    <t>50208</t>
  </si>
  <si>
    <t xml:space="preserve">  公务用车运行维护费</t>
  </si>
  <si>
    <t>50209</t>
  </si>
  <si>
    <t xml:space="preserve">  维修（护）费</t>
  </si>
  <si>
    <t>50299</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</si>
  <si>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</si>
  <si>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</si>
  <si>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</si>
  <si>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</si>
  <si>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</si>
  <si>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</si>
  <si>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</si>
  <si>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</si>
  <si>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</si>
  <si>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</si>
  <si>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</si>
  <si>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</si>
  <si>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</si>
  <si>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</si>
  <si>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</si>
  <si>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</si>
  <si>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</si>
  <si>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 xml:space="preserve">  费用补贴</t>
  </si>
  <si>
    <t xml:space="preserve">  利息补贴</t>
  </si>
  <si>
    <t xml:space="preserve">  其他对企业补助</t>
  </si>
  <si>
    <t>对企业资本性支出</t>
  </si>
  <si>
    <t xml:space="preserve">  对企业资本性支出（一）</t>
  </si>
  <si>
    <t xml:space="preserve">  对企业资本性支出（二）</t>
  </si>
  <si>
    <t>50803</t>
  </si>
  <si>
    <t xml:space="preserve">  资本金注入</t>
  </si>
  <si>
    <t xml:space="preserve">  社会福利和救助</t>
  </si>
  <si>
    <t xml:space="preserve">  助学金</t>
  </si>
  <si>
    <t xml:space="preserve">  个人农业生产补贴</t>
  </si>
  <si>
    <t xml:space="preserve">  离退休费</t>
  </si>
  <si>
    <t xml:space="preserve">  其他对个人和家庭补助</t>
  </si>
  <si>
    <t xml:space="preserve">  对社会保险基金补助</t>
  </si>
  <si>
    <t xml:space="preserve">  补充全国社会保障基金</t>
  </si>
  <si>
    <t xml:space="preserve">  对机关事业单位职业年金的补助</t>
  </si>
  <si>
    <t xml:space="preserve">  国内债务付息</t>
  </si>
  <si>
    <t xml:space="preserve">  国外债务付息</t>
  </si>
  <si>
    <t xml:space="preserve">  国内债务发行费用</t>
  </si>
  <si>
    <t xml:space="preserve">  国外债务发行费用</t>
  </si>
  <si>
    <t xml:space="preserve">  国内债务还本</t>
  </si>
  <si>
    <t xml:space="preserve">  国外债务还本</t>
  </si>
  <si>
    <t xml:space="preserve">  上下级政府间转移性支出</t>
  </si>
  <si>
    <t xml:space="preserve">  援助其他地区支出</t>
  </si>
  <si>
    <t xml:space="preserve">  债务转贷</t>
  </si>
  <si>
    <t xml:space="preserve">  调出资金</t>
  </si>
  <si>
    <t xml:space="preserve">  安排预算稳定调节基金</t>
  </si>
  <si>
    <t xml:space="preserve">  补充预算周转金</t>
  </si>
  <si>
    <t>预备费及预留</t>
  </si>
  <si>
    <t xml:space="preserve">  预备费</t>
  </si>
  <si>
    <t xml:space="preserve">  预留</t>
  </si>
  <si>
    <t xml:space="preserve">  赠与</t>
  </si>
  <si>
    <t xml:space="preserve">  国家赔偿费用支出</t>
  </si>
  <si>
    <t xml:space="preserve">  对民间非营利组织和群众性自治组织补贴</t>
  </si>
  <si>
    <t xml:space="preserve">  其他支出</t>
  </si>
  <si>
    <t>支  出  合  计</t>
  </si>
  <si>
    <t>2026年昆明市东川区区本级一般公共预算政府预算经济分类表
(基本支出)</t>
  </si>
  <si>
    <t>表三十三</t>
  </si>
  <si>
    <t>2026年昆明市东川区“三公”经费预算财政拨款情况统计表</t>
  </si>
  <si>
    <t>表三十四</t>
  </si>
  <si>
    <t>上年预算数</t>
  </si>
  <si>
    <t>本年预算数</t>
  </si>
  <si>
    <t>比上年增、减情况</t>
  </si>
  <si>
    <t>增、减金额</t>
  </si>
  <si>
    <t>增、减幅度</t>
  </si>
  <si>
    <t>1.因公出国（境）费</t>
  </si>
  <si>
    <t>2.公务接待费</t>
  </si>
  <si>
    <t>3.公务用车购置及运行费</t>
  </si>
  <si>
    <t>其中：（1）公务用车购置费</t>
  </si>
  <si>
    <t xml:space="preserve">      （2）公务用车运行费</t>
  </si>
  <si>
    <t>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   
    2.“三公”经费增减变化原因说明:2026年未安排因公出国(境)经费；2026年公务接待费较上年度减少51万元，原因是进一步落实过紧日子要求压减“三公”经费；2026年区政府办购置公车一辆、区委应急管理局购置7辆综合救援大队公务用车，导致公务用车购置费较上年预算数增加115万元；2026年公务用车运行维护费较上年减少65万元，原因是进一步落实过紧日子要求压减“三公”经费。</t>
  </si>
  <si>
    <t>2026年昆明市东川区政府性基金预算收入情况表</t>
  </si>
  <si>
    <t>表三十五</t>
  </si>
  <si>
    <t>二、海南省高等级公路车辆通行附加费收入</t>
  </si>
  <si>
    <t>三、国家电影事业发展专项资金收入</t>
  </si>
  <si>
    <t>四、国有土地收益基金收入</t>
  </si>
  <si>
    <t>五、农业土地开发资金收入</t>
  </si>
  <si>
    <t>六、国有土地使用权出让收入</t>
  </si>
  <si>
    <t xml:space="preserve">  土地出让价款收入</t>
  </si>
  <si>
    <t xml:space="preserve">  补缴的土地价款</t>
  </si>
  <si>
    <t xml:space="preserve">  划拨土地收入</t>
  </si>
  <si>
    <t xml:space="preserve">  云南水利建设专项资金</t>
  </si>
  <si>
    <t xml:space="preserve">  保障性住房建设资金</t>
  </si>
  <si>
    <t xml:space="preserve">  缴纳新增建设用地土地有偿使用费</t>
  </si>
  <si>
    <t xml:space="preserve">  其他土地出让收入</t>
  </si>
  <si>
    <t>七、大中型水库库区基金收入</t>
  </si>
  <si>
    <t>八、彩票公益金收入</t>
  </si>
  <si>
    <t xml:space="preserve">  福利彩票公益金收入</t>
  </si>
  <si>
    <t xml:space="preserve">  体育彩票公益金收入</t>
  </si>
  <si>
    <t>九、城市基础设施配套费收入</t>
  </si>
  <si>
    <t>十、小型水库移民扶助基金收入</t>
  </si>
  <si>
    <t>十一、国家重大水利工程建设基金收入</t>
  </si>
  <si>
    <t>十二、车辆通行费</t>
  </si>
  <si>
    <t>十三、污水处理费收入</t>
  </si>
  <si>
    <t>十四、彩票发行机构和彩票销售机构的业务费用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</si>
  <si>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</si>
  <si>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</si>
  <si>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</si>
  <si>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</si>
  <si>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</si>
  <si>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十五、其他政府性基金收入</t>
  </si>
  <si>
    <t>十六、专项债务对应项目专项收入</t>
  </si>
  <si>
    <t>2026年昆明市东川区区本级政府性基金预算收入情况表</t>
  </si>
  <si>
    <t>表三十六</t>
  </si>
  <si>
    <t>2026年昆明市东川区政府性基金预算支出执行情况表</t>
  </si>
  <si>
    <t>表三十七</t>
  </si>
  <si>
    <t xml:space="preserve">       国有土地使用权出让金债务还本自出</t>
  </si>
  <si>
    <t xml:space="preserve">      其他政府基金债务还本支出</t>
  </si>
  <si>
    <t>2026年昆明市东川区区本级政府性基金预算支出执行情况表</t>
  </si>
  <si>
    <t>表三十八</t>
  </si>
  <si>
    <t xml:space="preserve">   大中型水库移民后期扶持基金支出</t>
  </si>
  <si>
    <t>2026年昆明市东川区政府性基金预算对下转移支付情况表</t>
  </si>
  <si>
    <t>表三十九</t>
  </si>
  <si>
    <t>注；东川区实行乡财县管，对下无转移支付预算，此表为空表。</t>
  </si>
  <si>
    <t>2026年昆明市东川区国有资本经营预算收入情况表</t>
  </si>
  <si>
    <t>表四十</t>
  </si>
  <si>
    <r>
      <rPr>
        <sz val="14"/>
        <rFont val="MS Serif"/>
        <charset val="134"/>
      </rPr>
      <t xml:space="preserve">    </t>
    </r>
    <r>
      <rPr>
        <sz val="14"/>
        <color indexed="8"/>
        <rFont val="宋体"/>
        <charset val="134"/>
      </rPr>
      <t>单位：万元</t>
    </r>
  </si>
  <si>
    <t>项        目</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</si>
  <si>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</si>
  <si>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化工企业利润收入</t>
  </si>
  <si>
    <t>国有资本经营预算转移性支付收入</t>
  </si>
  <si>
    <t>上年结余收入</t>
  </si>
  <si>
    <t>2026年昆明市东川区区本级国有资本经营预算收入情况表</t>
  </si>
  <si>
    <t>表四十一</t>
  </si>
  <si>
    <t>2026年昆明市东川区国有资本经营预算支出情况表</t>
  </si>
  <si>
    <t>表四十二</t>
  </si>
  <si>
    <t>2026年昆明市东川区区本级国有资本经营预算支出情况表</t>
  </si>
  <si>
    <t>表四十三</t>
  </si>
  <si>
    <t>2026年昆明市东川区社会保险基金收入情况表</t>
  </si>
  <si>
    <t>表四十四</t>
  </si>
  <si>
    <t>项     目</t>
  </si>
  <si>
    <t>2024年收回历年欠费近7500万元，2025年预计收回往年欠费300万元。</t>
  </si>
  <si>
    <t xml:space="preserve">         全国统筹调剂资金收入（上级补助）</t>
  </si>
  <si>
    <t>三、城镇职工基本医疗保险基金收入</t>
  </si>
  <si>
    <t xml:space="preserve">    其中:个人缴费收入</t>
  </si>
  <si>
    <t xml:space="preserve">         专户利息收入</t>
  </si>
  <si>
    <t xml:space="preserve">         支出户利息收入</t>
  </si>
  <si>
    <t>2026年昆明市东川区区本级社会保险基金收入情况表</t>
  </si>
  <si>
    <t>表四十五</t>
  </si>
  <si>
    <t>2026年昆明市东川区社会保险基金支出情况表</t>
  </si>
  <si>
    <t>表四十六</t>
  </si>
  <si>
    <r>
      <rPr>
        <sz val="14"/>
        <rFont val="宋体"/>
        <charset val="134"/>
      </rPr>
      <t xml:space="preserve">    </t>
    </r>
    <r>
      <rPr>
        <sz val="14"/>
        <color indexed="8"/>
        <rFont val="宋体"/>
        <charset val="134"/>
      </rPr>
      <t>单位：万元</t>
    </r>
  </si>
  <si>
    <t>随着退休人员增加及社会平均工资逐年上涨，故基本养老金支出增幅较大。</t>
  </si>
  <si>
    <t xml:space="preserve">         全国统筹调剂资金支出</t>
  </si>
  <si>
    <t>三、城镇职工基本医疗保险基金支出</t>
  </si>
  <si>
    <t xml:space="preserve">          全国统筹调剂资金支出（上解上级）</t>
  </si>
  <si>
    <t xml:space="preserve">   其中：企业职工基本养老保险基金上解支出</t>
  </si>
  <si>
    <t>2026年昆明市东川区区本级社会保险基金支出情况表</t>
  </si>
  <si>
    <t>表四十七</t>
  </si>
  <si>
    <t>2026年昆明市东川区社会保险基金结余情况表</t>
  </si>
  <si>
    <t>表四十八</t>
  </si>
  <si>
    <t xml:space="preserve">    单位：万元</t>
  </si>
  <si>
    <t>三、城镇职工基本医疗保险基金本年收支结余</t>
  </si>
  <si>
    <t xml:space="preserve">    城乡居民基本养老保险基金年末滚存结余</t>
  </si>
  <si>
    <t>本年收支结余</t>
  </si>
  <si>
    <t>年末滚存结余</t>
  </si>
  <si>
    <t>2026年昆明市东川区区本级社会保险基金结余情况表</t>
  </si>
  <si>
    <t>表四十九</t>
  </si>
  <si>
    <t>2025年昆明市东川区政府债务限额和余额情况表</t>
  </si>
  <si>
    <t>表五十</t>
  </si>
  <si>
    <t>增幅(%)</t>
  </si>
  <si>
    <t>一、政府一般债务限额及余额情况</t>
  </si>
  <si>
    <t>（一）上年末地方政府一般债务余额</t>
  </si>
  <si>
    <t>1.上年末地方一般债务余额</t>
  </si>
  <si>
    <t>2.调增上年一般债务余额</t>
  </si>
  <si>
    <t>（二）当年末地方政府一般债务限额</t>
  </si>
  <si>
    <t>（三）当年地方政府一般债务发行额</t>
  </si>
  <si>
    <t>1.发行新增一般债券</t>
  </si>
  <si>
    <t>2.发行再融资一般债券</t>
  </si>
  <si>
    <t>3.发行置换一般债券</t>
  </si>
  <si>
    <t>（四）当年地方政府一般债务还本额</t>
  </si>
  <si>
    <t>1.一般债务置换、再融资债券还本</t>
  </si>
  <si>
    <t>2.一般债务其他资金还本</t>
  </si>
  <si>
    <t>（五）采用其他方式化解的债务本金</t>
  </si>
  <si>
    <t>（六）当年末地方政府一般债务余额</t>
  </si>
  <si>
    <t>二、政府专项债务限额及余额情况</t>
  </si>
  <si>
    <t>（一）上年末地方政府专项债务余额</t>
  </si>
  <si>
    <t>1.上年末地方专项债务余额</t>
  </si>
  <si>
    <t>2.调增上年专项债务余额</t>
  </si>
  <si>
    <t>3.再融资专项债券</t>
  </si>
  <si>
    <t>（二）当年末地方政府专项债务限额</t>
  </si>
  <si>
    <t>（三）当年地方政府专项债务发行额</t>
  </si>
  <si>
    <t>1.发行新增专项债券</t>
  </si>
  <si>
    <t>2.发行再融资专项债券</t>
  </si>
  <si>
    <t>3.发行置换专项债券</t>
  </si>
  <si>
    <t>（四）当年地方政府专项债务还本额</t>
  </si>
  <si>
    <t>1.专项债务置换、再融资债券还本</t>
  </si>
  <si>
    <t>2.专项债务其他资金还本</t>
  </si>
  <si>
    <t>（六）当年末地方政府专项债务余额</t>
  </si>
  <si>
    <t>三、政府债务限额和余额情况合计</t>
  </si>
  <si>
    <t>（一）上年末地方政府债务余额</t>
  </si>
  <si>
    <t>1.上年末地方政府债务余额</t>
  </si>
  <si>
    <t>2.调增上年政府债务余额</t>
  </si>
  <si>
    <t>（二）当年末地方政府债务限额</t>
  </si>
  <si>
    <t>（三）当年地方政府债务发行额</t>
  </si>
  <si>
    <t>1.发行新增政府债券</t>
  </si>
  <si>
    <t>2.发行再融资债券</t>
  </si>
  <si>
    <t>3.发行置换债券</t>
  </si>
  <si>
    <t>（四）当年地方政府债务还本额</t>
  </si>
  <si>
    <t>1.政府债务置换、再融资债券还本</t>
  </si>
  <si>
    <t>2.政府债务其他资金还本</t>
  </si>
  <si>
    <t>（六）当年末地方政府债务余额</t>
  </si>
  <si>
    <t>2025年昆明市东川区区本级政府债务限额和余额情况表</t>
  </si>
  <si>
    <t>表五十一</t>
  </si>
  <si>
    <t>2025年昆明市东川区地方政府债务投向情况表</t>
  </si>
  <si>
    <t>表五十二</t>
  </si>
  <si>
    <t>项    目</t>
  </si>
  <si>
    <t>一、基础设施</t>
  </si>
  <si>
    <t xml:space="preserve">    1.铁路（不含城市轨道交通）</t>
  </si>
  <si>
    <t xml:space="preserve">    2.公路</t>
  </si>
  <si>
    <t xml:space="preserve">    3.机场</t>
  </si>
  <si>
    <t xml:space="preserve">    4.市政建设</t>
  </si>
  <si>
    <t xml:space="preserve">       其中：轨道交通</t>
  </si>
  <si>
    <t xml:space="preserve">             道路</t>
  </si>
  <si>
    <t xml:space="preserve">             地下管线</t>
  </si>
  <si>
    <t>二、土地储备</t>
  </si>
  <si>
    <t>三、保障性住房</t>
  </si>
  <si>
    <t xml:space="preserve">    其中：廉租房</t>
  </si>
  <si>
    <t xml:space="preserve">          公共租赁住房</t>
  </si>
  <si>
    <t xml:space="preserve">          棚户区改造</t>
  </si>
  <si>
    <t>四、生态建设和环境保护</t>
  </si>
  <si>
    <t>五、社会事业</t>
  </si>
  <si>
    <t>六、农林水利建设</t>
  </si>
  <si>
    <t xml:space="preserve">    其中：农业及农村建设</t>
  </si>
  <si>
    <t xml:space="preserve">          水利建设</t>
  </si>
  <si>
    <t>七、偿还存量债务</t>
  </si>
  <si>
    <t>八、其他</t>
  </si>
  <si>
    <t>2025年昆明市东川区区本级地方政府债务投向情况表</t>
  </si>
  <si>
    <t>表五十三</t>
  </si>
  <si>
    <t>2025年昆明市东川区地方政府一般债务投向情况表</t>
  </si>
  <si>
    <t>表五十四</t>
  </si>
  <si>
    <t>2025年昆明市东川区区本级地方政府一般债务投向情况表</t>
  </si>
  <si>
    <t>表五十五</t>
  </si>
  <si>
    <t>2025年昆明市东川区地方政府专项债务投向情况表</t>
  </si>
  <si>
    <t>表五十六</t>
  </si>
  <si>
    <t>2025年昆明市东川区区本级地方政府专项债务投向情况表</t>
  </si>
  <si>
    <t>表五十七</t>
  </si>
  <si>
    <t>昆明市东川区地方政府债券发行及还本付息情况表</t>
  </si>
  <si>
    <t>表五十八</t>
  </si>
  <si>
    <t>金额</t>
  </si>
  <si>
    <t>一、2025年发行执行数</t>
  </si>
  <si>
    <t>（一）一般债券</t>
  </si>
  <si>
    <t>（二）专项债券</t>
  </si>
  <si>
    <t>二、2025年还本执行数</t>
  </si>
  <si>
    <t xml:space="preserve">      1.再融资还本</t>
  </si>
  <si>
    <t xml:space="preserve">      2.区本级资金还本</t>
  </si>
  <si>
    <t>（二）专项债务还本</t>
  </si>
  <si>
    <t>三、采用其他方式化解的债务本金</t>
  </si>
  <si>
    <t>四、2025年付息执行数</t>
  </si>
  <si>
    <t>五、2026年还本预算数</t>
  </si>
  <si>
    <t>（一）一般债务还本</t>
  </si>
  <si>
    <t>（三）其他资金</t>
  </si>
  <si>
    <t>六、2026年付息预算数</t>
  </si>
  <si>
    <t>七、2026年发行费预算数</t>
  </si>
  <si>
    <t xml:space="preserve">注：本表反映本地区上一年度地方政府债券（含再融资债券）发行及还本付息支出预计执行数、本年度地方政府债券还本付息支出预算数等。
 </t>
  </si>
  <si>
    <t>2026年昆明市东川区政府债务限额和余额情况表</t>
  </si>
  <si>
    <t>表五十九</t>
  </si>
  <si>
    <t>一、政府一般债务限额和余额情况</t>
  </si>
  <si>
    <t>4.新增外债提款</t>
  </si>
  <si>
    <t>二、政府专项债务限额和余额情况</t>
  </si>
  <si>
    <t>2026年昆明市东川区区本级政府债务限额和余额情况表</t>
  </si>
  <si>
    <t>表六十</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</si>
</sst>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_-;_-&quot;$&quot;\ * #,##0\-;_-&quot;$&quot;\ * &quot;-&quot;_-;_-@_-"/>
    <numFmt numFmtId="178" formatCode="&quot;$&quot;\ #,##0.00_-;[Red]&quot;$&quot;\ #,##0.00\-"/>
    <numFmt numFmtId="179" formatCode="_(&quot;$&quot;* #,##0.00_);_(&quot;$&quot;* \(#,##0.00\);_(&quot;$&quot;* &quot;-&quot;??_);_(@_)"/>
    <numFmt numFmtId="180" formatCode="#,##0;\(#,##0\)"/>
    <numFmt numFmtId="181" formatCode="&quot;$&quot;#,##0.00_);[Red]\(&quot;$&quot;#,##0.00\)"/>
    <numFmt numFmtId="182" formatCode="_-* #,##0_-;\-* #,##0_-;_-* &quot;-&quot;_-;_-@_-"/>
    <numFmt numFmtId="183" formatCode="_-* #,##0.00_-;\-* #,##0.00_-;_-* &quot;-&quot;??_-;_-@_-"/>
    <numFmt numFmtId="184" formatCode="_-&quot;$&quot;\ * #,##0.00_-;_-&quot;$&quot;\ * #,##0.00\-;_-&quot;$&quot;\ * &quot;-&quot;??_-;_-@_-"/>
    <numFmt numFmtId="185" formatCode="\$#,##0.00;\(\$#,##0.00\)"/>
    <numFmt numFmtId="186" formatCode="\$#,##0;\(\$#,##0\)"/>
    <numFmt numFmtId="187" formatCode="#,##0.0_);\(#,##0.0\)"/>
    <numFmt numFmtId="188" formatCode="&quot;$&quot;#,##0_);[Red]\(&quot;$&quot;#,##0\)"/>
    <numFmt numFmtId="189" formatCode="&quot;$&quot;\ #,##0_-;[Red]&quot;$&quot;\ #,##0\-"/>
    <numFmt numFmtId="190" formatCode="#\ ??/??"/>
    <numFmt numFmtId="191" formatCode="_(&quot;$&quot;* #,##0_);_(&quot;$&quot;* \(#,##0\);_(&quot;$&quot;* &quot;-&quot;_);_(@_)"/>
    <numFmt numFmtId="192" formatCode="_(* #,##0.00_);_(* \(#,##0.00\);_(* &quot;-&quot;??_);_(@_)"/>
    <numFmt numFmtId="193" formatCode="_(* #,##0_);_(* \(#,##0\);_(* &quot;-&quot;_);_(@_)"/>
    <numFmt numFmtId="194" formatCode="_ * #,##0_ ;_ * \-#,##0_ ;_ * &quot;-&quot;??_ ;_ @_ "/>
    <numFmt numFmtId="195" formatCode="0.0%"/>
    <numFmt numFmtId="196" formatCode="#,##0_ "/>
    <numFmt numFmtId="197" formatCode="0.0_ "/>
    <numFmt numFmtId="198" formatCode="#,##0.0_ "/>
    <numFmt numFmtId="199" formatCode="#,##0.00_);[Red]\(#,##0.00\)"/>
    <numFmt numFmtId="200" formatCode="0.0"/>
    <numFmt numFmtId="201" formatCode="#,##0_ ;[Red]\-#,##0\ "/>
    <numFmt numFmtId="202" formatCode="#,##0.00_ "/>
    <numFmt numFmtId="203" formatCode="0.00_ "/>
    <numFmt numFmtId="204" formatCode="0_ "/>
    <numFmt numFmtId="205" formatCode="\$#,##0.00"/>
    <numFmt numFmtId="206" formatCode="0.00000_ "/>
  </numFmts>
  <fonts count="120">
    <font>
      <sz val="11"/>
      <color indexed="8"/>
      <name val="宋体"/>
      <charset val="134"/>
    </font>
    <font>
      <sz val="10"/>
      <name val="宋体"/>
      <charset val="134"/>
    </font>
    <font>
      <b/>
      <sz val="10"/>
      <name val="宋体"/>
      <charset val="134"/>
    </font>
    <font>
      <b/>
      <sz val="20"/>
      <name val="方正小标宋_GBK"/>
      <charset val="134"/>
    </font>
    <font>
      <sz val="10"/>
      <color indexed="8"/>
      <name val="宋体"/>
      <charset val="134"/>
    </font>
    <font>
      <b/>
      <sz val="10"/>
      <color indexed="8"/>
      <name val="宋体"/>
      <charset val="134"/>
    </font>
    <font>
      <sz val="12"/>
      <name val="宋体"/>
      <charset val="134"/>
    </font>
    <font>
      <sz val="18"/>
      <color indexed="8"/>
      <name val="方正小标宋_GBK"/>
      <charset val="134"/>
    </font>
    <font>
      <sz val="12"/>
      <name val="方正小标宋_GBK"/>
      <charset val="134"/>
    </font>
    <font>
      <sz val="12"/>
      <color indexed="8"/>
      <name val="宋体"/>
      <charset val="134"/>
    </font>
    <font>
      <b/>
      <sz val="14"/>
      <color indexed="8"/>
      <name val="宋体"/>
      <charset val="134"/>
    </font>
    <font>
      <b/>
      <sz val="14"/>
      <name val="SimSun"/>
      <charset val="134"/>
    </font>
    <font>
      <b/>
      <sz val="14"/>
      <color theme="1"/>
      <name val="宋体"/>
      <charset val="134"/>
    </font>
    <font>
      <sz val="14"/>
      <name val="SimSun"/>
      <charset val="134"/>
    </font>
    <font>
      <sz val="14"/>
      <color indexed="8"/>
      <name val="宋体"/>
      <charset val="134"/>
    </font>
    <font>
      <sz val="14"/>
      <name val="宋体"/>
      <charset val="134"/>
    </font>
    <font>
      <sz val="9"/>
      <color indexed="8"/>
      <name val="宋体"/>
      <charset val="134"/>
    </font>
    <font>
      <sz val="14"/>
      <color theme="1"/>
      <name val="宋体"/>
      <charset val="134"/>
      <scheme val="minor"/>
    </font>
    <font>
      <sz val="14"/>
      <name val="MS Serif"/>
      <charset val="134"/>
    </font>
    <font>
      <b/>
      <sz val="14"/>
      <name val="宋体"/>
      <charset val="134"/>
    </font>
    <font>
      <sz val="11"/>
      <name val="宋体"/>
      <charset val="134"/>
    </font>
    <font>
      <b/>
      <sz val="12"/>
      <name val="宋体"/>
      <charset val="134"/>
    </font>
    <font>
      <sz val="14"/>
      <name val="宋体"/>
      <charset val="134"/>
      <scheme val="minor"/>
    </font>
    <font>
      <sz val="14"/>
      <color theme="1"/>
      <name val="宋体"/>
      <charset val="134"/>
    </font>
    <font>
      <b/>
      <sz val="12"/>
      <name val="方正小标宋_GBK"/>
      <charset val="134"/>
    </font>
    <font>
      <sz val="12"/>
      <name val="Times New Roman"/>
      <charset val="134"/>
    </font>
    <font>
      <b/>
      <sz val="12"/>
      <color indexed="8"/>
      <name val="宋体"/>
      <charset val="134"/>
    </font>
    <font>
      <sz val="20"/>
      <color indexed="8"/>
      <name val="方正小标宋_GBK"/>
      <charset val="134"/>
    </font>
    <font>
      <b/>
      <sz val="11"/>
      <name val="宋体"/>
      <charset val="134"/>
    </font>
    <font>
      <sz val="20"/>
      <color indexed="8"/>
      <name val="宋体"/>
      <charset val="134"/>
    </font>
    <font>
      <sz val="20"/>
      <name val="方正小标宋_GBK"/>
      <charset val="134"/>
    </font>
    <font>
      <sz val="14"/>
      <color indexed="9"/>
      <name val="宋体"/>
      <charset val="134"/>
    </font>
    <font>
      <sz val="12"/>
      <name val="仿宋_GB2312"/>
      <charset val="134"/>
    </font>
    <font>
      <b/>
      <sz val="14"/>
      <name val="黑体"/>
      <charset val="134"/>
    </font>
    <font>
      <sz val="11"/>
      <color theme="1"/>
      <name val="宋体"/>
      <charset val="134"/>
      <scheme val="minor"/>
    </font>
    <font>
      <sz val="10"/>
      <color theme="1"/>
      <name val="宋体"/>
      <charset val="134"/>
      <scheme val="minor"/>
    </font>
    <font>
      <sz val="14"/>
      <color theme="1"/>
      <name val="方正小标宋_GBK"/>
      <charset val="134"/>
    </font>
    <font>
      <sz val="11"/>
      <color theme="1"/>
      <name val="方正小标宋_GBK"/>
      <charset val="134"/>
    </font>
    <font>
      <sz val="10"/>
      <color theme="1"/>
      <name val="宋体"/>
      <charset val="134"/>
    </font>
    <font>
      <sz val="10"/>
      <color theme="1"/>
      <name val="方正小标宋_GBK"/>
      <charset val="134"/>
    </font>
    <font>
      <b/>
      <sz val="10"/>
      <color theme="1"/>
      <name val="宋体"/>
      <charset val="134"/>
      <scheme val="minor"/>
    </font>
    <font>
      <sz val="10"/>
      <name val="宋体"/>
      <charset val="134"/>
      <scheme val="minor"/>
    </font>
    <font>
      <sz val="11"/>
      <color indexed="8"/>
      <name val="方正小标宋_GBK"/>
      <charset val="134"/>
    </font>
    <font>
      <sz val="14"/>
      <name val="Arial"/>
      <charset val="134"/>
    </font>
    <font>
      <sz val="20"/>
      <name val="方正小标宋简体"/>
      <charset val="134"/>
    </font>
    <font>
      <sz val="18"/>
      <name val="宋体"/>
      <charset val="134"/>
    </font>
    <font>
      <sz val="16"/>
      <name val="宋体"/>
      <charset val="134"/>
    </font>
    <font>
      <b/>
      <sz val="11"/>
      <color indexed="8"/>
      <name val="宋体"/>
      <charset val="134"/>
    </font>
    <font>
      <sz val="18"/>
      <name val="华文中宋"/>
      <charset val="134"/>
    </font>
    <font>
      <sz val="12"/>
      <color indexed="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0"/>
      <name val="楷体"/>
      <charset val="134"/>
    </font>
    <font>
      <sz val="10"/>
      <name val="Geneva"/>
      <charset val="134"/>
    </font>
    <font>
      <sz val="11"/>
      <color indexed="52"/>
      <name val="宋体"/>
      <charset val="134"/>
    </font>
    <font>
      <sz val="11"/>
      <color indexed="17"/>
      <name val="宋体"/>
      <charset val="134"/>
    </font>
    <font>
      <sz val="8"/>
      <name val="Times New Roman"/>
      <charset val="134"/>
    </font>
    <font>
      <sz val="11"/>
      <color indexed="60"/>
      <name val="宋体"/>
      <charset val="134"/>
    </font>
    <font>
      <sz val="8"/>
      <name val="Arial"/>
      <charset val="134"/>
    </font>
    <font>
      <sz val="10"/>
      <name val="Arial"/>
      <charset val="134"/>
    </font>
    <font>
      <sz val="12"/>
      <color indexed="16"/>
      <name val="宋体"/>
      <charset val="134"/>
    </font>
    <font>
      <sz val="12"/>
      <color indexed="17"/>
      <name val="宋体"/>
      <charset val="134"/>
    </font>
    <font>
      <i/>
      <sz val="11"/>
      <color indexed="23"/>
      <name val="宋体"/>
      <charset val="134"/>
    </font>
    <font>
      <b/>
      <sz val="15"/>
      <color indexed="56"/>
      <name val="宋体"/>
      <charset val="134"/>
    </font>
    <font>
      <sz val="11"/>
      <color indexed="20"/>
      <name val="宋体"/>
      <charset val="134"/>
    </font>
    <font>
      <b/>
      <sz val="11"/>
      <color indexed="56"/>
      <name val="宋体"/>
      <charset val="134"/>
    </font>
    <font>
      <b/>
      <sz val="10"/>
      <name val="MS Sans Serif"/>
      <charset val="134"/>
    </font>
    <font>
      <b/>
      <sz val="11"/>
      <color indexed="63"/>
      <name val="宋体"/>
      <charset val="134"/>
    </font>
    <font>
      <b/>
      <sz val="18"/>
      <color indexed="56"/>
      <name val="宋体"/>
      <charset val="134"/>
    </font>
    <font>
      <b/>
      <sz val="11"/>
      <color indexed="9"/>
      <name val="宋体"/>
      <charset val="134"/>
    </font>
    <font>
      <b/>
      <sz val="11"/>
      <color indexed="52"/>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2"/>
      <name val="Arial"/>
      <charset val="134"/>
    </font>
    <font>
      <sz val="10"/>
      <name val="MS Sans Serif"/>
      <charset val="134"/>
    </font>
    <font>
      <b/>
      <sz val="10"/>
      <name val="Tms Rmn"/>
      <charset val="134"/>
    </font>
    <font>
      <sz val="11"/>
      <color indexed="62"/>
      <name val="宋体"/>
      <charset val="134"/>
    </font>
    <font>
      <sz val="9"/>
      <name val="宋体"/>
      <charset val="134"/>
    </font>
    <font>
      <sz val="10"/>
      <name val="Times New Roman"/>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u/>
      <sz val="12"/>
      <color indexed="36"/>
      <name val="宋体"/>
      <charset val="134"/>
    </font>
    <font>
      <b/>
      <sz val="10"/>
      <name val="Arial"/>
      <charset val="134"/>
    </font>
    <font>
      <u/>
      <sz val="10"/>
      <color indexed="12"/>
      <name val="Times"/>
      <charset val="134"/>
    </font>
    <font>
      <u/>
      <sz val="11"/>
      <color indexed="52"/>
      <name val="宋体"/>
      <charset val="134"/>
    </font>
    <font>
      <sz val="12"/>
      <name val="Courier"/>
      <charset val="134"/>
    </font>
    <font>
      <sz val="10"/>
      <color theme="1"/>
      <name val="Arial"/>
      <charset val="0"/>
    </font>
  </fonts>
  <fills count="70">
    <fill>
      <patternFill patternType="none"/>
    </fill>
    <fill>
      <patternFill patternType="gray125"/>
    </fill>
    <fill>
      <patternFill patternType="solid">
        <fgColor theme="8" tint="0.8"/>
        <bgColor indexed="64"/>
      </patternFill>
    </fill>
    <fill>
      <patternFill patternType="solid">
        <fgColor rgb="FFDAEEF3"/>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27"/>
        <bgColor indexed="64"/>
      </patternFill>
    </fill>
    <fill>
      <patternFill patternType="solid">
        <fgColor indexed="55"/>
        <bgColor indexed="64"/>
      </patternFill>
    </fill>
    <fill>
      <patternFill patternType="solid">
        <fgColor indexed="52"/>
        <bgColor indexed="64"/>
      </patternFill>
    </fill>
    <fill>
      <patternFill patternType="solid">
        <fgColor indexed="45"/>
        <bgColor indexed="64"/>
      </patternFill>
    </fill>
    <fill>
      <patternFill patternType="solid">
        <fgColor indexed="48"/>
        <bgColor indexed="64"/>
      </patternFill>
    </fill>
    <fill>
      <patternFill patternType="solid">
        <fgColor indexed="29"/>
        <bgColor indexed="64"/>
      </patternFill>
    </fill>
    <fill>
      <patternFill patternType="solid">
        <fgColor indexed="44"/>
        <bgColor indexed="64"/>
      </patternFill>
    </fill>
    <fill>
      <patternFill patternType="solid">
        <fgColor indexed="46"/>
        <bgColor indexed="64"/>
      </patternFill>
    </fill>
    <fill>
      <patternFill patternType="solid">
        <fgColor indexed="14"/>
        <bgColor indexed="64"/>
      </patternFill>
    </fill>
    <fill>
      <patternFill patternType="solid">
        <fgColor indexed="31"/>
        <bgColor indexed="64"/>
      </patternFill>
    </fill>
    <fill>
      <patternFill patternType="solid">
        <fgColor indexed="47"/>
        <bgColor indexed="64"/>
      </patternFill>
    </fill>
    <fill>
      <patternFill patternType="solid">
        <fgColor indexed="9"/>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15"/>
        <bgColor indexed="64"/>
      </patternFill>
    </fill>
    <fill>
      <patternFill patternType="solid">
        <fgColor indexed="57"/>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style="thin">
        <color auto="1"/>
      </right>
      <top style="thin">
        <color auto="1"/>
      </top>
      <bottom/>
      <diagonal/>
    </border>
    <border>
      <left/>
      <right style="thin">
        <color indexed="8"/>
      </right>
      <top/>
      <bottom style="thin">
        <color indexed="8"/>
      </bottom>
      <diagonal/>
    </border>
    <border>
      <left/>
      <right style="thin">
        <color indexed="8"/>
      </right>
      <top/>
      <bottom/>
      <diagonal/>
    </border>
    <border>
      <left style="thin">
        <color auto="1"/>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top/>
      <bottom style="thin">
        <color indexed="8"/>
      </bottom>
      <diagonal/>
    </border>
    <border>
      <left style="thin">
        <color indexed="8"/>
      </left>
      <right/>
      <top style="thin">
        <color indexed="8"/>
      </top>
      <bottom/>
      <diagonal/>
    </border>
    <border>
      <left style="thin">
        <color auto="1"/>
      </left>
      <right style="thin">
        <color auto="1"/>
      </right>
      <top/>
      <bottom/>
      <diagonal/>
    </border>
    <border>
      <left style="thin">
        <color auto="1"/>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right style="thin">
        <color auto="1"/>
      </right>
      <top/>
      <bottom style="thin">
        <color auto="1"/>
      </bottom>
      <diagonal/>
    </border>
    <border>
      <left/>
      <right/>
      <top/>
      <bottom style="double">
        <color indexed="52"/>
      </bottom>
      <diagonal/>
    </border>
    <border>
      <left/>
      <right/>
      <top/>
      <bottom style="thick">
        <color indexed="62"/>
      </bottom>
      <diagonal/>
    </border>
    <border>
      <left/>
      <right/>
      <top/>
      <bottom style="medium">
        <color auto="1"/>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243">
    <xf numFmtId="0" fontId="0" fillId="0" borderId="0">
      <alignment vertical="center"/>
    </xf>
    <xf numFmtId="43" fontId="0" fillId="0" borderId="0" applyFont="0" applyFill="0" applyBorder="0" applyAlignment="0" applyProtection="0">
      <alignment vertical="center"/>
    </xf>
    <xf numFmtId="44" fontId="34" fillId="0" borderId="0" applyFont="0" applyFill="0" applyBorder="0" applyAlignment="0" applyProtection="0">
      <alignment vertical="center"/>
    </xf>
    <xf numFmtId="9" fontId="6"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4" fillId="5" borderId="23"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24" applyNumberFormat="0" applyFill="0" applyAlignment="0" applyProtection="0">
      <alignment vertical="center"/>
    </xf>
    <xf numFmtId="0" fontId="56" fillId="0" borderId="24" applyNumberFormat="0" applyFill="0" applyAlignment="0" applyProtection="0">
      <alignment vertical="center"/>
    </xf>
    <xf numFmtId="0" fontId="57" fillId="0" borderId="25" applyNumberFormat="0" applyFill="0" applyAlignment="0" applyProtection="0">
      <alignment vertical="center"/>
    </xf>
    <xf numFmtId="0" fontId="57" fillId="0" borderId="0" applyNumberFormat="0" applyFill="0" applyBorder="0" applyAlignment="0" applyProtection="0">
      <alignment vertical="center"/>
    </xf>
    <xf numFmtId="0" fontId="58" fillId="6" borderId="26" applyNumberFormat="0" applyAlignment="0" applyProtection="0">
      <alignment vertical="center"/>
    </xf>
    <xf numFmtId="0" fontId="59" fillId="7" borderId="27" applyNumberFormat="0" applyAlignment="0" applyProtection="0">
      <alignment vertical="center"/>
    </xf>
    <xf numFmtId="0" fontId="60" fillId="7" borderId="26" applyNumberFormat="0" applyAlignment="0" applyProtection="0">
      <alignment vertical="center"/>
    </xf>
    <xf numFmtId="0" fontId="61" fillId="8" borderId="28" applyNumberFormat="0" applyAlignment="0" applyProtection="0">
      <alignment vertical="center"/>
    </xf>
    <xf numFmtId="0" fontId="62" fillId="0" borderId="29" applyNumberFormat="0" applyFill="0" applyAlignment="0" applyProtection="0">
      <alignment vertical="center"/>
    </xf>
    <xf numFmtId="0" fontId="63" fillId="0" borderId="30" applyNumberFormat="0" applyFill="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7" fillId="12" borderId="0" applyNumberFormat="0" applyBorder="0" applyAlignment="0" applyProtection="0">
      <alignment vertical="center"/>
    </xf>
    <xf numFmtId="0" fontId="68" fillId="13" borderId="0" applyNumberFormat="0" applyBorder="0" applyAlignment="0" applyProtection="0">
      <alignment vertical="center"/>
    </xf>
    <xf numFmtId="0" fontId="68" fillId="14" borderId="0" applyNumberFormat="0" applyBorder="0" applyAlignment="0" applyProtection="0">
      <alignment vertical="center"/>
    </xf>
    <xf numFmtId="0" fontId="67" fillId="15" borderId="0" applyNumberFormat="0" applyBorder="0" applyAlignment="0" applyProtection="0">
      <alignment vertical="center"/>
    </xf>
    <xf numFmtId="0" fontId="67" fillId="16" borderId="0" applyNumberFormat="0" applyBorder="0" applyAlignment="0" applyProtection="0">
      <alignment vertical="center"/>
    </xf>
    <xf numFmtId="0" fontId="68" fillId="17" borderId="0" applyNumberFormat="0" applyBorder="0" applyAlignment="0" applyProtection="0">
      <alignment vertical="center"/>
    </xf>
    <xf numFmtId="0" fontId="68" fillId="18" borderId="0" applyNumberFormat="0" applyBorder="0" applyAlignment="0" applyProtection="0">
      <alignment vertical="center"/>
    </xf>
    <xf numFmtId="0" fontId="67" fillId="19" borderId="0" applyNumberFormat="0" applyBorder="0" applyAlignment="0" applyProtection="0">
      <alignment vertical="center"/>
    </xf>
    <xf numFmtId="0" fontId="67" fillId="20" borderId="0" applyNumberFormat="0" applyBorder="0" applyAlignment="0" applyProtection="0">
      <alignment vertical="center"/>
    </xf>
    <xf numFmtId="0" fontId="68" fillId="21"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7" fillId="24" borderId="0" applyNumberFormat="0" applyBorder="0" applyAlignment="0" applyProtection="0">
      <alignment vertical="center"/>
    </xf>
    <xf numFmtId="0" fontId="68" fillId="25" borderId="0" applyNumberFormat="0" applyBorder="0" applyAlignment="0" applyProtection="0">
      <alignment vertical="center"/>
    </xf>
    <xf numFmtId="0" fontId="68" fillId="26" borderId="0" applyNumberFormat="0" applyBorder="0" applyAlignment="0" applyProtection="0">
      <alignment vertical="center"/>
    </xf>
    <xf numFmtId="0" fontId="67" fillId="27" borderId="0" applyNumberFormat="0" applyBorder="0" applyAlignment="0" applyProtection="0">
      <alignment vertical="center"/>
    </xf>
    <xf numFmtId="0" fontId="67" fillId="28" borderId="0" applyNumberFormat="0" applyBorder="0" applyAlignment="0" applyProtection="0">
      <alignment vertical="center"/>
    </xf>
    <xf numFmtId="0" fontId="68" fillId="4" borderId="0" applyNumberFormat="0" applyBorder="0" applyAlignment="0" applyProtection="0">
      <alignment vertical="center"/>
    </xf>
    <xf numFmtId="0" fontId="68" fillId="29" borderId="0" applyNumberFormat="0" applyBorder="0" applyAlignment="0" applyProtection="0">
      <alignment vertical="center"/>
    </xf>
    <xf numFmtId="0" fontId="67" fillId="30" borderId="0" applyNumberFormat="0" applyBorder="0" applyAlignment="0" applyProtection="0">
      <alignment vertical="center"/>
    </xf>
    <xf numFmtId="0" fontId="67" fillId="31" borderId="0" applyNumberFormat="0" applyBorder="0" applyAlignment="0" applyProtection="0">
      <alignment vertical="center"/>
    </xf>
    <xf numFmtId="0" fontId="68" fillId="32" borderId="0" applyNumberFormat="0" applyBorder="0" applyAlignment="0" applyProtection="0">
      <alignment vertical="center"/>
    </xf>
    <xf numFmtId="0" fontId="68" fillId="33" borderId="0" applyNumberFormat="0" applyBorder="0" applyAlignment="0" applyProtection="0">
      <alignment vertical="center"/>
    </xf>
    <xf numFmtId="0" fontId="67" fillId="34" borderId="0" applyNumberFormat="0" applyBorder="0" applyAlignment="0" applyProtection="0">
      <alignment vertical="center"/>
    </xf>
    <xf numFmtId="0" fontId="69" fillId="35" borderId="0" applyNumberFormat="0" applyBorder="0" applyAlignment="0" applyProtection="0">
      <alignment vertical="center"/>
    </xf>
    <xf numFmtId="0" fontId="47" fillId="0" borderId="31" applyNumberFormat="0" applyFill="0" applyAlignment="0" applyProtection="0">
      <alignment vertical="center"/>
    </xf>
    <xf numFmtId="0" fontId="49" fillId="36" borderId="0" applyNumberFormat="0" applyBorder="0" applyAlignment="0" applyProtection="0">
      <alignment vertical="center"/>
    </xf>
    <xf numFmtId="0" fontId="70" fillId="0" borderId="32" applyNumberFormat="0" applyFill="0" applyProtection="0">
      <alignment horizontal="center" vertical="center"/>
    </xf>
    <xf numFmtId="0" fontId="71" fillId="0" borderId="0">
      <alignment vertical="center"/>
    </xf>
    <xf numFmtId="0" fontId="72" fillId="0" borderId="33" applyNumberFormat="0" applyFill="0" applyAlignment="0" applyProtection="0">
      <alignment vertical="center"/>
    </xf>
    <xf numFmtId="0" fontId="49" fillId="37" borderId="0" applyNumberFormat="0" applyBorder="0" applyAlignment="0" applyProtection="0">
      <alignment vertical="center"/>
    </xf>
    <xf numFmtId="0" fontId="73" fillId="38" borderId="0" applyNumberFormat="0" applyBorder="0" applyAlignment="0" applyProtection="0">
      <alignment vertical="center"/>
    </xf>
    <xf numFmtId="0" fontId="74" fillId="0" borderId="0">
      <alignment horizontal="center" vertical="center" wrapText="1"/>
      <protection locked="0"/>
    </xf>
    <xf numFmtId="0" fontId="9" fillId="39" borderId="0" applyNumberFormat="0" applyBorder="0" applyAlignment="0" applyProtection="0">
      <alignment vertical="center"/>
    </xf>
    <xf numFmtId="0" fontId="75" fillId="40" borderId="0" applyNumberFormat="0" applyBorder="0" applyAlignment="0" applyProtection="0">
      <alignment vertical="center"/>
    </xf>
    <xf numFmtId="0" fontId="9" fillId="41" borderId="0" applyNumberFormat="0" applyBorder="0" applyAlignment="0" applyProtection="0">
      <alignment vertical="center"/>
    </xf>
    <xf numFmtId="0" fontId="73" fillId="42" borderId="0" applyNumberFormat="0" applyBorder="0" applyAlignment="0" applyProtection="0">
      <alignment vertical="center"/>
    </xf>
    <xf numFmtId="0" fontId="76" fillId="41" borderId="1" applyNumberFormat="0" applyBorder="0" applyAlignment="0" applyProtection="0">
      <alignment vertical="center"/>
    </xf>
    <xf numFmtId="0" fontId="49" fillId="43" borderId="0" applyNumberFormat="0" applyBorder="0" applyAlignment="0" applyProtection="0">
      <alignment vertical="center"/>
    </xf>
    <xf numFmtId="0" fontId="69" fillId="44" borderId="0" applyNumberFormat="0" applyBorder="0" applyAlignment="0" applyProtection="0">
      <alignment vertical="center"/>
    </xf>
    <xf numFmtId="176" fontId="77" fillId="0" borderId="32" applyFill="0" applyProtection="0">
      <alignment horizontal="right" vertical="center"/>
    </xf>
    <xf numFmtId="0" fontId="49" fillId="44" borderId="0" applyNumberFormat="0" applyBorder="0" applyAlignment="0" applyProtection="0">
      <alignment vertical="center"/>
    </xf>
    <xf numFmtId="0" fontId="78" fillId="45" borderId="0" applyNumberFormat="0" applyBorder="0" applyAlignment="0" applyProtection="0">
      <alignment vertical="center"/>
    </xf>
    <xf numFmtId="0" fontId="79" fillId="38" borderId="0" applyNumberFormat="0" applyBorder="0" applyAlignment="0" applyProtection="0">
      <alignment vertical="center"/>
    </xf>
    <xf numFmtId="0" fontId="69" fillId="46" borderId="0" applyNumberFormat="0" applyBorder="0" applyAlignment="0" applyProtection="0">
      <alignment vertical="center"/>
    </xf>
    <xf numFmtId="0" fontId="69" fillId="47" borderId="0" applyNumberFormat="0" applyBorder="0" applyAlignment="0" applyProtection="0">
      <alignment vertical="center"/>
    </xf>
    <xf numFmtId="0" fontId="25" fillId="0" borderId="0">
      <alignment vertical="center"/>
    </xf>
    <xf numFmtId="0" fontId="49" fillId="48" borderId="0" applyNumberFormat="0" applyBorder="0" applyAlignment="0" applyProtection="0">
      <alignment vertical="center"/>
    </xf>
    <xf numFmtId="0" fontId="80" fillId="0" borderId="0" applyNumberFormat="0" applyFill="0" applyBorder="0" applyAlignment="0" applyProtection="0">
      <alignment vertical="center"/>
    </xf>
    <xf numFmtId="0" fontId="69" fillId="45" borderId="0" applyNumberFormat="0" applyBorder="0" applyAlignment="0" applyProtection="0">
      <alignment vertical="center"/>
    </xf>
    <xf numFmtId="0" fontId="81" fillId="0" borderId="34" applyNumberFormat="0" applyFill="0" applyAlignment="0" applyProtection="0">
      <alignment vertical="center"/>
    </xf>
    <xf numFmtId="0" fontId="82" fillId="45" borderId="0" applyNumberFormat="0" applyBorder="0" applyAlignment="0" applyProtection="0">
      <alignment vertical="center"/>
    </xf>
    <xf numFmtId="0" fontId="0" fillId="48" borderId="0" applyNumberFormat="0" applyBorder="0" applyAlignment="0" applyProtection="0">
      <alignment vertical="center"/>
    </xf>
    <xf numFmtId="0" fontId="83" fillId="0" borderId="0" applyNumberFormat="0" applyFill="0" applyBorder="0" applyAlignment="0" applyProtection="0">
      <alignment vertical="center"/>
    </xf>
    <xf numFmtId="0" fontId="84" fillId="0" borderId="35">
      <alignment horizontal="center" vertical="center"/>
    </xf>
    <xf numFmtId="0" fontId="82" fillId="49" borderId="0" applyNumberFormat="0" applyBorder="0" applyAlignment="0" applyProtection="0">
      <alignment vertical="center"/>
    </xf>
    <xf numFmtId="0" fontId="0" fillId="38" borderId="0" applyNumberFormat="0" applyBorder="0" applyAlignment="0" applyProtection="0">
      <alignment vertical="center"/>
    </xf>
    <xf numFmtId="0" fontId="85" fillId="39" borderId="36" applyNumberFormat="0" applyAlignment="0" applyProtection="0">
      <alignment vertical="center"/>
    </xf>
    <xf numFmtId="0" fontId="0" fillId="0" borderId="0">
      <alignment vertical="center"/>
    </xf>
    <xf numFmtId="0" fontId="77" fillId="0" borderId="16" applyNumberFormat="0" applyFill="0" applyProtection="0">
      <alignment horizontal="right" vertical="center"/>
    </xf>
    <xf numFmtId="0" fontId="86" fillId="0" borderId="0" applyNumberFormat="0" applyFill="0" applyBorder="0" applyAlignment="0" applyProtection="0">
      <alignment vertical="center"/>
    </xf>
    <xf numFmtId="0" fontId="0" fillId="0" borderId="0">
      <alignment vertical="center"/>
    </xf>
    <xf numFmtId="0" fontId="87" fillId="43" borderId="37" applyNumberFormat="0" applyAlignment="0" applyProtection="0">
      <alignment vertical="center"/>
    </xf>
    <xf numFmtId="0" fontId="6" fillId="0" borderId="0" applyNumberFormat="0" applyFont="0" applyFill="0" applyBorder="0" applyAlignment="0" applyProtection="0">
      <alignment horizontal="left" vertical="center"/>
    </xf>
    <xf numFmtId="0" fontId="88" fillId="39" borderId="38" applyNumberFormat="0" applyAlignment="0" applyProtection="0">
      <alignment vertical="center"/>
    </xf>
    <xf numFmtId="0" fontId="69" fillId="39" borderId="0" applyNumberFormat="0" applyBorder="0" applyAlignment="0" applyProtection="0">
      <alignment vertical="center"/>
    </xf>
    <xf numFmtId="0" fontId="89" fillId="0" borderId="0">
      <alignment vertical="center"/>
    </xf>
    <xf numFmtId="0" fontId="90" fillId="0" borderId="0" applyNumberFormat="0" applyFill="0" applyBorder="0" applyAlignment="0" applyProtection="0">
      <alignment vertical="top"/>
      <protection locked="0"/>
    </xf>
    <xf numFmtId="49" fontId="6" fillId="0" borderId="0" applyFont="0" applyFill="0" applyBorder="0" applyAlignment="0" applyProtection="0">
      <alignment vertical="center"/>
    </xf>
    <xf numFmtId="0" fontId="91" fillId="45" borderId="0" applyNumberFormat="0" applyBorder="0" applyAlignment="0" applyProtection="0">
      <alignment vertical="center"/>
    </xf>
    <xf numFmtId="0" fontId="92" fillId="0" borderId="39" applyNumberFormat="0" applyFill="0" applyAlignment="0" applyProtection="0">
      <alignment vertical="center"/>
    </xf>
    <xf numFmtId="10" fontId="6" fillId="0" borderId="0" applyFont="0" applyFill="0" applyBorder="0" applyAlignment="0" applyProtection="0">
      <alignment vertical="center"/>
    </xf>
    <xf numFmtId="0" fontId="6" fillId="0" borderId="0">
      <alignment vertical="center"/>
    </xf>
    <xf numFmtId="0" fontId="93" fillId="0" borderId="0" applyNumberFormat="0" applyFill="0" applyBorder="0" applyAlignment="0" applyProtection="0">
      <alignment vertical="center"/>
    </xf>
    <xf numFmtId="0" fontId="69" fillId="50" borderId="0" applyNumberFormat="0" applyBorder="0" applyAlignment="0" applyProtection="0">
      <alignment vertical="center"/>
    </xf>
    <xf numFmtId="0" fontId="0" fillId="51" borderId="0" applyNumberFormat="0" applyBorder="0" applyAlignment="0" applyProtection="0">
      <alignment vertical="center"/>
    </xf>
    <xf numFmtId="0" fontId="9" fillId="51" borderId="0" applyNumberFormat="0" applyBorder="0" applyAlignment="0" applyProtection="0">
      <alignment vertical="center"/>
    </xf>
    <xf numFmtId="0" fontId="0" fillId="45" borderId="0" applyNumberFormat="0" applyBorder="0" applyAlignment="0" applyProtection="0">
      <alignment vertical="center"/>
    </xf>
    <xf numFmtId="0" fontId="69" fillId="52" borderId="0" applyNumberFormat="0" applyBorder="0" applyAlignment="0" applyProtection="0">
      <alignment vertical="center"/>
    </xf>
    <xf numFmtId="0" fontId="0" fillId="41" borderId="0" applyNumberFormat="0" applyBorder="0" applyAlignment="0" applyProtection="0">
      <alignment vertical="center"/>
    </xf>
    <xf numFmtId="0" fontId="6" fillId="0" borderId="0">
      <alignment vertical="center"/>
    </xf>
    <xf numFmtId="0" fontId="0" fillId="42" borderId="0" applyNumberFormat="0" applyBorder="0" applyAlignment="0" applyProtection="0">
      <alignment vertical="center"/>
    </xf>
    <xf numFmtId="177" fontId="6" fillId="0" borderId="0" applyFont="0" applyFill="0" applyBorder="0" applyAlignment="0" applyProtection="0">
      <alignment vertical="center"/>
    </xf>
    <xf numFmtId="0" fontId="6" fillId="0" borderId="0">
      <alignment vertical="center"/>
    </xf>
    <xf numFmtId="0" fontId="0" fillId="49" borderId="0" applyNumberFormat="0" applyBorder="0" applyAlignment="0" applyProtection="0">
      <alignment vertical="center"/>
    </xf>
    <xf numFmtId="0" fontId="49" fillId="52" borderId="0" applyNumberFormat="0" applyBorder="0" applyAlignment="0" applyProtection="0">
      <alignment vertical="center"/>
    </xf>
    <xf numFmtId="0" fontId="0" fillId="53" borderId="0" applyNumberFormat="0" applyBorder="0" applyAlignment="0" applyProtection="0">
      <alignment vertical="center"/>
    </xf>
    <xf numFmtId="0" fontId="0" fillId="52" borderId="0" applyNumberFormat="0" applyBorder="0" applyAlignment="0" applyProtection="0">
      <alignment vertical="center"/>
    </xf>
    <xf numFmtId="0" fontId="0" fillId="40" borderId="0" applyNumberFormat="0" applyBorder="0" applyAlignment="0" applyProtection="0">
      <alignment vertical="center"/>
    </xf>
    <xf numFmtId="0" fontId="94" fillId="0" borderId="1">
      <alignment horizontal="left" vertical="center"/>
    </xf>
    <xf numFmtId="0" fontId="0" fillId="47" borderId="0" applyNumberFormat="0" applyBorder="0" applyAlignment="0" applyProtection="0">
      <alignment vertical="center"/>
    </xf>
    <xf numFmtId="0" fontId="6" fillId="0" borderId="0">
      <alignment vertical="center"/>
    </xf>
    <xf numFmtId="0" fontId="0" fillId="54" borderId="0" applyNumberFormat="0" applyBorder="0" applyAlignment="0" applyProtection="0">
      <alignment vertical="center"/>
    </xf>
    <xf numFmtId="43" fontId="0" fillId="0" borderId="0" applyFont="0" applyFill="0" applyBorder="0" applyAlignment="0" applyProtection="0">
      <alignment vertical="center"/>
    </xf>
    <xf numFmtId="0" fontId="0" fillId="39" borderId="0" applyNumberFormat="0" applyBorder="0" applyAlignment="0" applyProtection="0">
      <alignment vertical="center"/>
    </xf>
    <xf numFmtId="0" fontId="69" fillId="55" borderId="0" applyNumberFormat="0" applyBorder="0" applyAlignment="0" applyProtection="0">
      <alignment vertical="center"/>
    </xf>
    <xf numFmtId="0" fontId="49" fillId="56" borderId="0" applyNumberFormat="0" applyBorder="0" applyAlignment="0" applyProtection="0">
      <alignment vertical="center"/>
    </xf>
    <xf numFmtId="0" fontId="0" fillId="57" borderId="0" applyNumberFormat="0" applyBorder="0" applyAlignment="0" applyProtection="0">
      <alignment vertical="center"/>
    </xf>
    <xf numFmtId="0" fontId="69" fillId="40" borderId="0" applyNumberFormat="0" applyBorder="0" applyAlignment="0" applyProtection="0">
      <alignment vertical="center"/>
    </xf>
    <xf numFmtId="0" fontId="77" fillId="0" borderId="16" applyNumberFormat="0" applyFill="0" applyProtection="0">
      <alignment horizontal="left" vertical="center"/>
    </xf>
    <xf numFmtId="0" fontId="83" fillId="0" borderId="40" applyNumberFormat="0" applyFill="0" applyAlignment="0" applyProtection="0">
      <alignment vertical="center"/>
    </xf>
    <xf numFmtId="0" fontId="69" fillId="58" borderId="0" applyNumberFormat="0" applyBorder="0" applyAlignment="0" applyProtection="0">
      <alignment vertical="center"/>
    </xf>
    <xf numFmtId="0" fontId="6" fillId="0" borderId="0">
      <alignment vertical="center"/>
    </xf>
    <xf numFmtId="0" fontId="0" fillId="41" borderId="41" applyNumberFormat="0" applyFont="0" applyAlignment="0" applyProtection="0">
      <alignment vertical="center"/>
    </xf>
    <xf numFmtId="0" fontId="69" fillId="54" borderId="0" applyNumberFormat="0" applyBorder="0" applyAlignment="0" applyProtection="0">
      <alignment vertical="center"/>
    </xf>
    <xf numFmtId="0" fontId="77" fillId="0" borderId="0" applyProtection="0">
      <alignment vertical="center"/>
    </xf>
    <xf numFmtId="0" fontId="1" fillId="0" borderId="0">
      <alignment vertical="center"/>
    </xf>
    <xf numFmtId="0" fontId="69" fillId="36" borderId="0" applyNumberFormat="0" applyBorder="0" applyAlignment="0" applyProtection="0">
      <alignment vertical="center"/>
    </xf>
    <xf numFmtId="0" fontId="6" fillId="0" borderId="0" applyNumberFormat="0" applyFill="0" applyBorder="0" applyAlignment="0" applyProtection="0">
      <alignment vertical="center"/>
    </xf>
    <xf numFmtId="0" fontId="69" fillId="37" borderId="0" applyNumberFormat="0" applyBorder="0" applyAlignment="0" applyProtection="0">
      <alignment vertical="center"/>
    </xf>
    <xf numFmtId="0" fontId="95" fillId="0" borderId="3">
      <alignment horizontal="left" vertical="center"/>
    </xf>
    <xf numFmtId="0" fontId="89" fillId="0" borderId="0">
      <alignment vertical="center"/>
      <protection locked="0"/>
    </xf>
    <xf numFmtId="0" fontId="9" fillId="42" borderId="0" applyNumberFormat="0" applyBorder="0" applyAlignment="0" applyProtection="0">
      <alignment vertical="center"/>
    </xf>
    <xf numFmtId="15" fontId="96" fillId="0" borderId="0">
      <alignment vertical="center"/>
    </xf>
    <xf numFmtId="0" fontId="97" fillId="59" borderId="20">
      <alignment vertical="center"/>
      <protection locked="0"/>
    </xf>
    <xf numFmtId="0" fontId="95" fillId="0" borderId="42" applyNumberFormat="0" applyAlignment="0" applyProtection="0">
      <alignment horizontal="left" vertical="center"/>
    </xf>
    <xf numFmtId="0" fontId="69" fillId="57" borderId="0" applyNumberFormat="0" applyBorder="0" applyAlignment="0" applyProtection="0">
      <alignment vertical="center"/>
    </xf>
    <xf numFmtId="0" fontId="98" fillId="52" borderId="38" applyNumberFormat="0" applyAlignment="0" applyProtection="0">
      <alignment vertical="center"/>
    </xf>
    <xf numFmtId="0" fontId="6" fillId="0" borderId="0" applyFont="0" applyFill="0" applyBorder="0" applyAlignment="0" applyProtection="0">
      <alignment vertical="center"/>
    </xf>
    <xf numFmtId="0" fontId="79" fillId="42" borderId="0" applyNumberFormat="0" applyBorder="0" applyAlignment="0" applyProtection="0">
      <alignment vertical="center"/>
    </xf>
    <xf numFmtId="178" fontId="6" fillId="0" borderId="0" applyFont="0" applyFill="0" applyBorder="0" applyAlignment="0" applyProtection="0">
      <alignment vertical="center"/>
    </xf>
    <xf numFmtId="0" fontId="9" fillId="38" borderId="0" applyNumberFormat="0" applyBorder="0" applyAlignment="0" applyProtection="0">
      <alignment vertical="center"/>
    </xf>
    <xf numFmtId="49" fontId="99" fillId="0" borderId="17">
      <alignment horizontal="left" vertical="center" wrapText="1"/>
    </xf>
    <xf numFmtId="0" fontId="49" fillId="39" borderId="0" applyNumberFormat="0" applyBorder="0" applyAlignment="0" applyProtection="0">
      <alignment vertical="center"/>
    </xf>
    <xf numFmtId="179" fontId="6" fillId="0" borderId="0" applyFont="0" applyFill="0" applyBorder="0" applyAlignment="0" applyProtection="0">
      <alignment vertical="center"/>
    </xf>
    <xf numFmtId="180" fontId="100" fillId="0" borderId="0">
      <alignment vertical="center"/>
    </xf>
    <xf numFmtId="181" fontId="6" fillId="0" borderId="0" applyFont="0" applyFill="0" applyBorder="0" applyAlignment="0" applyProtection="0">
      <alignment vertical="center"/>
    </xf>
    <xf numFmtId="9" fontId="6" fillId="0" borderId="0" applyFont="0" applyFill="0" applyBorder="0" applyAlignment="0" applyProtection="0">
      <alignment vertical="center"/>
    </xf>
    <xf numFmtId="0" fontId="26" fillId="60" borderId="0" applyNumberFormat="0" applyBorder="0" applyAlignment="0" applyProtection="0">
      <alignment vertical="center"/>
    </xf>
    <xf numFmtId="0" fontId="9" fillId="52" borderId="0" applyNumberFormat="0" applyBorder="0" applyAlignment="0" applyProtection="0">
      <alignment vertical="center"/>
    </xf>
    <xf numFmtId="0" fontId="6" fillId="0" borderId="0">
      <alignment vertical="center"/>
    </xf>
    <xf numFmtId="0" fontId="6" fillId="61" borderId="0" applyNumberFormat="0" applyFont="0" applyBorder="0" applyAlignment="0" applyProtection="0">
      <alignment vertical="center"/>
    </xf>
    <xf numFmtId="0" fontId="100" fillId="0" borderId="0">
      <alignment vertical="center"/>
    </xf>
    <xf numFmtId="0" fontId="70" fillId="0" borderId="32" applyNumberFormat="0" applyFill="0" applyProtection="0">
      <alignment horizontal="left" vertical="center"/>
    </xf>
    <xf numFmtId="0" fontId="101" fillId="0" borderId="43" applyNumberFormat="0" applyFill="0" applyAlignment="0" applyProtection="0">
      <alignment vertical="center"/>
    </xf>
    <xf numFmtId="0" fontId="102" fillId="52" borderId="44">
      <alignment horizontal="left" vertical="center"/>
      <protection locked="0" hidden="1"/>
    </xf>
    <xf numFmtId="182" fontId="6" fillId="0" borderId="0" applyFont="0" applyFill="0" applyBorder="0" applyAlignment="0" applyProtection="0">
      <alignment vertical="center"/>
    </xf>
    <xf numFmtId="0" fontId="47" fillId="0" borderId="45" applyNumberFormat="0" applyFill="0" applyAlignment="0" applyProtection="0">
      <alignment vertical="center"/>
    </xf>
    <xf numFmtId="0" fontId="84" fillId="0" borderId="0" applyNumberFormat="0" applyFill="0" applyBorder="0" applyAlignment="0" applyProtection="0">
      <alignment vertical="center"/>
    </xf>
    <xf numFmtId="0" fontId="6" fillId="0" borderId="0">
      <alignment vertical="center"/>
    </xf>
    <xf numFmtId="183" fontId="6" fillId="0" borderId="0" applyFont="0" applyFill="0" applyBorder="0" applyAlignment="0" applyProtection="0">
      <alignment vertical="center"/>
    </xf>
    <xf numFmtId="184" fontId="6" fillId="0" borderId="0" applyFont="0" applyFill="0" applyBorder="0" applyAlignment="0" applyProtection="0">
      <alignment vertical="center"/>
    </xf>
    <xf numFmtId="0" fontId="103" fillId="0" borderId="0" applyNumberFormat="0" applyFill="0" applyBorder="0" applyAlignment="0" applyProtection="0">
      <alignment vertical="center"/>
    </xf>
    <xf numFmtId="185" fontId="100" fillId="0" borderId="0">
      <alignment vertical="center"/>
    </xf>
    <xf numFmtId="0" fontId="99" fillId="0" borderId="0">
      <alignment vertical="center"/>
    </xf>
    <xf numFmtId="186" fontId="100" fillId="0" borderId="0">
      <alignment vertical="center"/>
    </xf>
    <xf numFmtId="0" fontId="91" fillId="49" borderId="0" applyNumberFormat="0" applyBorder="0" applyAlignment="0" applyProtection="0">
      <alignment vertical="center"/>
    </xf>
    <xf numFmtId="0" fontId="76" fillId="39" borderId="0" applyNumberFormat="0" applyBorder="0" applyAlignment="0" applyProtection="0">
      <alignment vertical="center"/>
    </xf>
    <xf numFmtId="0" fontId="104" fillId="0" borderId="46" applyNumberFormat="0" applyFill="0" applyAlignment="0" applyProtection="0">
      <alignment vertical="center"/>
    </xf>
    <xf numFmtId="43" fontId="0" fillId="0" borderId="0" applyFont="0" applyFill="0" applyBorder="0" applyAlignment="0" applyProtection="0">
      <alignment vertical="center"/>
    </xf>
    <xf numFmtId="187" fontId="105" fillId="62" borderId="0">
      <alignment vertical="center"/>
    </xf>
    <xf numFmtId="0" fontId="69" fillId="63" borderId="0" applyNumberFormat="0" applyBorder="0" applyAlignment="0" applyProtection="0">
      <alignment vertical="center"/>
    </xf>
    <xf numFmtId="187" fontId="106" fillId="64" borderId="0">
      <alignment vertical="center"/>
    </xf>
    <xf numFmtId="38" fontId="6" fillId="0" borderId="0" applyFont="0" applyFill="0" applyBorder="0" applyAlignment="0" applyProtection="0">
      <alignment vertical="center"/>
    </xf>
    <xf numFmtId="40" fontId="6" fillId="0" borderId="0" applyFont="0" applyFill="0" applyBorder="0" applyAlignment="0" applyProtection="0">
      <alignment vertical="center"/>
    </xf>
    <xf numFmtId="188" fontId="6" fillId="0" borderId="0" applyFont="0" applyFill="0" applyBorder="0" applyAlignment="0" applyProtection="0">
      <alignment vertical="center"/>
    </xf>
    <xf numFmtId="0" fontId="6" fillId="0" borderId="0">
      <alignment vertical="center"/>
    </xf>
    <xf numFmtId="40" fontId="107" fillId="57" borderId="44">
      <alignment horizontal="centerContinuous" vertical="center"/>
    </xf>
    <xf numFmtId="1" fontId="77" fillId="0" borderId="32" applyFill="0" applyProtection="0">
      <alignment horizontal="center" vertical="center"/>
    </xf>
    <xf numFmtId="37" fontId="108" fillId="0" borderId="0">
      <alignment vertical="center"/>
    </xf>
    <xf numFmtId="189" fontId="77" fillId="0" borderId="0">
      <alignment vertical="center"/>
    </xf>
    <xf numFmtId="14" fontId="74" fillId="0" borderId="0">
      <alignment horizontal="center" vertical="center" wrapText="1"/>
      <protection locked="0"/>
    </xf>
    <xf numFmtId="0" fontId="6" fillId="0" borderId="0">
      <alignment vertical="center"/>
    </xf>
    <xf numFmtId="3" fontId="6" fillId="0" borderId="0" applyFont="0" applyFill="0" applyBorder="0" applyAlignment="0" applyProtection="0">
      <alignment vertical="center"/>
    </xf>
    <xf numFmtId="0" fontId="0" fillId="0" borderId="0">
      <alignment vertical="center"/>
    </xf>
    <xf numFmtId="190" fontId="6" fillId="0" borderId="0" applyFont="0" applyFill="0" applyProtection="0">
      <alignment vertical="center"/>
    </xf>
    <xf numFmtId="0" fontId="109" fillId="0" borderId="0" applyNumberFormat="0" applyFill="0" applyBorder="0" applyAlignment="0" applyProtection="0">
      <alignment vertical="center"/>
    </xf>
    <xf numFmtId="0" fontId="69" fillId="65" borderId="0" applyNumberFormat="0" applyBorder="0" applyAlignment="0" applyProtection="0">
      <alignment vertical="center"/>
    </xf>
    <xf numFmtId="15" fontId="6" fillId="0" borderId="0" applyFont="0" applyFill="0" applyBorder="0" applyAlignment="0" applyProtection="0">
      <alignment vertical="center"/>
    </xf>
    <xf numFmtId="0" fontId="0" fillId="0" borderId="0">
      <alignment vertical="center"/>
    </xf>
    <xf numFmtId="4" fontId="6" fillId="0" borderId="0" applyFont="0" applyFill="0" applyBorder="0" applyAlignment="0" applyProtection="0">
      <alignment vertical="center"/>
    </xf>
    <xf numFmtId="0" fontId="0" fillId="0" borderId="0">
      <alignment vertical="center"/>
    </xf>
    <xf numFmtId="0" fontId="6" fillId="0" borderId="0">
      <alignment vertical="center"/>
    </xf>
    <xf numFmtId="0" fontId="6" fillId="0" borderId="0">
      <alignment vertical="center"/>
    </xf>
    <xf numFmtId="0" fontId="110" fillId="0" borderId="0">
      <alignment vertical="center"/>
    </xf>
    <xf numFmtId="0" fontId="111" fillId="0" borderId="0" applyNumberFormat="0" applyFill="0" applyBorder="0" applyAlignment="0" applyProtection="0">
      <alignment vertical="center"/>
    </xf>
    <xf numFmtId="4" fontId="0" fillId="0" borderId="0" applyFont="0" applyFill="0" applyBorder="0" applyAlignment="0" applyProtection="0">
      <alignment vertical="center"/>
    </xf>
    <xf numFmtId="0" fontId="6" fillId="0" borderId="0" applyProtection="0"/>
    <xf numFmtId="0" fontId="0" fillId="0" borderId="0">
      <alignment vertical="center"/>
    </xf>
    <xf numFmtId="0" fontId="6" fillId="0" borderId="0">
      <alignment vertical="center"/>
    </xf>
    <xf numFmtId="0" fontId="6" fillId="0" borderId="0">
      <alignment vertical="center"/>
    </xf>
    <xf numFmtId="0" fontId="111" fillId="0" borderId="47" applyNumberFormat="0" applyFill="0" applyAlignment="0" applyProtection="0">
      <alignment vertical="center"/>
    </xf>
    <xf numFmtId="191" fontId="6" fillId="0" borderId="0" applyFont="0" applyFill="0" applyBorder="0" applyAlignment="0" applyProtection="0">
      <alignment vertical="center"/>
    </xf>
    <xf numFmtId="0" fontId="112" fillId="0" borderId="16" applyNumberFormat="0" applyFill="0" applyProtection="0">
      <alignment horizontal="center" vertical="center"/>
    </xf>
    <xf numFmtId="0" fontId="6" fillId="0" borderId="0"/>
    <xf numFmtId="0" fontId="6" fillId="0" borderId="0">
      <alignment vertical="center"/>
    </xf>
    <xf numFmtId="43" fontId="0" fillId="0" borderId="0" applyFont="0" applyFill="0" applyBorder="0" applyAlignment="0" applyProtection="0">
      <alignment vertical="center"/>
    </xf>
    <xf numFmtId="0" fontId="113" fillId="0" borderId="0" applyNumberFormat="0" applyFill="0" applyBorder="0" applyAlignment="0" applyProtection="0">
      <alignment vertical="center"/>
    </xf>
    <xf numFmtId="0" fontId="26" fillId="66" borderId="0" applyNumberFormat="0" applyBorder="0" applyAlignment="0" applyProtection="0">
      <alignment vertical="center"/>
    </xf>
    <xf numFmtId="0" fontId="6" fillId="0" borderId="0">
      <alignment vertical="center"/>
    </xf>
    <xf numFmtId="0" fontId="6" fillId="0" borderId="0">
      <alignment vertical="center"/>
    </xf>
    <xf numFmtId="0" fontId="0" fillId="0" borderId="0">
      <alignment vertical="center"/>
    </xf>
    <xf numFmtId="0" fontId="96" fillId="0" borderId="0">
      <alignment vertical="center"/>
    </xf>
    <xf numFmtId="0" fontId="6" fillId="0" borderId="0">
      <alignment vertical="center"/>
    </xf>
    <xf numFmtId="0" fontId="6" fillId="0" borderId="0">
      <alignment vertical="center"/>
    </xf>
    <xf numFmtId="0" fontId="0" fillId="0" borderId="0">
      <alignment vertical="center"/>
    </xf>
    <xf numFmtId="0" fontId="114" fillId="0" borderId="0" applyNumberFormat="0" applyFill="0" applyBorder="0" applyAlignment="0" applyProtection="0">
      <alignment vertical="top"/>
      <protection locked="0"/>
    </xf>
    <xf numFmtId="0" fontId="115" fillId="0" borderId="0" applyNumberFormat="0" applyFill="0" applyBorder="0" applyAlignment="0" applyProtection="0">
      <alignment vertical="center"/>
    </xf>
    <xf numFmtId="0" fontId="0" fillId="0" borderId="0">
      <alignment vertical="center"/>
    </xf>
    <xf numFmtId="0" fontId="6" fillId="0" borderId="0">
      <alignment vertical="center"/>
    </xf>
    <xf numFmtId="0" fontId="26" fillId="67" borderId="0" applyNumberFormat="0" applyBorder="0" applyAlignment="0" applyProtection="0">
      <alignment vertical="center"/>
    </xf>
    <xf numFmtId="0" fontId="6" fillId="0" borderId="0">
      <alignment vertical="center"/>
    </xf>
    <xf numFmtId="192" fontId="0" fillId="0" borderId="0" applyFont="0" applyFill="0" applyBorder="0" applyAlignment="0" applyProtection="0">
      <alignment vertical="center"/>
    </xf>
    <xf numFmtId="0" fontId="6" fillId="0" borderId="0">
      <alignment vertical="center"/>
    </xf>
    <xf numFmtId="0" fontId="77" fillId="0" borderId="0">
      <alignment vertical="center"/>
    </xf>
    <xf numFmtId="0" fontId="1" fillId="0" borderId="0" applyAlignment="0"/>
    <xf numFmtId="0" fontId="0" fillId="0" borderId="0">
      <alignment vertical="center"/>
    </xf>
    <xf numFmtId="0" fontId="6" fillId="0" borderId="0">
      <alignment vertical="center"/>
    </xf>
    <xf numFmtId="0" fontId="6" fillId="0" borderId="0">
      <alignment vertical="center"/>
    </xf>
    <xf numFmtId="0" fontId="11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193" fontId="0" fillId="0" borderId="0" applyFont="0" applyFill="0" applyBorder="0" applyAlignment="0" applyProtection="0">
      <alignment vertical="center"/>
    </xf>
    <xf numFmtId="41" fontId="0" fillId="0" borderId="0" applyFont="0" applyFill="0" applyBorder="0" applyAlignment="0" applyProtection="0">
      <alignment vertical="center"/>
    </xf>
    <xf numFmtId="0" fontId="69" fillId="68" borderId="0" applyNumberFormat="0" applyBorder="0" applyAlignment="0" applyProtection="0">
      <alignment vertical="center"/>
    </xf>
    <xf numFmtId="0" fontId="69" fillId="69" borderId="0" applyNumberFormat="0" applyBorder="0" applyAlignment="0" applyProtection="0">
      <alignment vertical="center"/>
    </xf>
    <xf numFmtId="0" fontId="118" fillId="0" borderId="0">
      <alignment vertical="center"/>
    </xf>
    <xf numFmtId="0" fontId="119" fillId="0" borderId="0"/>
    <xf numFmtId="0" fontId="6" fillId="0" borderId="0">
      <protection locked="0"/>
    </xf>
  </cellStyleXfs>
  <cellXfs count="785">
    <xf numFmtId="0" fontId="0" fillId="0" borderId="0" xfId="0" applyAlignment="1"/>
    <xf numFmtId="0" fontId="1" fillId="0" borderId="0" xfId="0" applyFont="1" applyFill="1" applyBorder="1" applyAlignment="1">
      <alignment vertical="center"/>
    </xf>
    <xf numFmtId="0" fontId="2" fillId="0" borderId="0" xfId="0" applyFont="1" applyFill="1" applyBorder="1" applyAlignment="1">
      <alignment vertical="center"/>
    </xf>
    <xf numFmtId="194" fontId="1" fillId="0" borderId="0" xfId="0" applyNumberFormat="1" applyFont="1" applyFill="1" applyBorder="1" applyAlignment="1">
      <alignment vertical="center"/>
    </xf>
    <xf numFmtId="0" fontId="3" fillId="0" borderId="0" xfId="210" applyNumberFormat="1" applyFont="1" applyFill="1" applyAlignment="1" applyProtection="1">
      <alignment horizontal="center" vertical="center" wrapText="1"/>
    </xf>
    <xf numFmtId="194" fontId="3" fillId="0" borderId="0" xfId="210" applyNumberFormat="1" applyFont="1" applyFill="1" applyAlignment="1" applyProtection="1">
      <alignment horizontal="center" vertical="center" wrapText="1"/>
    </xf>
    <xf numFmtId="0" fontId="4" fillId="0" borderId="0" xfId="105" applyFont="1" applyFill="1" applyBorder="1" applyAlignment="1">
      <alignment vertical="center"/>
    </xf>
    <xf numFmtId="194" fontId="4" fillId="0" borderId="0" xfId="0" applyNumberFormat="1" applyFont="1" applyFill="1" applyBorder="1" applyAlignment="1">
      <alignment vertical="center"/>
    </xf>
    <xf numFmtId="0" fontId="4" fillId="0" borderId="0" xfId="0" applyFont="1" applyFill="1" applyBorder="1" applyAlignment="1">
      <alignment horizontal="right" vertical="center"/>
    </xf>
    <xf numFmtId="0" fontId="5" fillId="0" borderId="1" xfId="0" applyFont="1" applyFill="1" applyBorder="1" applyAlignment="1">
      <alignment horizontal="center" vertical="center"/>
    </xf>
    <xf numFmtId="194"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203" applyFont="1" applyFill="1" applyBorder="1" applyAlignment="1">
      <alignment horizontal="center" vertical="center"/>
    </xf>
    <xf numFmtId="194" fontId="5" fillId="0" borderId="1" xfId="203" applyNumberFormat="1" applyFont="1" applyFill="1" applyBorder="1" applyAlignment="1">
      <alignment horizontal="center" vertical="center"/>
    </xf>
    <xf numFmtId="0" fontId="5" fillId="0" borderId="1" xfId="203" applyFont="1" applyFill="1" applyBorder="1" applyAlignment="1">
      <alignment vertical="center"/>
    </xf>
    <xf numFmtId="194" fontId="5" fillId="2" borderId="1" xfId="118" applyNumberFormat="1" applyFont="1" applyFill="1" applyBorder="1" applyAlignment="1">
      <alignment vertical="center" wrapText="1"/>
    </xf>
    <xf numFmtId="195" fontId="5" fillId="2" borderId="1" xfId="3" applyNumberFormat="1" applyFont="1" applyFill="1" applyBorder="1" applyAlignment="1" applyProtection="1">
      <alignment horizontal="right" vertical="center"/>
    </xf>
    <xf numFmtId="0" fontId="4" fillId="0" borderId="1" xfId="203" applyFont="1" applyFill="1" applyBorder="1" applyAlignment="1">
      <alignment horizontal="left" vertical="center" indent="1"/>
    </xf>
    <xf numFmtId="194" fontId="4" fillId="0" borderId="1" xfId="118" applyNumberFormat="1" applyFont="1" applyFill="1" applyBorder="1" applyAlignment="1">
      <alignment vertical="center" wrapText="1"/>
    </xf>
    <xf numFmtId="195" fontId="4" fillId="2" borderId="1" xfId="3" applyNumberFormat="1" applyFont="1" applyFill="1" applyBorder="1" applyAlignment="1" applyProtection="1">
      <alignment horizontal="right" vertical="center"/>
    </xf>
    <xf numFmtId="194" fontId="5" fillId="0" borderId="1" xfId="118" applyNumberFormat="1" applyFont="1" applyFill="1" applyBorder="1" applyAlignment="1">
      <alignment vertical="center" wrapText="1"/>
    </xf>
    <xf numFmtId="196" fontId="4" fillId="0" borderId="1" xfId="118" applyNumberFormat="1" applyFont="1" applyFill="1" applyBorder="1" applyAlignment="1">
      <alignment vertical="center" wrapText="1"/>
    </xf>
    <xf numFmtId="0" fontId="6" fillId="0" borderId="0" xfId="0" applyFont="1" applyFill="1" applyBorder="1" applyAlignment="1">
      <alignment vertical="center"/>
    </xf>
    <xf numFmtId="194" fontId="6" fillId="0" borderId="0" xfId="0" applyNumberFormat="1" applyFont="1" applyFill="1" applyBorder="1" applyAlignment="1">
      <alignment vertical="center"/>
    </xf>
    <xf numFmtId="0" fontId="7" fillId="0" borderId="0" xfId="0" applyFont="1" applyFill="1" applyBorder="1" applyAlignment="1">
      <alignment horizontal="center" vertical="center"/>
    </xf>
    <xf numFmtId="194" fontId="7" fillId="0" borderId="0" xfId="0" applyNumberFormat="1"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vertical="center"/>
    </xf>
    <xf numFmtId="194" fontId="4" fillId="0" borderId="0" xfId="0" applyNumberFormat="1" applyFont="1" applyFill="1" applyBorder="1" applyAlignment="1">
      <alignment horizontal="right" vertical="center"/>
    </xf>
    <xf numFmtId="0" fontId="10" fillId="0" borderId="1" xfId="0" applyFont="1" applyFill="1" applyBorder="1" applyAlignment="1">
      <alignment horizontal="center" vertical="center"/>
    </xf>
    <xf numFmtId="194" fontId="10"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94" fontId="12" fillId="3" borderId="1" xfId="0" applyNumberFormat="1" applyFont="1" applyFill="1" applyBorder="1" applyAlignment="1">
      <alignment vertical="center"/>
    </xf>
    <xf numFmtId="0" fontId="13" fillId="0" borderId="1" xfId="0" applyFont="1" applyFill="1" applyBorder="1" applyAlignment="1">
      <alignment horizontal="left" vertical="center" wrapText="1"/>
    </xf>
    <xf numFmtId="194" fontId="14" fillId="0" borderId="1" xfId="211" applyNumberFormat="1" applyFont="1" applyFill="1" applyBorder="1" applyAlignment="1">
      <alignment horizontal="right" vertical="center" wrapText="1"/>
    </xf>
    <xf numFmtId="194" fontId="10" fillId="3" borderId="1" xfId="0" applyNumberFormat="1" applyFont="1" applyFill="1" applyBorder="1" applyAlignment="1">
      <alignment vertical="center"/>
    </xf>
    <xf numFmtId="194" fontId="10" fillId="0" borderId="1" xfId="0" applyNumberFormat="1" applyFont="1" applyFill="1" applyBorder="1" applyAlignment="1">
      <alignment vertical="center"/>
    </xf>
    <xf numFmtId="197" fontId="6" fillId="0" borderId="0" xfId="0" applyNumberFormat="1" applyFont="1" applyFill="1" applyBorder="1" applyAlignment="1">
      <alignment vertical="center"/>
    </xf>
    <xf numFmtId="194" fontId="12" fillId="0" borderId="1" xfId="0" applyNumberFormat="1" applyFont="1" applyFill="1" applyBorder="1" applyAlignment="1">
      <alignment vertical="center"/>
    </xf>
    <xf numFmtId="0" fontId="15" fillId="0" borderId="0" xfId="0" applyFont="1" applyFill="1" applyBorder="1" applyAlignment="1">
      <alignment horizontal="left" vertical="center" wrapText="1"/>
    </xf>
    <xf numFmtId="194" fontId="15" fillId="0" borderId="0" xfId="0" applyNumberFormat="1" applyFont="1" applyFill="1" applyBorder="1" applyAlignment="1">
      <alignment horizontal="left" vertical="center" wrapText="1"/>
    </xf>
    <xf numFmtId="0" fontId="16" fillId="0" borderId="0" xfId="0" applyFont="1" applyFill="1" applyBorder="1" applyAlignment="1">
      <alignment vertical="center"/>
    </xf>
    <xf numFmtId="194" fontId="16" fillId="0" borderId="0" xfId="0" applyNumberFormat="1" applyFont="1" applyFill="1" applyBorder="1" applyAlignment="1">
      <alignment vertical="center"/>
    </xf>
    <xf numFmtId="0" fontId="1" fillId="0" borderId="0" xfId="0" applyFont="1" applyFill="1" applyBorder="1" applyAlignment="1">
      <alignment vertical="center" wrapText="1"/>
    </xf>
    <xf numFmtId="195" fontId="6" fillId="0" borderId="0" xfId="0" applyNumberFormat="1" applyFont="1" applyFill="1" applyBorder="1" applyAlignment="1">
      <alignment vertical="center"/>
    </xf>
    <xf numFmtId="0" fontId="14" fillId="0" borderId="0" xfId="105" applyFont="1" applyFill="1" applyBorder="1" applyAlignment="1">
      <alignment vertical="center"/>
    </xf>
    <xf numFmtId="194" fontId="14" fillId="0" borderId="0" xfId="223" applyNumberFormat="1" applyFont="1" applyFill="1" applyBorder="1" applyAlignment="1">
      <alignment horizontal="center" vertical="center"/>
    </xf>
    <xf numFmtId="194" fontId="17" fillId="0" borderId="0" xfId="223" applyNumberFormat="1" applyFont="1" applyFill="1" applyBorder="1" applyAlignment="1">
      <alignment vertical="center"/>
    </xf>
    <xf numFmtId="0" fontId="14" fillId="0" borderId="0" xfId="223" applyFont="1" applyFill="1" applyBorder="1" applyAlignment="1">
      <alignment horizontal="right" vertical="center"/>
    </xf>
    <xf numFmtId="0" fontId="10" fillId="0" borderId="1" xfId="223" applyFont="1" applyFill="1" applyBorder="1" applyAlignment="1">
      <alignment horizontal="center" vertical="center"/>
    </xf>
    <xf numFmtId="194" fontId="10" fillId="0" borderId="1" xfId="223"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223" applyFont="1" applyFill="1" applyBorder="1" applyAlignment="1">
      <alignment horizontal="left" vertical="center"/>
    </xf>
    <xf numFmtId="194" fontId="10" fillId="2" borderId="1" xfId="211" applyNumberFormat="1" applyFont="1" applyFill="1" applyBorder="1" applyAlignment="1">
      <alignment horizontal="right" vertical="center" wrapText="1"/>
    </xf>
    <xf numFmtId="195" fontId="14" fillId="2" borderId="1" xfId="3" applyNumberFormat="1" applyFont="1" applyFill="1" applyBorder="1" applyAlignment="1" applyProtection="1">
      <alignment horizontal="right" vertical="center"/>
    </xf>
    <xf numFmtId="0" fontId="14" fillId="0" borderId="1" xfId="223" applyFont="1" applyFill="1" applyBorder="1" applyAlignment="1">
      <alignment horizontal="left" vertical="center"/>
    </xf>
    <xf numFmtId="194" fontId="10" fillId="0" borderId="1" xfId="211" applyNumberFormat="1" applyFont="1" applyFill="1" applyBorder="1" applyAlignment="1">
      <alignment horizontal="right" vertical="center" wrapText="1"/>
    </xf>
    <xf numFmtId="0" fontId="12" fillId="0" borderId="1" xfId="223" applyFont="1" applyFill="1" applyBorder="1" applyAlignment="1">
      <alignment horizontal="left" vertical="center"/>
    </xf>
    <xf numFmtId="194" fontId="12" fillId="0" borderId="1" xfId="211" applyNumberFormat="1" applyFont="1" applyFill="1" applyBorder="1" applyAlignment="1">
      <alignment horizontal="right" vertical="center" wrapText="1"/>
    </xf>
    <xf numFmtId="194" fontId="10" fillId="3" borderId="1" xfId="211" applyNumberFormat="1" applyFont="1" applyFill="1" applyBorder="1" applyAlignment="1">
      <alignment horizontal="right" vertical="center" wrapText="1"/>
    </xf>
    <xf numFmtId="194" fontId="14" fillId="0" borderId="0" xfId="0" applyNumberFormat="1" applyFont="1" applyFill="1" applyBorder="1" applyAlignment="1">
      <alignment vertical="center"/>
    </xf>
    <xf numFmtId="0" fontId="14" fillId="0" borderId="0" xfId="0" applyFont="1" applyFill="1" applyBorder="1" applyAlignment="1">
      <alignment horizontal="right" vertical="center"/>
    </xf>
    <xf numFmtId="194" fontId="10" fillId="0" borderId="1" xfId="0" applyNumberFormat="1" applyFont="1" applyFill="1" applyBorder="1" applyAlignment="1">
      <alignment horizontal="center" vertical="center"/>
    </xf>
    <xf numFmtId="0" fontId="10" fillId="0" borderId="2" xfId="203" applyFont="1" applyFill="1" applyBorder="1" applyAlignment="1">
      <alignment horizontal="center" vertical="center"/>
    </xf>
    <xf numFmtId="194" fontId="10" fillId="0" borderId="3" xfId="203" applyNumberFormat="1" applyFont="1" applyFill="1" applyBorder="1" applyAlignment="1">
      <alignment horizontal="center" vertical="center"/>
    </xf>
    <xf numFmtId="0" fontId="10" fillId="0" borderId="4" xfId="203" applyFont="1" applyFill="1" applyBorder="1" applyAlignment="1">
      <alignment horizontal="center" vertical="center"/>
    </xf>
    <xf numFmtId="0" fontId="10" fillId="0" borderId="1" xfId="203" applyFont="1" applyFill="1" applyBorder="1" applyAlignment="1">
      <alignment vertical="center" wrapText="1"/>
    </xf>
    <xf numFmtId="194" fontId="10" fillId="3" borderId="1" xfId="174" applyNumberFormat="1" applyFont="1" applyFill="1" applyBorder="1" applyAlignment="1">
      <alignment vertical="center" wrapText="1"/>
    </xf>
    <xf numFmtId="9" fontId="10" fillId="3" borderId="1" xfId="3" applyFont="1" applyFill="1" applyBorder="1" applyAlignment="1" applyProtection="1">
      <alignment horizontal="right" vertical="center"/>
    </xf>
    <xf numFmtId="0" fontId="14" fillId="0" borderId="1" xfId="203" applyFont="1" applyFill="1" applyBorder="1" applyAlignment="1">
      <alignment horizontal="left" vertical="center" indent="1"/>
    </xf>
    <xf numFmtId="194" fontId="14" fillId="0" borderId="1" xfId="174" applyNumberFormat="1" applyFont="1" applyFill="1" applyBorder="1" applyAlignment="1">
      <alignment vertical="center" wrapText="1"/>
    </xf>
    <xf numFmtId="195" fontId="10" fillId="0" borderId="1" xfId="3" applyNumberFormat="1" applyFont="1" applyFill="1" applyBorder="1" applyAlignment="1" applyProtection="1">
      <alignment horizontal="right" vertical="center"/>
    </xf>
    <xf numFmtId="194" fontId="10" fillId="0" borderId="1" xfId="174" applyNumberFormat="1" applyFont="1" applyFill="1" applyBorder="1" applyAlignment="1">
      <alignment vertical="center" wrapText="1"/>
    </xf>
    <xf numFmtId="195" fontId="14" fillId="0" borderId="1" xfId="3" applyNumberFormat="1" applyFont="1" applyFill="1" applyBorder="1" applyAlignment="1" applyProtection="1">
      <alignment horizontal="right" vertical="center"/>
    </xf>
    <xf numFmtId="195" fontId="10" fillId="3" borderId="1" xfId="3" applyNumberFormat="1" applyFont="1" applyFill="1" applyBorder="1" applyAlignment="1" applyProtection="1">
      <alignment horizontal="right" vertical="center"/>
    </xf>
    <xf numFmtId="198" fontId="2" fillId="0" borderId="0" xfId="0" applyNumberFormat="1" applyFont="1" applyFill="1" applyBorder="1" applyAlignment="1">
      <alignment vertical="center"/>
    </xf>
    <xf numFmtId="194" fontId="14" fillId="3" borderId="1" xfId="174" applyNumberFormat="1" applyFont="1" applyFill="1" applyBorder="1" applyAlignment="1">
      <alignment vertical="center" wrapText="1"/>
    </xf>
    <xf numFmtId="195" fontId="14" fillId="3" borderId="1" xfId="3" applyNumberFormat="1" applyFont="1" applyFill="1" applyBorder="1" applyAlignment="1" applyProtection="1">
      <alignment horizontal="right" vertical="center"/>
    </xf>
    <xf numFmtId="0" fontId="10" fillId="0" borderId="2" xfId="203" applyFont="1" applyFill="1" applyBorder="1" applyAlignment="1">
      <alignment horizontal="center" vertical="center" wrapText="1"/>
    </xf>
    <xf numFmtId="194" fontId="10" fillId="0" borderId="3" xfId="203" applyNumberFormat="1" applyFont="1" applyFill="1" applyBorder="1" applyAlignment="1">
      <alignment horizontal="center" vertical="center" wrapText="1"/>
    </xf>
    <xf numFmtId="0" fontId="10" fillId="0" borderId="4" xfId="203" applyFont="1" applyFill="1" applyBorder="1" applyAlignment="1">
      <alignment horizontal="center" vertical="center" wrapText="1"/>
    </xf>
    <xf numFmtId="197" fontId="1" fillId="0" borderId="0" xfId="0" applyNumberFormat="1" applyFont="1" applyFill="1" applyBorder="1" applyAlignment="1">
      <alignment vertical="center"/>
    </xf>
    <xf numFmtId="194" fontId="10" fillId="3" borderId="1" xfId="118" applyNumberFormat="1" applyFont="1" applyFill="1" applyBorder="1" applyAlignment="1">
      <alignment vertical="center" wrapText="1"/>
    </xf>
    <xf numFmtId="194" fontId="14" fillId="0" borderId="1" xfId="118" applyNumberFormat="1" applyFont="1" applyFill="1" applyBorder="1" applyAlignment="1">
      <alignment vertical="center" wrapText="1"/>
    </xf>
    <xf numFmtId="194" fontId="10" fillId="3" borderId="1" xfId="203" applyNumberFormat="1" applyFont="1" applyFill="1" applyBorder="1" applyAlignment="1">
      <alignment vertical="center" wrapText="1"/>
    </xf>
    <xf numFmtId="195" fontId="2" fillId="0" borderId="0" xfId="0" applyNumberFormat="1" applyFont="1" applyFill="1" applyBorder="1" applyAlignment="1">
      <alignment vertical="center"/>
    </xf>
    <xf numFmtId="194" fontId="14" fillId="0" borderId="1" xfId="203" applyNumberFormat="1" applyFont="1" applyFill="1" applyBorder="1" applyAlignment="1">
      <alignment vertical="center" wrapText="1"/>
    </xf>
    <xf numFmtId="194" fontId="14" fillId="3" borderId="1" xfId="203" applyNumberFormat="1" applyFont="1" applyFill="1" applyBorder="1" applyAlignment="1">
      <alignment vertical="center" wrapText="1"/>
    </xf>
    <xf numFmtId="0" fontId="6" fillId="0" borderId="0" xfId="210" applyAlignment="1"/>
    <xf numFmtId="0" fontId="6" fillId="0" borderId="0" xfId="210" applyFill="1" applyAlignment="1"/>
    <xf numFmtId="0" fontId="8" fillId="0" borderId="0" xfId="210" applyFont="1" applyAlignment="1"/>
    <xf numFmtId="0" fontId="14" fillId="0" borderId="0" xfId="169" applyFont="1" applyAlignment="1" applyProtection="1">
      <alignment horizontal="left" vertical="center"/>
    </xf>
    <xf numFmtId="0" fontId="18" fillId="0" borderId="0" xfId="169" applyFont="1" applyAlignment="1"/>
    <xf numFmtId="199" fontId="15" fillId="0" borderId="0" xfId="169" applyNumberFormat="1" applyFont="1" applyAlignment="1"/>
    <xf numFmtId="200" fontId="18" fillId="0" borderId="0" xfId="169" applyNumberFormat="1" applyFont="1" applyFill="1" applyBorder="1" applyAlignment="1" applyProtection="1">
      <alignment horizontal="right" vertical="center"/>
    </xf>
    <xf numFmtId="2" fontId="19" fillId="0" borderId="1" xfId="169" applyNumberFormat="1" applyFont="1" applyFill="1" applyBorder="1" applyAlignment="1" applyProtection="1">
      <alignment horizontal="center" vertical="center" wrapText="1"/>
    </xf>
    <xf numFmtId="201" fontId="19" fillId="0" borderId="1" xfId="228" applyNumberFormat="1" applyFont="1" applyFill="1" applyBorder="1" applyAlignment="1" applyProtection="1">
      <alignment horizontal="center" vertical="center" wrapText="1"/>
    </xf>
    <xf numFmtId="0" fontId="19" fillId="0" borderId="1" xfId="228" applyFont="1" applyFill="1" applyBorder="1" applyAlignment="1" applyProtection="1">
      <alignment horizontal="center" vertical="center" wrapText="1"/>
    </xf>
    <xf numFmtId="0" fontId="6" fillId="0" borderId="0" xfId="210" applyAlignment="1">
      <alignment horizontal="center" vertical="center"/>
    </xf>
    <xf numFmtId="49" fontId="19" fillId="0" borderId="1" xfId="169" applyNumberFormat="1" applyFont="1" applyFill="1" applyBorder="1" applyAlignment="1" applyProtection="1">
      <alignment horizontal="left" vertical="center" wrapText="1"/>
    </xf>
    <xf numFmtId="196" fontId="10" fillId="0" borderId="1" xfId="1" applyNumberFormat="1" applyFont="1" applyFill="1" applyBorder="1" applyAlignment="1" applyProtection="1">
      <alignment horizontal="right" vertical="center" wrapText="1"/>
    </xf>
    <xf numFmtId="195" fontId="10" fillId="0" borderId="1" xfId="187" applyNumberFormat="1" applyFont="1" applyFill="1" applyBorder="1" applyAlignment="1">
      <alignment horizontal="right" vertical="center" wrapText="1"/>
    </xf>
    <xf numFmtId="0" fontId="20" fillId="0" borderId="0" xfId="164" applyFont="1" applyAlignment="1">
      <alignment horizontal="center" vertical="center"/>
    </xf>
    <xf numFmtId="49" fontId="15" fillId="0" borderId="1" xfId="169" applyNumberFormat="1" applyFont="1" applyFill="1" applyBorder="1" applyAlignment="1" applyProtection="1">
      <alignment horizontal="left" vertical="center" wrapText="1"/>
    </xf>
    <xf numFmtId="196" fontId="14" fillId="0" borderId="1" xfId="1" applyNumberFormat="1" applyFont="1" applyFill="1" applyBorder="1" applyAlignment="1" applyProtection="1">
      <alignment horizontal="right" vertical="center" wrapText="1"/>
    </xf>
    <xf numFmtId="195" fontId="14" fillId="0" borderId="1" xfId="187" applyNumberFormat="1" applyFont="1" applyFill="1" applyBorder="1" applyAlignment="1">
      <alignment horizontal="right" vertical="center" wrapText="1"/>
    </xf>
    <xf numFmtId="196" fontId="19" fillId="0" borderId="1" xfId="1" applyNumberFormat="1" applyFont="1" applyFill="1" applyBorder="1" applyAlignment="1">
      <alignment horizontal="right" vertical="center" wrapText="1"/>
    </xf>
    <xf numFmtId="0" fontId="6" fillId="0" borderId="0" xfId="210" applyFont="1" applyAlignment="1"/>
    <xf numFmtId="49" fontId="19" fillId="0" borderId="1" xfId="169" applyNumberFormat="1" applyFont="1" applyFill="1" applyBorder="1" applyAlignment="1" applyProtection="1">
      <alignment horizontal="center" vertical="center" wrapText="1"/>
    </xf>
    <xf numFmtId="196" fontId="10" fillId="0" borderId="1" xfId="1" applyNumberFormat="1" applyFont="1" applyFill="1" applyBorder="1" applyAlignment="1">
      <alignment horizontal="right" vertical="center" wrapText="1"/>
    </xf>
    <xf numFmtId="196" fontId="6" fillId="0" borderId="0" xfId="210" applyNumberFormat="1" applyAlignment="1"/>
    <xf numFmtId="195" fontId="6" fillId="0" borderId="0" xfId="210" applyNumberFormat="1" applyAlignment="1"/>
    <xf numFmtId="0" fontId="6" fillId="0" borderId="0" xfId="210" applyFont="1" applyFill="1" applyAlignment="1"/>
    <xf numFmtId="0" fontId="21" fillId="0" borderId="0" xfId="210" applyFont="1" applyAlignment="1"/>
    <xf numFmtId="196" fontId="6" fillId="0" borderId="0" xfId="210" applyNumberFormat="1" applyFill="1" applyAlignment="1"/>
    <xf numFmtId="196" fontId="3" fillId="0" borderId="0" xfId="210" applyNumberFormat="1" applyFont="1" applyFill="1" applyAlignment="1" applyProtection="1">
      <alignment horizontal="center" vertical="center" wrapText="1"/>
    </xf>
    <xf numFmtId="0" fontId="14" fillId="0" borderId="0" xfId="205" applyFont="1" applyAlignment="1" applyProtection="1">
      <alignment horizontal="left" vertical="center"/>
    </xf>
    <xf numFmtId="196" fontId="18" fillId="0" borderId="0" xfId="205" applyNumberFormat="1" applyFont="1" applyFill="1" applyAlignment="1"/>
    <xf numFmtId="200" fontId="22" fillId="0" borderId="0" xfId="205" applyNumberFormat="1" applyFont="1" applyFill="1" applyBorder="1" applyAlignment="1" applyProtection="1">
      <alignment horizontal="right" vertical="center"/>
    </xf>
    <xf numFmtId="2" fontId="19" fillId="0" borderId="1" xfId="214" applyNumberFormat="1" applyFont="1" applyFill="1" applyBorder="1" applyAlignment="1" applyProtection="1">
      <alignment horizontal="center" vertical="center" wrapText="1"/>
    </xf>
    <xf numFmtId="196" fontId="19" fillId="0" borderId="1" xfId="228" applyNumberFormat="1" applyFont="1" applyFill="1" applyBorder="1" applyAlignment="1" applyProtection="1">
      <alignment horizontal="center" vertical="center" wrapText="1"/>
    </xf>
    <xf numFmtId="49" fontId="19" fillId="3" borderId="1" xfId="215" applyNumberFormat="1" applyFont="1" applyFill="1" applyBorder="1" applyAlignment="1" applyProtection="1">
      <alignment horizontal="left" vertical="center"/>
    </xf>
    <xf numFmtId="196" fontId="19" fillId="3" borderId="1" xfId="228" applyNumberFormat="1" applyFont="1" applyFill="1" applyBorder="1" applyAlignment="1">
      <alignment horizontal="right" vertical="center" wrapText="1"/>
    </xf>
    <xf numFmtId="195" fontId="19" fillId="3" borderId="1" xfId="228" applyNumberFormat="1" applyFont="1" applyFill="1" applyBorder="1" applyAlignment="1">
      <alignment horizontal="right" vertical="center" wrapText="1"/>
    </xf>
    <xf numFmtId="49" fontId="15" fillId="0" borderId="1" xfId="215" applyNumberFormat="1" applyFont="1" applyFill="1" applyBorder="1" applyAlignment="1" applyProtection="1">
      <alignment horizontal="left" vertical="center" wrapText="1"/>
    </xf>
    <xf numFmtId="196" fontId="14" fillId="0" borderId="1" xfId="1" applyNumberFormat="1" applyFont="1" applyFill="1" applyBorder="1" applyAlignment="1">
      <alignment horizontal="right" vertical="center" wrapText="1"/>
    </xf>
    <xf numFmtId="196" fontId="17" fillId="0" borderId="1" xfId="1" applyNumberFormat="1" applyFont="1" applyFill="1" applyBorder="1" applyAlignment="1" applyProtection="1">
      <alignment vertical="center" wrapText="1"/>
    </xf>
    <xf numFmtId="196" fontId="14" fillId="0" borderId="1" xfId="0" applyNumberFormat="1" applyFont="1" applyFill="1" applyBorder="1" applyAlignment="1">
      <alignment horizontal="right" vertical="center" wrapText="1"/>
    </xf>
    <xf numFmtId="195" fontId="6" fillId="0" borderId="0" xfId="210" applyNumberFormat="1" applyFont="1" applyFill="1" applyAlignment="1"/>
    <xf numFmtId="0" fontId="15" fillId="0" borderId="0" xfId="197" applyFont="1" applyAlignment="1">
      <alignment vertical="center"/>
    </xf>
    <xf numFmtId="0" fontId="15" fillId="0" borderId="0" xfId="210" applyFont="1" applyAlignment="1">
      <alignment vertical="center"/>
    </xf>
    <xf numFmtId="196" fontId="14" fillId="0" borderId="1" xfId="189" applyNumberFormat="1" applyFont="1" applyFill="1" applyBorder="1" applyAlignment="1" applyProtection="1">
      <alignment horizontal="right" vertical="center" wrapText="1"/>
    </xf>
    <xf numFmtId="49" fontId="19" fillId="3" borderId="1" xfId="215" applyNumberFormat="1" applyFont="1" applyFill="1" applyBorder="1" applyAlignment="1" applyProtection="1">
      <alignment horizontal="center" vertical="center"/>
    </xf>
    <xf numFmtId="196" fontId="10" fillId="3" borderId="1" xfId="189" applyNumberFormat="1" applyFont="1" applyFill="1" applyBorder="1" applyAlignment="1" applyProtection="1">
      <alignment horizontal="right" vertical="center" wrapText="1"/>
    </xf>
    <xf numFmtId="49" fontId="23" fillId="0" borderId="5" xfId="0" applyNumberFormat="1" applyFont="1" applyFill="1" applyBorder="1" applyAlignment="1">
      <alignment horizontal="left" vertical="center" wrapText="1"/>
    </xf>
    <xf numFmtId="196" fontId="10" fillId="0" borderId="1" xfId="189" applyNumberFormat="1" applyFont="1" applyFill="1" applyBorder="1" applyAlignment="1" applyProtection="1">
      <alignment horizontal="right" vertical="center" wrapText="1"/>
    </xf>
    <xf numFmtId="0" fontId="23" fillId="0" borderId="1" xfId="105" applyNumberFormat="1" applyFont="1" applyFill="1" applyBorder="1" applyAlignment="1" applyProtection="1">
      <alignment horizontal="left" vertical="center" wrapText="1"/>
    </xf>
    <xf numFmtId="49" fontId="10" fillId="3" borderId="1" xfId="194" applyNumberFormat="1" applyFont="1" applyFill="1" applyBorder="1" applyAlignment="1">
      <alignment horizontal="left" vertical="center" wrapText="1"/>
    </xf>
    <xf numFmtId="196" fontId="14" fillId="0" borderId="1" xfId="216" applyNumberFormat="1" applyFont="1" applyFill="1" applyBorder="1" applyAlignment="1">
      <alignment horizontal="right" vertical="center" wrapText="1"/>
    </xf>
    <xf numFmtId="0" fontId="20" fillId="0" borderId="0" xfId="164" applyFont="1" applyFill="1" applyAlignment="1">
      <alignment horizontal="center" vertical="center"/>
    </xf>
    <xf numFmtId="49" fontId="19" fillId="3" borderId="1" xfId="194" applyNumberFormat="1" applyFont="1" applyFill="1" applyBorder="1" applyAlignment="1" applyProtection="1">
      <alignment horizontal="center" vertical="center"/>
    </xf>
    <xf numFmtId="0" fontId="6" fillId="0" borderId="0" xfId="210" applyAlignment="1">
      <alignment vertical="center"/>
    </xf>
    <xf numFmtId="196" fontId="6" fillId="0" borderId="0" xfId="210" applyNumberFormat="1" applyFont="1" applyFill="1" applyAlignment="1"/>
    <xf numFmtId="196" fontId="24" fillId="0" borderId="0" xfId="210" applyNumberFormat="1" applyFont="1" applyFill="1" applyAlignment="1" applyProtection="1">
      <alignment horizontal="center" vertical="center" wrapText="1"/>
    </xf>
    <xf numFmtId="0" fontId="15" fillId="0" borderId="0" xfId="210" applyFont="1" applyFill="1" applyAlignment="1" applyProtection="1">
      <alignment horizontal="left" vertical="center"/>
    </xf>
    <xf numFmtId="196" fontId="6" fillId="0" borderId="0" xfId="210" applyNumberFormat="1" applyFont="1" applyFill="1" applyAlignment="1" applyProtection="1">
      <alignment horizontal="right" vertical="center"/>
    </xf>
    <xf numFmtId="196" fontId="25" fillId="0" borderId="0" xfId="210" applyNumberFormat="1" applyFont="1" applyFill="1" applyAlignment="1">
      <alignment vertical="center"/>
    </xf>
    <xf numFmtId="0" fontId="15" fillId="0" borderId="0" xfId="210" applyFont="1" applyFill="1" applyAlignment="1">
      <alignment horizontal="right" vertical="center"/>
    </xf>
    <xf numFmtId="0" fontId="19" fillId="0" borderId="1" xfId="181" applyNumberFormat="1" applyFont="1" applyFill="1" applyBorder="1" applyAlignment="1" applyProtection="1">
      <alignment horizontal="center" vertical="center"/>
    </xf>
    <xf numFmtId="49" fontId="19" fillId="3" borderId="1" xfId="226" applyNumberFormat="1" applyFont="1" applyFill="1" applyBorder="1" applyAlignment="1" applyProtection="1">
      <alignment vertical="center"/>
    </xf>
    <xf numFmtId="0" fontId="20" fillId="0" borderId="0" xfId="164" applyFont="1">
      <alignment vertical="center"/>
    </xf>
    <xf numFmtId="49" fontId="15" fillId="0" borderId="1" xfId="226" applyNumberFormat="1" applyFont="1" applyFill="1" applyBorder="1" applyAlignment="1" applyProtection="1">
      <alignment vertical="center" wrapText="1"/>
    </xf>
    <xf numFmtId="196" fontId="6" fillId="0" borderId="1" xfId="216" applyNumberFormat="1" applyFont="1" applyFill="1" applyBorder="1" applyAlignment="1">
      <alignment horizontal="right" vertical="center" wrapText="1"/>
    </xf>
    <xf numFmtId="195" fontId="21" fillId="3" borderId="1" xfId="228" applyNumberFormat="1" applyFont="1" applyFill="1" applyBorder="1" applyAlignment="1">
      <alignment horizontal="right" vertical="center" wrapText="1"/>
    </xf>
    <xf numFmtId="196" fontId="9" fillId="0" borderId="1" xfId="216" applyNumberFormat="1" applyFont="1" applyFill="1" applyBorder="1" applyAlignment="1">
      <alignment horizontal="right" vertical="center" wrapText="1"/>
    </xf>
    <xf numFmtId="49" fontId="15" fillId="0" borderId="1" xfId="226" applyNumberFormat="1" applyFont="1" applyFill="1" applyBorder="1" applyAlignment="1" applyProtection="1">
      <alignment vertical="center"/>
    </xf>
    <xf numFmtId="196" fontId="21" fillId="3" borderId="1" xfId="228" applyNumberFormat="1" applyFont="1" applyFill="1" applyBorder="1" applyAlignment="1">
      <alignment horizontal="right" vertical="center" wrapText="1"/>
    </xf>
    <xf numFmtId="196" fontId="14" fillId="0" borderId="1" xfId="83" applyNumberFormat="1" applyFont="1" applyFill="1" applyBorder="1" applyAlignment="1">
      <alignment horizontal="right" vertical="center" wrapText="1"/>
    </xf>
    <xf numFmtId="196" fontId="14" fillId="0" borderId="1" xfId="86" applyNumberFormat="1" applyFont="1" applyFill="1" applyBorder="1" applyAlignment="1">
      <alignment horizontal="right" vertical="center" wrapText="1"/>
    </xf>
    <xf numFmtId="196" fontId="9" fillId="0" borderId="1" xfId="86" applyNumberFormat="1" applyFont="1" applyFill="1" applyBorder="1" applyAlignment="1">
      <alignment horizontal="right" vertical="center" wrapText="1"/>
    </xf>
    <xf numFmtId="49" fontId="23" fillId="0" borderId="6" xfId="0" applyNumberFormat="1" applyFont="1" applyFill="1" applyBorder="1" applyAlignment="1">
      <alignment horizontal="left" vertical="center" wrapText="1"/>
    </xf>
    <xf numFmtId="196" fontId="26" fillId="0" borderId="1" xfId="216" applyNumberFormat="1" applyFont="1" applyFill="1" applyBorder="1" applyAlignment="1">
      <alignment horizontal="right" vertical="center" wrapText="1"/>
    </xf>
    <xf numFmtId="49" fontId="23" fillId="0" borderId="7" xfId="0" applyNumberFormat="1" applyFont="1" applyFill="1" applyBorder="1" applyAlignment="1">
      <alignment horizontal="left" vertical="center" wrapText="1"/>
    </xf>
    <xf numFmtId="49" fontId="23" fillId="0" borderId="1" xfId="0" applyNumberFormat="1" applyFont="1" applyFill="1" applyBorder="1" applyAlignment="1">
      <alignment vertical="center" wrapText="1"/>
    </xf>
    <xf numFmtId="49" fontId="19" fillId="3" borderId="1" xfId="194" applyNumberFormat="1" applyFont="1" applyFill="1" applyBorder="1" applyAlignment="1" applyProtection="1">
      <alignment horizontal="left" vertical="center"/>
    </xf>
    <xf numFmtId="49" fontId="14" fillId="0" borderId="1" xfId="194" applyNumberFormat="1" applyFont="1" applyFill="1" applyBorder="1" applyAlignment="1">
      <alignment horizontal="left" vertical="center" wrapText="1"/>
    </xf>
    <xf numFmtId="196" fontId="6" fillId="0" borderId="1" xfId="210" applyNumberFormat="1" applyFont="1" applyFill="1" applyBorder="1" applyAlignment="1"/>
    <xf numFmtId="196" fontId="9" fillId="0" borderId="1" xfId="83" applyNumberFormat="1" applyFont="1" applyFill="1" applyBorder="1" applyAlignment="1">
      <alignment horizontal="right" vertical="center" wrapText="1"/>
    </xf>
    <xf numFmtId="0" fontId="6" fillId="0" borderId="0" xfId="197" applyFill="1" applyAlignment="1"/>
    <xf numFmtId="0" fontId="6" fillId="0" borderId="0" xfId="197" applyAlignment="1"/>
    <xf numFmtId="0" fontId="15" fillId="0" borderId="0" xfId="197" applyFont="1" applyAlignment="1"/>
    <xf numFmtId="0" fontId="6" fillId="0" borderId="0" xfId="197" applyFont="1" applyAlignment="1"/>
    <xf numFmtId="194" fontId="6" fillId="0" borderId="0" xfId="197" applyNumberFormat="1" applyAlignment="1">
      <alignment horizontal="right"/>
    </xf>
    <xf numFmtId="194" fontId="6" fillId="0" borderId="0" xfId="197" applyNumberFormat="1" applyFill="1" applyAlignment="1">
      <alignment horizontal="right"/>
    </xf>
    <xf numFmtId="0" fontId="27" fillId="0" borderId="0" xfId="187" applyFont="1" applyFill="1" applyAlignment="1">
      <alignment horizontal="center" vertical="center" shrinkToFit="1"/>
    </xf>
    <xf numFmtId="194" fontId="27" fillId="0" borderId="0" xfId="187" applyNumberFormat="1" applyFont="1" applyFill="1" applyAlignment="1">
      <alignment horizontal="right" vertical="center" shrinkToFit="1"/>
    </xf>
    <xf numFmtId="0" fontId="27" fillId="0" borderId="0" xfId="187" applyFont="1" applyFill="1" applyAlignment="1">
      <alignment vertical="center" shrinkToFit="1"/>
    </xf>
    <xf numFmtId="0" fontId="8" fillId="0" borderId="0" xfId="197" applyFont="1" applyFill="1" applyAlignment="1"/>
    <xf numFmtId="0" fontId="14" fillId="0" borderId="0" xfId="187" applyFont="1" applyFill="1" applyAlignment="1">
      <alignment horizontal="left" vertical="center" wrapText="1"/>
    </xf>
    <xf numFmtId="194" fontId="14" fillId="0" borderId="0" xfId="187" applyNumberFormat="1" applyFont="1" applyFill="1" applyAlignment="1">
      <alignment horizontal="right" vertical="center"/>
    </xf>
    <xf numFmtId="0" fontId="15" fillId="0" borderId="0" xfId="197" applyFont="1" applyFill="1" applyAlignment="1">
      <alignment horizontal="right" vertical="center"/>
    </xf>
    <xf numFmtId="201" fontId="6" fillId="0" borderId="0" xfId="116" applyNumberFormat="1" applyFont="1" applyFill="1" applyBorder="1" applyAlignment="1">
      <alignment vertical="center"/>
    </xf>
    <xf numFmtId="0" fontId="21" fillId="0" borderId="1" xfId="197" applyFont="1" applyFill="1" applyBorder="1" applyAlignment="1">
      <alignment horizontal="center" vertical="center" wrapText="1"/>
    </xf>
    <xf numFmtId="0" fontId="19" fillId="0" borderId="1" xfId="116" applyFont="1" applyFill="1" applyBorder="1" applyAlignment="1">
      <alignment horizontal="distributed" vertical="center" wrapText="1" indent="3"/>
    </xf>
    <xf numFmtId="194" fontId="19" fillId="0" borderId="1" xfId="228" applyNumberFormat="1" applyFont="1" applyFill="1" applyBorder="1" applyAlignment="1" applyProtection="1">
      <alignment horizontal="center" vertical="center"/>
    </xf>
    <xf numFmtId="49" fontId="19" fillId="3" borderId="1" xfId="0" applyNumberFormat="1" applyFont="1" applyFill="1" applyBorder="1" applyAlignment="1" applyProtection="1">
      <alignment vertical="center" wrapText="1"/>
    </xf>
    <xf numFmtId="194" fontId="19" fillId="3" borderId="1" xfId="0" applyNumberFormat="1" applyFont="1" applyFill="1" applyBorder="1" applyAlignment="1" applyProtection="1">
      <alignment horizontal="right" vertical="center"/>
    </xf>
    <xf numFmtId="195" fontId="19" fillId="4" borderId="1" xfId="228" applyNumberFormat="1" applyFont="1" applyFill="1" applyBorder="1" applyAlignment="1">
      <alignment horizontal="right" vertical="center" wrapText="1"/>
    </xf>
    <xf numFmtId="0" fontId="6" fillId="0" borderId="0" xfId="204" applyFill="1" applyAlignment="1"/>
    <xf numFmtId="0" fontId="15" fillId="0" borderId="8" xfId="197" applyNumberFormat="1" applyFont="1" applyFill="1" applyBorder="1" applyAlignment="1">
      <alignment horizontal="left" vertical="center" wrapText="1"/>
    </xf>
    <xf numFmtId="194" fontId="15" fillId="0" borderId="8" xfId="197" applyNumberFormat="1" applyFont="1" applyFill="1" applyBorder="1" applyAlignment="1">
      <alignment horizontal="left" vertical="center" wrapText="1"/>
    </xf>
    <xf numFmtId="195" fontId="15" fillId="4" borderId="1" xfId="228" applyNumberFormat="1" applyFont="1" applyFill="1" applyBorder="1" applyAlignment="1">
      <alignment horizontal="right" vertical="center" wrapText="1"/>
    </xf>
    <xf numFmtId="0" fontId="15" fillId="0" borderId="5" xfId="197" applyNumberFormat="1" applyFont="1" applyFill="1" applyBorder="1" applyAlignment="1">
      <alignment horizontal="left" vertical="center" wrapText="1"/>
    </xf>
    <xf numFmtId="194" fontId="15" fillId="0" borderId="5" xfId="197" applyNumberFormat="1" applyFont="1" applyFill="1" applyBorder="1" applyAlignment="1">
      <alignment horizontal="left" vertical="center" wrapText="1"/>
    </xf>
    <xf numFmtId="0" fontId="15" fillId="0" borderId="1" xfId="197" applyNumberFormat="1" applyFont="1" applyFill="1" applyBorder="1" applyAlignment="1">
      <alignment horizontal="left" vertical="center" wrapText="1"/>
    </xf>
    <xf numFmtId="194" fontId="15" fillId="0" borderId="1" xfId="197" applyNumberFormat="1" applyFont="1" applyFill="1" applyBorder="1" applyAlignment="1">
      <alignment horizontal="right" vertical="center"/>
    </xf>
    <xf numFmtId="0" fontId="15" fillId="0" borderId="9" xfId="197" applyNumberFormat="1" applyFont="1" applyFill="1" applyBorder="1" applyAlignment="1">
      <alignment horizontal="left" vertical="center" wrapText="1"/>
    </xf>
    <xf numFmtId="194" fontId="15" fillId="0" borderId="9" xfId="197" applyNumberFormat="1" applyFont="1" applyFill="1" applyBorder="1" applyAlignment="1">
      <alignment horizontal="left" vertical="center" wrapText="1"/>
    </xf>
    <xf numFmtId="194" fontId="15" fillId="0" borderId="1" xfId="197" applyNumberFormat="1" applyFont="1" applyFill="1" applyBorder="1" applyAlignment="1">
      <alignment horizontal="left" vertical="center" wrapText="1"/>
    </xf>
    <xf numFmtId="0" fontId="15" fillId="0" borderId="10" xfId="197" applyNumberFormat="1" applyFont="1" applyFill="1" applyBorder="1" applyAlignment="1">
      <alignment horizontal="left" vertical="center" wrapText="1"/>
    </xf>
    <xf numFmtId="194" fontId="15" fillId="0" borderId="10" xfId="197" applyNumberFormat="1" applyFont="1" applyFill="1" applyBorder="1" applyAlignment="1">
      <alignment horizontal="left" vertical="center" wrapText="1"/>
    </xf>
    <xf numFmtId="194" fontId="15" fillId="0" borderId="10" xfId="197" applyNumberFormat="1" applyFont="1" applyFill="1" applyBorder="1" applyAlignment="1">
      <alignment horizontal="right" vertical="center"/>
    </xf>
    <xf numFmtId="194" fontId="19" fillId="3" borderId="1" xfId="0" applyNumberFormat="1" applyFont="1" applyFill="1" applyBorder="1" applyAlignment="1" applyProtection="1">
      <alignment vertical="center" wrapText="1"/>
    </xf>
    <xf numFmtId="0" fontId="15" fillId="0" borderId="6" xfId="197" applyNumberFormat="1" applyFont="1" applyFill="1" applyBorder="1" applyAlignment="1">
      <alignment horizontal="left" vertical="center" wrapText="1"/>
    </xf>
    <xf numFmtId="194" fontId="15" fillId="0" borderId="6" xfId="197" applyNumberFormat="1" applyFont="1" applyFill="1" applyBorder="1" applyAlignment="1">
      <alignment horizontal="left" vertical="center" wrapText="1"/>
    </xf>
    <xf numFmtId="0" fontId="15" fillId="0" borderId="1" xfId="97" applyNumberFormat="1" applyFont="1" applyFill="1" applyBorder="1" applyAlignment="1">
      <alignment horizontal="left" vertical="center" wrapText="1"/>
    </xf>
    <xf numFmtId="194" fontId="15" fillId="0" borderId="1" xfId="97" applyNumberFormat="1" applyFont="1" applyFill="1" applyBorder="1" applyAlignment="1">
      <alignment horizontal="left" vertical="center" wrapText="1"/>
    </xf>
    <xf numFmtId="49" fontId="19" fillId="3" borderId="1" xfId="0" applyNumberFormat="1" applyFont="1" applyFill="1" applyBorder="1" applyAlignment="1" applyProtection="1">
      <alignment horizontal="center" vertical="center" wrapText="1"/>
    </xf>
    <xf numFmtId="0" fontId="15" fillId="0" borderId="1" xfId="97" applyNumberFormat="1" applyFont="1" applyFill="1" applyBorder="1" applyAlignment="1">
      <alignment horizontal="left" vertical="center" wrapText="1" indent="1"/>
    </xf>
    <xf numFmtId="194" fontId="15" fillId="0" borderId="1" xfId="97" applyNumberFormat="1" applyFont="1" applyFill="1" applyBorder="1" applyAlignment="1">
      <alignment horizontal="left" vertical="center" wrapText="1" indent="1"/>
    </xf>
    <xf numFmtId="194" fontId="15" fillId="0" borderId="1" xfId="228" applyNumberFormat="1" applyFont="1" applyBorder="1" applyAlignment="1">
      <alignment horizontal="right" vertical="center"/>
    </xf>
    <xf numFmtId="194" fontId="15" fillId="0" borderId="1" xfId="97" applyNumberFormat="1" applyFont="1" applyFill="1" applyBorder="1" applyAlignment="1">
      <alignment horizontal="right" vertical="center" indent="1"/>
    </xf>
    <xf numFmtId="195" fontId="6" fillId="0" borderId="0" xfId="197" applyNumberFormat="1" applyAlignment="1"/>
    <xf numFmtId="194" fontId="6" fillId="0" borderId="0" xfId="197" applyNumberFormat="1" applyAlignment="1"/>
    <xf numFmtId="194" fontId="6" fillId="0" borderId="0" xfId="197" applyNumberFormat="1" applyFill="1" applyAlignment="1"/>
    <xf numFmtId="194" fontId="27" fillId="0" borderId="0" xfId="187" applyNumberFormat="1" applyFont="1" applyFill="1" applyAlignment="1">
      <alignment horizontal="center" vertical="center" shrinkToFit="1"/>
    </xf>
    <xf numFmtId="194" fontId="14" fillId="0" borderId="0" xfId="187" applyNumberFormat="1" applyFont="1" applyFill="1" applyAlignment="1">
      <alignment horizontal="left" vertical="center" wrapText="1"/>
    </xf>
    <xf numFmtId="194" fontId="19" fillId="0" borderId="1" xfId="228" applyNumberFormat="1" applyFont="1" applyFill="1" applyBorder="1" applyAlignment="1" applyProtection="1">
      <alignment horizontal="center" vertical="center" wrapText="1"/>
    </xf>
    <xf numFmtId="0" fontId="15" fillId="0" borderId="1" xfId="197" applyNumberFormat="1" applyFont="1" applyFill="1" applyBorder="1" applyAlignment="1">
      <alignment horizontal="right" vertical="center" wrapText="1"/>
    </xf>
    <xf numFmtId="194" fontId="19" fillId="3" borderId="1" xfId="0" applyNumberFormat="1" applyFont="1" applyFill="1" applyBorder="1" applyAlignment="1" applyProtection="1">
      <alignment horizontal="center" vertical="center" wrapText="1"/>
    </xf>
    <xf numFmtId="0" fontId="15" fillId="0" borderId="1" xfId="228" applyNumberFormat="1" applyFont="1" applyBorder="1" applyAlignment="1">
      <alignment horizontal="right" vertical="center" wrapText="1"/>
    </xf>
    <xf numFmtId="0" fontId="6" fillId="0" borderId="0" xfId="197" applyFill="1" applyAlignment="1">
      <alignment horizontal="left" vertical="center"/>
    </xf>
    <xf numFmtId="200" fontId="15" fillId="0" borderId="0" xfId="219" applyNumberFormat="1" applyFont="1" applyFill="1" applyBorder="1" applyAlignment="1" applyProtection="1">
      <alignment horizontal="left" vertical="center"/>
    </xf>
    <xf numFmtId="194" fontId="15" fillId="0" borderId="0" xfId="197" applyNumberFormat="1" applyFont="1" applyFill="1" applyBorder="1" applyAlignment="1">
      <alignment vertical="center"/>
    </xf>
    <xf numFmtId="194" fontId="15" fillId="0" borderId="0" xfId="197" applyNumberFormat="1" applyFont="1" applyFill="1" applyAlignment="1">
      <alignment vertical="center"/>
    </xf>
    <xf numFmtId="200" fontId="18" fillId="0" borderId="0" xfId="219" applyNumberFormat="1" applyFont="1" applyFill="1" applyBorder="1" applyAlignment="1" applyProtection="1">
      <alignment horizontal="right" vertical="center"/>
    </xf>
    <xf numFmtId="0" fontId="19" fillId="0" borderId="1" xfId="197" applyFont="1" applyFill="1" applyBorder="1" applyAlignment="1">
      <alignment horizontal="center" vertical="center" wrapText="1"/>
    </xf>
    <xf numFmtId="0" fontId="21" fillId="3" borderId="1" xfId="197" applyFont="1" applyFill="1" applyBorder="1" applyAlignment="1">
      <alignment horizontal="left" vertical="center"/>
    </xf>
    <xf numFmtId="194" fontId="19" fillId="3" borderId="1" xfId="187" applyNumberFormat="1" applyFont="1" applyFill="1" applyBorder="1" applyAlignment="1">
      <alignment horizontal="right" vertical="center" wrapText="1"/>
    </xf>
    <xf numFmtId="194" fontId="19" fillId="3" borderId="1" xfId="227" applyNumberFormat="1" applyFont="1" applyFill="1" applyBorder="1" applyAlignment="1">
      <alignment horizontal="right" vertical="center" wrapText="1"/>
    </xf>
    <xf numFmtId="195" fontId="19" fillId="3" borderId="1" xfId="3" applyNumberFormat="1" applyFont="1" applyFill="1" applyBorder="1" applyAlignment="1">
      <alignment horizontal="right" vertical="center" wrapText="1"/>
    </xf>
    <xf numFmtId="0" fontId="28" fillId="0" borderId="0" xfId="164" applyFont="1" applyFill="1">
      <alignment vertical="center"/>
    </xf>
    <xf numFmtId="0" fontId="6" fillId="0" borderId="1" xfId="197" applyFill="1" applyBorder="1" applyAlignment="1">
      <alignment horizontal="left" vertical="center"/>
    </xf>
    <xf numFmtId="0" fontId="15" fillId="0" borderId="4" xfId="97" applyNumberFormat="1" applyFont="1" applyFill="1" applyBorder="1" applyAlignment="1">
      <alignment horizontal="left" vertical="center" wrapText="1"/>
    </xf>
    <xf numFmtId="194" fontId="15" fillId="0" borderId="1" xfId="187" applyNumberFormat="1" applyFont="1" applyFill="1" applyBorder="1" applyAlignment="1">
      <alignment horizontal="right" vertical="center" wrapText="1"/>
    </xf>
    <xf numFmtId="194" fontId="17" fillId="0" borderId="1" xfId="0" applyNumberFormat="1" applyFont="1" applyFill="1" applyBorder="1" applyAlignment="1">
      <alignment horizontal="right" vertical="center" wrapText="1"/>
    </xf>
    <xf numFmtId="195" fontId="15" fillId="4" borderId="1" xfId="3" applyNumberFormat="1" applyFont="1" applyFill="1" applyBorder="1" applyAlignment="1">
      <alignment horizontal="right" vertical="center" wrapText="1"/>
    </xf>
    <xf numFmtId="194" fontId="15" fillId="0" borderId="1" xfId="227" applyNumberFormat="1" applyFont="1" applyFill="1" applyBorder="1" applyAlignment="1">
      <alignment horizontal="right" vertical="center" wrapText="1"/>
    </xf>
    <xf numFmtId="0" fontId="15" fillId="0" borderId="11" xfId="97" applyNumberFormat="1" applyFont="1" applyFill="1" applyBorder="1" applyAlignment="1">
      <alignment horizontal="left" vertical="center" wrapText="1"/>
    </xf>
    <xf numFmtId="194" fontId="14" fillId="0" borderId="1" xfId="0" applyNumberFormat="1" applyFont="1" applyFill="1" applyBorder="1" applyAlignment="1">
      <alignment horizontal="right" vertical="center" wrapText="1"/>
    </xf>
    <xf numFmtId="196" fontId="17" fillId="0" borderId="1" xfId="0" applyNumberFormat="1" applyFont="1" applyFill="1" applyBorder="1" applyAlignment="1">
      <alignment horizontal="right" vertical="center" wrapText="1"/>
    </xf>
    <xf numFmtId="49" fontId="15" fillId="0" borderId="12" xfId="0" applyNumberFormat="1" applyFont="1" applyFill="1" applyBorder="1" applyAlignment="1" applyProtection="1">
      <alignment vertical="center" wrapText="1"/>
    </xf>
    <xf numFmtId="49" fontId="15" fillId="0" borderId="13" xfId="0" applyNumberFormat="1" applyFont="1" applyFill="1" applyBorder="1" applyAlignment="1" applyProtection="1">
      <alignment vertical="center" wrapText="1"/>
    </xf>
    <xf numFmtId="49" fontId="15" fillId="0" borderId="1" xfId="0" applyNumberFormat="1" applyFont="1" applyFill="1" applyBorder="1" applyAlignment="1" applyProtection="1">
      <alignment vertical="center" wrapText="1"/>
    </xf>
    <xf numFmtId="202" fontId="17" fillId="0" borderId="1" xfId="0" applyNumberFormat="1" applyFont="1" applyFill="1" applyBorder="1" applyAlignment="1">
      <alignment horizontal="right" vertical="center" wrapText="1"/>
    </xf>
    <xf numFmtId="49" fontId="19" fillId="3" borderId="12" xfId="0" applyNumberFormat="1" applyFont="1" applyFill="1" applyBorder="1" applyAlignment="1" applyProtection="1">
      <alignment vertical="center" wrapText="1"/>
    </xf>
    <xf numFmtId="195" fontId="6" fillId="0" borderId="0" xfId="197" applyNumberFormat="1" applyFill="1" applyAlignment="1"/>
    <xf numFmtId="0" fontId="21" fillId="0" borderId="1" xfId="197" applyFont="1" applyFill="1" applyBorder="1" applyAlignment="1">
      <alignment horizontal="left" vertical="center"/>
    </xf>
    <xf numFmtId="49" fontId="19" fillId="0" borderId="13" xfId="0" applyNumberFormat="1" applyFont="1" applyFill="1" applyBorder="1" applyAlignment="1" applyProtection="1">
      <alignment vertical="center" wrapText="1"/>
    </xf>
    <xf numFmtId="194" fontId="19" fillId="0" borderId="1" xfId="187" applyNumberFormat="1" applyFont="1" applyFill="1" applyBorder="1" applyAlignment="1">
      <alignment horizontal="right" vertical="center" wrapText="1"/>
    </xf>
    <xf numFmtId="195" fontId="19" fillId="4" borderId="1" xfId="3" applyNumberFormat="1" applyFont="1" applyFill="1" applyBorder="1" applyAlignment="1">
      <alignment horizontal="right" vertical="center" wrapText="1"/>
    </xf>
    <xf numFmtId="0" fontId="6" fillId="3" borderId="1" xfId="197" applyFill="1" applyBorder="1" applyAlignment="1">
      <alignment horizontal="left" vertical="center"/>
    </xf>
    <xf numFmtId="0" fontId="19" fillId="3" borderId="1" xfId="228" applyFont="1" applyFill="1" applyBorder="1" applyAlignment="1" applyProtection="1">
      <alignment horizontal="center" vertical="center"/>
    </xf>
    <xf numFmtId="49" fontId="19" fillId="3" borderId="1" xfId="0" applyNumberFormat="1" applyFont="1" applyFill="1" applyBorder="1" applyAlignment="1" applyProtection="1">
      <alignment horizontal="left" vertical="center" wrapText="1"/>
    </xf>
    <xf numFmtId="0" fontId="6" fillId="0" borderId="1" xfId="197" applyFont="1" applyFill="1" applyBorder="1" applyAlignment="1">
      <alignment horizontal="left" vertical="center"/>
    </xf>
    <xf numFmtId="49" fontId="15" fillId="0" borderId="1" xfId="0" applyNumberFormat="1" applyFont="1" applyFill="1" applyBorder="1" applyAlignment="1" applyProtection="1">
      <alignment horizontal="left" vertical="center" wrapText="1"/>
    </xf>
    <xf numFmtId="196" fontId="15" fillId="0" borderId="1" xfId="187" applyNumberFormat="1" applyFont="1" applyFill="1" applyBorder="1" applyAlignment="1">
      <alignment horizontal="right" vertical="center" wrapText="1"/>
    </xf>
    <xf numFmtId="0" fontId="10" fillId="3" borderId="1" xfId="0" applyFont="1" applyFill="1" applyBorder="1" applyAlignment="1">
      <alignment horizontal="center" vertical="center" wrapText="1"/>
    </xf>
    <xf numFmtId="0" fontId="29" fillId="0" borderId="0" xfId="0" applyFont="1" applyAlignment="1"/>
    <xf numFmtId="0" fontId="0" fillId="0" borderId="0" xfId="0" applyFill="1" applyAlignment="1"/>
    <xf numFmtId="0" fontId="27" fillId="0" borderId="0" xfId="194" applyFont="1" applyFill="1" applyAlignment="1">
      <alignment horizontal="center" vertical="center"/>
    </xf>
    <xf numFmtId="0" fontId="27" fillId="0" borderId="0" xfId="0" applyFont="1" applyFill="1" applyAlignment="1"/>
    <xf numFmtId="0" fontId="27" fillId="0" borderId="0" xfId="0" applyFont="1" applyAlignment="1"/>
    <xf numFmtId="0" fontId="14" fillId="0" borderId="0" xfId="194" applyFont="1" applyFill="1" applyAlignment="1">
      <alignment horizontal="left" vertical="center"/>
    </xf>
    <xf numFmtId="0" fontId="14" fillId="0" borderId="0" xfId="0" applyFont="1" applyFill="1" applyAlignment="1">
      <alignment vertical="center"/>
    </xf>
    <xf numFmtId="0" fontId="14" fillId="0" borderId="0" xfId="194" applyFont="1" applyFill="1" applyAlignment="1">
      <alignment horizontal="right" vertical="center"/>
    </xf>
    <xf numFmtId="196" fontId="6" fillId="0" borderId="0" xfId="197" applyNumberFormat="1" applyFont="1" applyFill="1" applyAlignment="1">
      <alignment horizontal="center" vertical="center" wrapText="1"/>
    </xf>
    <xf numFmtId="0" fontId="14" fillId="0" borderId="1" xfId="0" applyFont="1" applyFill="1" applyBorder="1" applyAlignment="1">
      <alignment horizontal="left" vertical="center" wrapText="1"/>
    </xf>
    <xf numFmtId="196" fontId="15" fillId="0" borderId="1" xfId="0" applyNumberFormat="1" applyFont="1" applyFill="1" applyBorder="1" applyAlignment="1">
      <alignment vertical="center" wrapText="1"/>
    </xf>
    <xf numFmtId="195" fontId="15" fillId="2" borderId="1" xfId="3" applyNumberFormat="1" applyFont="1" applyFill="1" applyBorder="1" applyAlignment="1">
      <alignment vertical="center" wrapText="1"/>
    </xf>
    <xf numFmtId="0" fontId="14" fillId="0" borderId="1" xfId="0" applyFont="1" applyBorder="1" applyAlignment="1">
      <alignment horizontal="left" vertical="center" wrapText="1"/>
    </xf>
    <xf numFmtId="196" fontId="19" fillId="2" borderId="1" xfId="0" applyNumberFormat="1" applyFont="1" applyFill="1" applyBorder="1" applyAlignment="1">
      <alignment vertical="center" wrapText="1"/>
    </xf>
    <xf numFmtId="195" fontId="19" fillId="2" borderId="1" xfId="3" applyNumberFormat="1" applyFont="1" applyFill="1" applyBorder="1" applyAlignment="1">
      <alignment vertical="center" wrapText="1"/>
    </xf>
    <xf numFmtId="0" fontId="14" fillId="0" borderId="0" xfId="0" applyFont="1" applyFill="1" applyBorder="1" applyAlignment="1">
      <alignment horizontal="left" vertical="center" wrapText="1"/>
    </xf>
    <xf numFmtId="195" fontId="0" fillId="0" borderId="0" xfId="0" applyNumberFormat="1" applyAlignment="1"/>
    <xf numFmtId="0" fontId="6" fillId="0" borderId="0" xfId="228" applyFill="1" applyProtection="1">
      <alignment vertical="center"/>
    </xf>
    <xf numFmtId="0" fontId="21" fillId="0" borderId="0" xfId="228" applyFont="1" applyFill="1" applyAlignment="1" applyProtection="1">
      <alignment horizontal="center" vertical="center"/>
    </xf>
    <xf numFmtId="0" fontId="21" fillId="0" borderId="0" xfId="228" applyFont="1" applyFill="1" applyProtection="1">
      <alignment vertical="center"/>
    </xf>
    <xf numFmtId="194" fontId="6" fillId="0" borderId="0" xfId="228" applyNumberFormat="1" applyFill="1" applyProtection="1">
      <alignment vertical="center"/>
    </xf>
    <xf numFmtId="196" fontId="0" fillId="0" borderId="0" xfId="0" applyNumberFormat="1" applyFont="1" applyFill="1" applyAlignment="1" applyProtection="1"/>
    <xf numFmtId="0" fontId="30" fillId="0" borderId="0" xfId="228" applyFont="1" applyFill="1" applyAlignment="1" applyProtection="1">
      <alignment horizontal="center" vertical="center"/>
    </xf>
    <xf numFmtId="194" fontId="30" fillId="0" borderId="0" xfId="228" applyNumberFormat="1" applyFont="1" applyFill="1" applyAlignment="1" applyProtection="1">
      <alignment horizontal="center" vertical="center"/>
    </xf>
    <xf numFmtId="0" fontId="6" fillId="0" borderId="0" xfId="228" applyFont="1" applyFill="1" applyProtection="1">
      <alignment vertical="center"/>
    </xf>
    <xf numFmtId="0" fontId="15" fillId="0" borderId="0" xfId="228" applyFont="1" applyFill="1" applyBorder="1" applyAlignment="1" applyProtection="1">
      <alignment horizontal="left" vertical="center"/>
    </xf>
    <xf numFmtId="194" fontId="31" fillId="0" borderId="0" xfId="228" applyNumberFormat="1" applyFont="1" applyFill="1" applyBorder="1" applyProtection="1">
      <alignment vertical="center"/>
    </xf>
    <xf numFmtId="201" fontId="15" fillId="0" borderId="0" xfId="228" applyNumberFormat="1" applyFont="1" applyFill="1" applyAlignment="1">
      <alignment horizontal="right" vertical="center"/>
    </xf>
    <xf numFmtId="201" fontId="19" fillId="0" borderId="14" xfId="228" applyNumberFormat="1" applyFont="1" applyFill="1" applyBorder="1" applyAlignment="1" applyProtection="1">
      <alignment horizontal="center" vertical="center" wrapText="1"/>
    </xf>
    <xf numFmtId="194" fontId="19" fillId="0" borderId="1" xfId="228" applyNumberFormat="1" applyFont="1" applyFill="1" applyBorder="1" applyAlignment="1" applyProtection="1">
      <alignment vertical="center" wrapText="1"/>
    </xf>
    <xf numFmtId="10" fontId="19" fillId="0" borderId="1" xfId="3" applyNumberFormat="1" applyFont="1" applyFill="1" applyBorder="1" applyAlignment="1" applyProtection="1">
      <alignment horizontal="center" vertical="center" wrapText="1"/>
    </xf>
    <xf numFmtId="0" fontId="10" fillId="3" borderId="2" xfId="231" applyNumberFormat="1" applyFont="1" applyFill="1" applyBorder="1" applyAlignment="1" applyProtection="1">
      <alignment horizontal="left" vertical="center"/>
    </xf>
    <xf numFmtId="0" fontId="19" fillId="3" borderId="1" xfId="0" applyFont="1" applyFill="1" applyBorder="1" applyAlignment="1" applyProtection="1">
      <alignment vertical="center" wrapText="1"/>
    </xf>
    <xf numFmtId="41" fontId="19" fillId="3" borderId="1" xfId="0" applyNumberFormat="1" applyFont="1" applyFill="1" applyBorder="1" applyAlignment="1" applyProtection="1">
      <alignment horizontal="right" vertical="center"/>
    </xf>
    <xf numFmtId="10" fontId="19" fillId="3" borderId="1" xfId="3" applyNumberFormat="1" applyFont="1" applyFill="1" applyBorder="1" applyAlignment="1" applyProtection="1">
      <alignment horizontal="right" vertical="center"/>
    </xf>
    <xf numFmtId="0" fontId="28" fillId="0" borderId="0" xfId="164" applyFont="1" applyFill="1" applyAlignment="1" applyProtection="1">
      <alignment horizontal="center" vertical="center"/>
    </xf>
    <xf numFmtId="0" fontId="0" fillId="0" borderId="0" xfId="0" applyFont="1" applyFill="1" applyAlignment="1" applyProtection="1">
      <alignment vertical="center"/>
    </xf>
    <xf numFmtId="0" fontId="14" fillId="3" borderId="2" xfId="231" applyNumberFormat="1" applyFont="1" applyFill="1" applyBorder="1" applyAlignment="1" applyProtection="1">
      <alignment horizontal="left" vertical="center"/>
    </xf>
    <xf numFmtId="0" fontId="14" fillId="3" borderId="1" xfId="0" applyFont="1" applyFill="1" applyBorder="1" applyAlignment="1" applyProtection="1">
      <alignment vertical="center" wrapText="1"/>
    </xf>
    <xf numFmtId="41" fontId="15" fillId="3" borderId="1" xfId="0" applyNumberFormat="1" applyFont="1" applyFill="1" applyBorder="1" applyAlignment="1" applyProtection="1">
      <alignment horizontal="right" vertical="center"/>
    </xf>
    <xf numFmtId="0" fontId="14" fillId="0" borderId="2" xfId="231" applyNumberFormat="1" applyFont="1" applyFill="1" applyBorder="1" applyAlignment="1" applyProtection="1">
      <alignment horizontal="left" vertical="center"/>
    </xf>
    <xf numFmtId="0" fontId="14" fillId="0" borderId="1" xfId="0" applyFont="1" applyFill="1" applyBorder="1" applyAlignment="1" applyProtection="1">
      <alignment vertical="center" wrapText="1"/>
    </xf>
    <xf numFmtId="41" fontId="15" fillId="0" borderId="1" xfId="0" applyNumberFormat="1" applyFont="1" applyFill="1" applyBorder="1" applyAlignment="1" applyProtection="1">
      <alignment horizontal="right" vertical="center"/>
    </xf>
    <xf numFmtId="0" fontId="15" fillId="0" borderId="1" xfId="0" applyNumberFormat="1" applyFont="1" applyFill="1" applyBorder="1" applyAlignment="1" applyProtection="1">
      <alignment horizontal="right" vertical="center"/>
    </xf>
    <xf numFmtId="0" fontId="14" fillId="0" borderId="1" xfId="0" applyFont="1" applyFill="1" applyBorder="1" applyAlignment="1" applyProtection="1">
      <alignment horizontal="left" vertical="center" wrapText="1"/>
    </xf>
    <xf numFmtId="0" fontId="15" fillId="0" borderId="1" xfId="0" applyFont="1" applyFill="1" applyBorder="1" applyAlignment="1" applyProtection="1">
      <alignment vertical="center" wrapText="1"/>
    </xf>
    <xf numFmtId="0" fontId="15" fillId="3" borderId="1" xfId="0" applyFont="1" applyFill="1" applyBorder="1" applyAlignment="1" applyProtection="1">
      <alignment vertical="center" wrapText="1"/>
    </xf>
    <xf numFmtId="194" fontId="15" fillId="3" borderId="1" xfId="0" applyNumberFormat="1" applyFont="1" applyFill="1" applyBorder="1" applyAlignment="1" applyProtection="1">
      <alignment horizontal="right" vertical="center"/>
    </xf>
    <xf numFmtId="0" fontId="10" fillId="3" borderId="1" xfId="0" applyFont="1" applyFill="1" applyBorder="1" applyAlignment="1" applyProtection="1">
      <alignment vertical="center" wrapText="1"/>
    </xf>
    <xf numFmtId="3" fontId="15" fillId="0" borderId="1" xfId="0" applyNumberFormat="1" applyFont="1" applyFill="1" applyBorder="1" applyAlignment="1" applyProtection="1">
      <alignment horizontal="right" vertical="center" wrapText="1"/>
      <protection locked="0"/>
    </xf>
    <xf numFmtId="49" fontId="14" fillId="0" borderId="1" xfId="231" applyNumberFormat="1" applyFont="1" applyFill="1" applyBorder="1" applyAlignment="1" applyProtection="1">
      <alignment vertical="center" wrapText="1"/>
    </xf>
    <xf numFmtId="49" fontId="14" fillId="3" borderId="1" xfId="231" applyNumberFormat="1" applyFont="1" applyFill="1" applyBorder="1" applyAlignment="1" applyProtection="1">
      <alignment vertical="center" wrapText="1"/>
    </xf>
    <xf numFmtId="49" fontId="10" fillId="3" borderId="1" xfId="231" applyNumberFormat="1" applyFont="1" applyFill="1" applyBorder="1" applyAlignment="1" applyProtection="1">
      <alignment vertical="center" wrapText="1"/>
    </xf>
    <xf numFmtId="49" fontId="10" fillId="3" borderId="1" xfId="231" applyNumberFormat="1" applyFont="1" applyFill="1" applyBorder="1" applyAlignment="1" applyProtection="1">
      <alignment horizontal="center" vertical="center" wrapText="1"/>
    </xf>
    <xf numFmtId="0" fontId="10" fillId="0" borderId="2" xfId="231" applyNumberFormat="1" applyFont="1" applyFill="1" applyBorder="1" applyAlignment="1" applyProtection="1">
      <alignment horizontal="left" vertical="center"/>
    </xf>
    <xf numFmtId="49" fontId="10" fillId="0" borderId="1" xfId="231" applyNumberFormat="1" applyFont="1" applyFill="1" applyBorder="1" applyAlignment="1" applyProtection="1">
      <alignment vertical="center" wrapText="1"/>
    </xf>
    <xf numFmtId="41" fontId="19" fillId="0" borderId="1" xfId="0" applyNumberFormat="1" applyFont="1" applyFill="1" applyBorder="1" applyAlignment="1" applyProtection="1">
      <alignment horizontal="right" vertical="center"/>
    </xf>
    <xf numFmtId="3" fontId="15" fillId="3" borderId="1" xfId="0" applyNumberFormat="1" applyFont="1" applyFill="1" applyBorder="1" applyAlignment="1" applyProtection="1">
      <alignment horizontal="right" vertical="center" wrapText="1"/>
      <protection locked="0"/>
    </xf>
    <xf numFmtId="0" fontId="6" fillId="0" borderId="0" xfId="228">
      <alignment vertical="center"/>
    </xf>
    <xf numFmtId="0" fontId="20" fillId="0" borderId="0" xfId="228" applyFont="1">
      <alignment vertical="center"/>
    </xf>
    <xf numFmtId="0" fontId="21" fillId="0" borderId="0" xfId="228" applyFont="1" applyAlignment="1">
      <alignment horizontal="center" vertical="center"/>
    </xf>
    <xf numFmtId="0" fontId="6" fillId="0" borderId="0" xfId="228" applyFill="1">
      <alignment vertical="center"/>
    </xf>
    <xf numFmtId="194" fontId="6" fillId="0" borderId="0" xfId="228" applyNumberFormat="1">
      <alignment vertical="center"/>
    </xf>
    <xf numFmtId="201" fontId="6" fillId="0" borderId="0" xfId="228" applyNumberFormat="1">
      <alignment vertical="center"/>
    </xf>
    <xf numFmtId="0" fontId="30" fillId="0" borderId="0" xfId="228" applyFont="1" applyFill="1" applyAlignment="1">
      <alignment horizontal="center" vertical="center"/>
    </xf>
    <xf numFmtId="194" fontId="30" fillId="0" borderId="0" xfId="228" applyNumberFormat="1" applyFont="1" applyFill="1" applyAlignment="1">
      <alignment horizontal="center" vertical="center"/>
    </xf>
    <xf numFmtId="0" fontId="8" fillId="0" borderId="0" xfId="228" applyFont="1" applyFill="1">
      <alignment vertical="center"/>
    </xf>
    <xf numFmtId="0" fontId="8" fillId="0" borderId="0" xfId="228" applyFont="1">
      <alignment vertical="center"/>
    </xf>
    <xf numFmtId="0" fontId="20" fillId="0" borderId="0" xfId="228" applyFont="1" applyFill="1">
      <alignment vertical="center"/>
    </xf>
    <xf numFmtId="0" fontId="15" fillId="0" borderId="0" xfId="228" applyFont="1" applyFill="1">
      <alignment vertical="center"/>
    </xf>
    <xf numFmtId="194" fontId="31" fillId="0" borderId="0" xfId="228" applyNumberFormat="1" applyFont="1" applyFill="1">
      <alignment vertical="center"/>
    </xf>
    <xf numFmtId="194" fontId="15" fillId="0" borderId="0" xfId="228" applyNumberFormat="1" applyFont="1" applyFill="1">
      <alignment vertical="center"/>
    </xf>
    <xf numFmtId="201" fontId="19" fillId="0" borderId="1" xfId="228" applyNumberFormat="1" applyFont="1" applyFill="1" applyBorder="1" applyAlignment="1">
      <alignment horizontal="center" vertical="center" wrapText="1"/>
    </xf>
    <xf numFmtId="0" fontId="19" fillId="0" borderId="1" xfId="228" applyFont="1" applyFill="1" applyBorder="1" applyAlignment="1">
      <alignment horizontal="distributed" vertical="center" wrapText="1" indent="3"/>
    </xf>
    <xf numFmtId="0" fontId="32" fillId="0" borderId="0" xfId="232" applyFont="1" applyFill="1" applyAlignment="1">
      <alignment vertical="center" wrapText="1"/>
    </xf>
    <xf numFmtId="0" fontId="14" fillId="0" borderId="1" xfId="0" applyFont="1" applyFill="1" applyBorder="1" applyAlignment="1" applyProtection="1">
      <alignment horizontal="left" vertical="center"/>
    </xf>
    <xf numFmtId="49" fontId="10" fillId="0" borderId="1" xfId="0" applyNumberFormat="1" applyFont="1" applyFill="1" applyBorder="1" applyAlignment="1" applyProtection="1">
      <alignment horizontal="left" vertical="center" wrapText="1"/>
    </xf>
    <xf numFmtId="3" fontId="10" fillId="0" borderId="1" xfId="0" applyNumberFormat="1" applyFont="1" applyFill="1" applyBorder="1" applyAlignment="1" applyProtection="1">
      <alignment horizontal="right" vertical="center" wrapText="1"/>
      <protection locked="0"/>
    </xf>
    <xf numFmtId="195" fontId="15" fillId="3" borderId="1" xfId="3" applyNumberFormat="1" applyFont="1" applyFill="1" applyBorder="1" applyAlignment="1" applyProtection="1">
      <alignment horizontal="right" vertical="center" wrapText="1"/>
      <protection locked="0"/>
    </xf>
    <xf numFmtId="0" fontId="20" fillId="0" borderId="0" xfId="164" applyFont="1" applyFill="1">
      <alignment vertical="center"/>
    </xf>
    <xf numFmtId="195" fontId="19" fillId="3" borderId="1" xfId="3" applyNumberFormat="1" applyFont="1" applyFill="1" applyBorder="1" applyAlignment="1" applyProtection="1">
      <alignment horizontal="right" vertical="center" wrapText="1"/>
      <protection locked="0"/>
    </xf>
    <xf numFmtId="0" fontId="14" fillId="3" borderId="1" xfId="0" applyFont="1" applyFill="1" applyBorder="1" applyAlignment="1" applyProtection="1">
      <alignment horizontal="left" vertical="center"/>
    </xf>
    <xf numFmtId="49" fontId="10" fillId="3" borderId="1" xfId="0" applyNumberFormat="1" applyFont="1" applyFill="1" applyBorder="1" applyAlignment="1" applyProtection="1">
      <alignment horizontal="left" vertical="center" wrapText="1"/>
    </xf>
    <xf numFmtId="194" fontId="10" fillId="3" borderId="1" xfId="0" applyNumberFormat="1" applyFont="1" applyFill="1" applyBorder="1" applyAlignment="1" applyProtection="1">
      <alignment horizontal="right" vertical="center" wrapText="1"/>
      <protection locked="0"/>
    </xf>
    <xf numFmtId="49" fontId="14" fillId="0" borderId="1" xfId="0" applyNumberFormat="1" applyFont="1" applyFill="1" applyBorder="1" applyAlignment="1" applyProtection="1">
      <alignment horizontal="left" vertical="center" wrapText="1"/>
    </xf>
    <xf numFmtId="196" fontId="15" fillId="0" borderId="1" xfId="0" applyNumberFormat="1" applyFont="1" applyFill="1" applyBorder="1" applyAlignment="1" applyProtection="1">
      <alignment horizontal="right" vertical="center" wrapText="1"/>
      <protection locked="0"/>
    </xf>
    <xf numFmtId="3" fontId="14" fillId="0" borderId="1" xfId="0" applyNumberFormat="1" applyFont="1" applyFill="1" applyBorder="1" applyAlignment="1" applyProtection="1">
      <alignment horizontal="right" vertical="center" wrapText="1"/>
      <protection locked="0"/>
    </xf>
    <xf numFmtId="0" fontId="6" fillId="0" borderId="0" xfId="228" applyAlignment="1">
      <alignment vertical="center" wrapText="1"/>
    </xf>
    <xf numFmtId="0" fontId="15" fillId="0" borderId="1" xfId="0" applyFont="1" applyFill="1" applyBorder="1" applyAlignment="1" applyProtection="1">
      <alignment horizontal="left" vertical="center"/>
    </xf>
    <xf numFmtId="49" fontId="19" fillId="0" borderId="1" xfId="0" applyNumberFormat="1" applyFont="1" applyFill="1" applyBorder="1" applyAlignment="1" applyProtection="1">
      <alignment vertical="center" wrapText="1"/>
    </xf>
    <xf numFmtId="0" fontId="15" fillId="3" borderId="1" xfId="0" applyFont="1" applyFill="1" applyBorder="1" applyAlignment="1" applyProtection="1">
      <alignment horizontal="left" vertical="center"/>
    </xf>
    <xf numFmtId="195" fontId="6" fillId="0" borderId="0" xfId="228" applyNumberFormat="1">
      <alignment vertical="center"/>
    </xf>
    <xf numFmtId="49" fontId="33" fillId="3" borderId="1" xfId="0" applyNumberFormat="1" applyFont="1" applyFill="1" applyBorder="1" applyAlignment="1" applyProtection="1">
      <alignment horizontal="distributed" vertical="center"/>
    </xf>
    <xf numFmtId="0" fontId="19" fillId="3" borderId="1" xfId="228" applyFont="1" applyFill="1" applyBorder="1" applyAlignment="1" applyProtection="1">
      <alignment horizontal="left" vertical="center"/>
    </xf>
    <xf numFmtId="0" fontId="19" fillId="3" borderId="1" xfId="164" applyFont="1" applyFill="1" applyBorder="1" applyAlignment="1" applyProtection="1">
      <alignment horizontal="left" vertical="center"/>
    </xf>
    <xf numFmtId="194" fontId="19" fillId="3" borderId="1" xfId="0" applyNumberFormat="1" applyFont="1" applyFill="1" applyBorder="1" applyAlignment="1" applyProtection="1">
      <alignment horizontal="right" vertical="center" wrapText="1"/>
    </xf>
    <xf numFmtId="0" fontId="15" fillId="0" borderId="1" xfId="228" applyFont="1" applyFill="1" applyBorder="1" applyAlignment="1" applyProtection="1">
      <alignment horizontal="left" vertical="center"/>
    </xf>
    <xf numFmtId="3" fontId="15" fillId="0" borderId="1" xfId="0" applyNumberFormat="1" applyFont="1" applyFill="1" applyBorder="1" applyAlignment="1" applyProtection="1">
      <alignment horizontal="right" vertical="center" wrapText="1"/>
    </xf>
    <xf numFmtId="0" fontId="15" fillId="3" borderId="1" xfId="228" applyFont="1" applyFill="1" applyBorder="1">
      <alignment vertical="center"/>
    </xf>
    <xf numFmtId="0" fontId="19" fillId="3" borderId="1" xfId="228" applyFont="1" applyFill="1" applyBorder="1" applyAlignment="1">
      <alignment horizontal="center" vertical="center"/>
    </xf>
    <xf numFmtId="194" fontId="19" fillId="3" borderId="1" xfId="0" applyNumberFormat="1" applyFont="1" applyFill="1" applyBorder="1" applyAlignment="1" applyProtection="1">
      <alignment horizontal="right" vertical="center" wrapText="1"/>
      <protection locked="0"/>
    </xf>
    <xf numFmtId="194" fontId="6" fillId="0" borderId="0" xfId="228" applyNumberFormat="1" applyAlignment="1">
      <alignment vertical="center" wrapText="1"/>
    </xf>
    <xf numFmtId="194" fontId="30" fillId="0" borderId="0" xfId="228" applyNumberFormat="1" applyFont="1" applyFill="1" applyAlignment="1">
      <alignment horizontal="center" vertical="center" wrapText="1"/>
    </xf>
    <xf numFmtId="194" fontId="31" fillId="0" borderId="0" xfId="228" applyNumberFormat="1" applyFont="1" applyFill="1" applyAlignment="1">
      <alignment vertical="center" wrapText="1"/>
    </xf>
    <xf numFmtId="194" fontId="15" fillId="0" borderId="0" xfId="228" applyNumberFormat="1" applyFont="1" applyFill="1" applyAlignment="1">
      <alignment vertical="center" wrapText="1"/>
    </xf>
    <xf numFmtId="0" fontId="34" fillId="0" borderId="0" xfId="0" applyFont="1" applyFill="1" applyBorder="1" applyAlignment="1">
      <alignment vertical="center"/>
    </xf>
    <xf numFmtId="0" fontId="35" fillId="0" borderId="0" xfId="0" applyFont="1" applyFill="1" applyBorder="1" applyAlignment="1">
      <alignment vertical="center"/>
    </xf>
    <xf numFmtId="194" fontId="34" fillId="0" borderId="0" xfId="0" applyNumberFormat="1" applyFont="1" applyFill="1" applyBorder="1" applyAlignment="1">
      <alignment vertical="center"/>
    </xf>
    <xf numFmtId="0" fontId="36" fillId="0" borderId="0" xfId="0" applyFont="1" applyFill="1" applyBorder="1" applyAlignment="1">
      <alignment horizontal="center" vertical="center"/>
    </xf>
    <xf numFmtId="194" fontId="36" fillId="0" borderId="0" xfId="0" applyNumberFormat="1" applyFont="1" applyFill="1" applyBorder="1" applyAlignment="1">
      <alignment horizontal="center" vertical="center"/>
    </xf>
    <xf numFmtId="0" fontId="37" fillId="0" borderId="0" xfId="0" applyFont="1" applyFill="1" applyBorder="1" applyAlignment="1">
      <alignment vertical="center"/>
    </xf>
    <xf numFmtId="0" fontId="38" fillId="0" borderId="0" xfId="0" applyFont="1" applyFill="1" applyBorder="1" applyAlignment="1">
      <alignment horizontal="left" vertical="center"/>
    </xf>
    <xf numFmtId="194" fontId="39" fillId="0" borderId="0" xfId="0" applyNumberFormat="1" applyFont="1" applyFill="1" applyBorder="1" applyAlignment="1">
      <alignment horizontal="center" vertical="center"/>
    </xf>
    <xf numFmtId="0" fontId="39" fillId="0" borderId="15" xfId="0" applyFont="1" applyFill="1" applyBorder="1" applyAlignment="1">
      <alignment horizontal="center" vertical="center"/>
    </xf>
    <xf numFmtId="0" fontId="35" fillId="0" borderId="15" xfId="0" applyFont="1" applyFill="1" applyBorder="1" applyAlignment="1">
      <alignment horizontal="right" vertical="center"/>
    </xf>
    <xf numFmtId="0" fontId="40" fillId="0" borderId="7" xfId="0" applyFont="1" applyFill="1" applyBorder="1" applyAlignment="1">
      <alignment horizontal="center" vertical="center"/>
    </xf>
    <xf numFmtId="194" fontId="40" fillId="0" borderId="7" xfId="0" applyNumberFormat="1" applyFont="1" applyFill="1" applyBorder="1" applyAlignment="1">
      <alignment horizontal="center" vertical="center"/>
    </xf>
    <xf numFmtId="0" fontId="40" fillId="0" borderId="1" xfId="0" applyFont="1" applyFill="1" applyBorder="1" applyAlignment="1">
      <alignment horizontal="center" vertical="center"/>
    </xf>
    <xf numFmtId="0" fontId="40" fillId="0" borderId="16" xfId="0" applyFont="1" applyFill="1" applyBorder="1" applyAlignment="1">
      <alignment horizontal="center" vertical="center"/>
    </xf>
    <xf numFmtId="194" fontId="40" fillId="0" borderId="16" xfId="0" applyNumberFormat="1" applyFont="1" applyFill="1" applyBorder="1" applyAlignment="1">
      <alignment horizontal="center" vertical="center"/>
    </xf>
    <xf numFmtId="0" fontId="40" fillId="3" borderId="1" xfId="0" applyFont="1" applyFill="1" applyBorder="1" applyAlignment="1">
      <alignment horizontal="center" vertical="center"/>
    </xf>
    <xf numFmtId="194" fontId="40" fillId="3" borderId="1" xfId="0" applyNumberFormat="1" applyFont="1" applyFill="1" applyBorder="1" applyAlignment="1">
      <alignment vertical="center"/>
    </xf>
    <xf numFmtId="0" fontId="40" fillId="3" borderId="1" xfId="0" applyFont="1" applyFill="1" applyBorder="1" applyAlignment="1">
      <alignment vertical="center"/>
    </xf>
    <xf numFmtId="195" fontId="35" fillId="3" borderId="1" xfId="3" applyNumberFormat="1" applyFont="1" applyFill="1" applyBorder="1" applyAlignment="1">
      <alignment vertical="center"/>
    </xf>
    <xf numFmtId="0" fontId="35" fillId="0" borderId="1" xfId="0" applyFont="1" applyFill="1" applyBorder="1" applyAlignment="1">
      <alignment vertical="center"/>
    </xf>
    <xf numFmtId="194" fontId="35" fillId="0" borderId="1" xfId="0" applyNumberFormat="1" applyFont="1" applyFill="1" applyBorder="1" applyAlignment="1">
      <alignment vertical="center"/>
    </xf>
    <xf numFmtId="0" fontId="35" fillId="2" borderId="1" xfId="0" applyFont="1" applyFill="1" applyBorder="1" applyAlignment="1">
      <alignment vertical="center"/>
    </xf>
    <xf numFmtId="195" fontId="35" fillId="2" borderId="1" xfId="3" applyNumberFormat="1" applyFont="1" applyFill="1" applyBorder="1" applyAlignment="1">
      <alignment vertical="center"/>
    </xf>
    <xf numFmtId="0" fontId="35" fillId="3" borderId="1" xfId="0" applyFont="1" applyFill="1" applyBorder="1" applyAlignment="1">
      <alignment vertical="center"/>
    </xf>
    <xf numFmtId="194" fontId="35" fillId="3" borderId="1" xfId="0" applyNumberFormat="1" applyFont="1" applyFill="1" applyBorder="1" applyAlignment="1">
      <alignment vertical="center"/>
    </xf>
    <xf numFmtId="0" fontId="41" fillId="0" borderId="0" xfId="0" applyFont="1" applyFill="1" applyBorder="1" applyAlignment="1">
      <alignment horizontal="justify" vertical="top" wrapText="1"/>
    </xf>
    <xf numFmtId="194" fontId="41" fillId="0" borderId="0" xfId="0" applyNumberFormat="1" applyFont="1" applyFill="1" applyBorder="1" applyAlignment="1">
      <alignment horizontal="justify" vertical="top" wrapText="1"/>
    </xf>
    <xf numFmtId="194" fontId="35" fillId="0" borderId="0" xfId="0" applyNumberFormat="1" applyFont="1" applyFill="1" applyBorder="1" applyAlignment="1">
      <alignment vertical="center"/>
    </xf>
    <xf numFmtId="195" fontId="34" fillId="0" borderId="0" xfId="0" applyNumberFormat="1" applyFont="1" applyFill="1" applyBorder="1" applyAlignment="1">
      <alignment vertical="center"/>
    </xf>
    <xf numFmtId="0" fontId="14" fillId="0" borderId="0" xfId="0" applyFont="1" applyAlignment="1">
      <alignment vertical="center"/>
    </xf>
    <xf numFmtId="194" fontId="0" fillId="0" borderId="0" xfId="0" applyNumberFormat="1" applyAlignment="1"/>
    <xf numFmtId="0" fontId="7" fillId="0" borderId="0" xfId="194" applyFont="1" applyBorder="1" applyAlignment="1">
      <alignment horizontal="center" vertical="center" wrapText="1"/>
    </xf>
    <xf numFmtId="194" fontId="7" fillId="0" borderId="0" xfId="194" applyNumberFormat="1" applyFont="1" applyBorder="1" applyAlignment="1">
      <alignment horizontal="center" vertical="center"/>
    </xf>
    <xf numFmtId="0" fontId="42" fillId="0" borderId="0" xfId="0" applyFont="1" applyFill="1" applyAlignment="1"/>
    <xf numFmtId="0" fontId="42" fillId="0" borderId="0" xfId="0" applyFont="1" applyAlignment="1"/>
    <xf numFmtId="0" fontId="14" fillId="0" borderId="0" xfId="194" applyFont="1" applyBorder="1" applyAlignment="1">
      <alignment horizontal="left" vertical="center"/>
    </xf>
    <xf numFmtId="194" fontId="14" fillId="0" borderId="0" xfId="194" applyNumberFormat="1" applyFont="1" applyBorder="1" applyAlignment="1">
      <alignment horizontal="right" vertical="center"/>
    </xf>
    <xf numFmtId="0" fontId="14" fillId="0" borderId="1" xfId="0" applyFont="1" applyBorder="1" applyAlignment="1">
      <alignment horizontal="left" vertical="center"/>
    </xf>
    <xf numFmtId="0" fontId="19" fillId="0" borderId="1" xfId="0" applyFont="1" applyBorder="1" applyAlignment="1">
      <alignment horizontal="center" vertical="center" wrapText="1"/>
    </xf>
    <xf numFmtId="194" fontId="19" fillId="0" borderId="1" xfId="228" applyNumberFormat="1" applyFont="1" applyFill="1" applyBorder="1" applyAlignment="1">
      <alignment horizontal="center" vertical="center" wrapText="1"/>
    </xf>
    <xf numFmtId="0" fontId="10" fillId="3" borderId="1" xfId="0" applyFont="1" applyFill="1" applyBorder="1" applyAlignment="1">
      <alignment horizontal="left" vertical="center"/>
    </xf>
    <xf numFmtId="203" fontId="10" fillId="3" borderId="1" xfId="196" applyNumberFormat="1" applyFont="1" applyFill="1" applyBorder="1" applyAlignment="1">
      <alignment horizontal="left" vertical="center"/>
    </xf>
    <xf numFmtId="194" fontId="10" fillId="3" borderId="1" xfId="196" applyNumberFormat="1" applyFont="1" applyFill="1" applyBorder="1" applyAlignment="1">
      <alignment horizontal="right" vertical="center" wrapText="1"/>
    </xf>
    <xf numFmtId="203" fontId="14" fillId="0" borderId="1" xfId="196" applyNumberFormat="1" applyFont="1" applyFill="1" applyBorder="1" applyAlignment="1">
      <alignment horizontal="left" vertical="center"/>
    </xf>
    <xf numFmtId="194" fontId="14" fillId="0" borderId="1" xfId="196" applyNumberFormat="1" applyFont="1" applyFill="1" applyBorder="1" applyAlignment="1">
      <alignment horizontal="right" vertical="center" wrapText="1"/>
    </xf>
    <xf numFmtId="0" fontId="23" fillId="0" borderId="17" xfId="241" applyFont="1" applyFill="1" applyBorder="1" applyAlignment="1" applyProtection="1">
      <alignment horizontal="left" vertical="center" wrapText="1"/>
      <protection locked="0"/>
    </xf>
    <xf numFmtId="0" fontId="23" fillId="0" borderId="17" xfId="241" applyFont="1" applyFill="1" applyBorder="1" applyAlignment="1" applyProtection="1">
      <alignment horizontal="left" vertical="center"/>
      <protection locked="0"/>
    </xf>
    <xf numFmtId="0" fontId="14" fillId="0" borderId="1" xfId="196" applyNumberFormat="1" applyFont="1" applyFill="1" applyBorder="1" applyAlignment="1">
      <alignment horizontal="right" vertical="center" wrapText="1"/>
    </xf>
    <xf numFmtId="0" fontId="14" fillId="3" borderId="1" xfId="0" applyFont="1" applyFill="1" applyBorder="1" applyAlignment="1">
      <alignment horizontal="left" vertical="center"/>
    </xf>
    <xf numFmtId="0" fontId="10" fillId="3" borderId="1" xfId="196" applyFont="1" applyFill="1" applyBorder="1" applyAlignment="1">
      <alignment horizontal="center" vertical="center"/>
    </xf>
    <xf numFmtId="194" fontId="0" fillId="0" borderId="0" xfId="0" applyNumberFormat="1" applyFill="1" applyAlignment="1"/>
    <xf numFmtId="0" fontId="7" fillId="0" borderId="0" xfId="194" applyFont="1" applyFill="1" applyBorder="1" applyAlignment="1">
      <alignment horizontal="center" vertical="center" wrapText="1"/>
    </xf>
    <xf numFmtId="194" fontId="7" fillId="0" borderId="0" xfId="194" applyNumberFormat="1" applyFont="1" applyFill="1" applyBorder="1" applyAlignment="1">
      <alignment horizontal="center" vertical="center"/>
    </xf>
    <xf numFmtId="0" fontId="14" fillId="0" borderId="0" xfId="194" applyFont="1" applyFill="1" applyBorder="1" applyAlignment="1">
      <alignment horizontal="left" vertical="center"/>
    </xf>
    <xf numFmtId="194" fontId="14" fillId="0" borderId="0" xfId="194" applyNumberFormat="1" applyFont="1" applyFill="1" applyBorder="1" applyAlignment="1">
      <alignment horizontal="right" vertical="center"/>
    </xf>
    <xf numFmtId="0" fontId="14" fillId="0" borderId="1" xfId="0" applyFont="1" applyFill="1" applyBorder="1" applyAlignment="1">
      <alignment horizontal="left" vertical="center"/>
    </xf>
    <xf numFmtId="0" fontId="19"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7" xfId="241" applyFont="1" applyFill="1" applyBorder="1" applyAlignment="1" applyProtection="1">
      <alignment vertical="center"/>
      <protection locked="0"/>
    </xf>
    <xf numFmtId="0" fontId="23" fillId="0" borderId="17" xfId="241" applyFont="1" applyFill="1" applyBorder="1" applyAlignment="1" applyProtection="1">
      <alignment vertical="center" wrapText="1"/>
      <protection locked="0"/>
    </xf>
    <xf numFmtId="0" fontId="12" fillId="3" borderId="17" xfId="241" applyFont="1" applyFill="1" applyBorder="1" applyAlignment="1" applyProtection="1">
      <alignment vertical="center" wrapText="1"/>
      <protection locked="0"/>
    </xf>
    <xf numFmtId="0" fontId="12" fillId="3" borderId="17" xfId="241" applyFont="1" applyFill="1" applyBorder="1" applyAlignment="1" applyProtection="1">
      <alignment vertical="center"/>
      <protection locked="0"/>
    </xf>
    <xf numFmtId="0" fontId="12" fillId="3" borderId="1" xfId="0" applyFont="1" applyFill="1" applyBorder="1" applyAlignment="1">
      <alignment horizontal="left" vertical="center"/>
    </xf>
    <xf numFmtId="0" fontId="0" fillId="3" borderId="1" xfId="0" applyFill="1" applyBorder="1" applyAlignment="1"/>
    <xf numFmtId="0" fontId="12" fillId="3" borderId="2" xfId="0" applyFont="1" applyFill="1" applyBorder="1" applyAlignment="1">
      <alignment horizontal="center" vertical="center" wrapText="1"/>
    </xf>
    <xf numFmtId="0" fontId="2" fillId="0" borderId="0" xfId="228" applyFont="1" applyAlignment="1">
      <alignment horizontal="center" vertical="center" wrapText="1"/>
    </xf>
    <xf numFmtId="0" fontId="27" fillId="0" borderId="0" xfId="198" applyFont="1" applyAlignment="1">
      <alignment horizontal="center" vertical="center" shrinkToFit="1"/>
    </xf>
    <xf numFmtId="0" fontId="14" fillId="0" borderId="0" xfId="198" applyFont="1" applyBorder="1" applyAlignment="1">
      <alignment horizontal="left" vertical="center" wrapText="1"/>
    </xf>
    <xf numFmtId="0" fontId="43" fillId="0" borderId="0" xfId="229" applyFont="1" applyAlignment="1"/>
    <xf numFmtId="0" fontId="14" fillId="0" borderId="0" xfId="0" applyFont="1" applyAlignment="1">
      <alignment horizontal="right" vertical="center"/>
    </xf>
    <xf numFmtId="0" fontId="19" fillId="0" borderId="1" xfId="233" applyFont="1" applyBorder="1" applyAlignment="1">
      <alignment horizontal="center" vertical="center"/>
    </xf>
    <xf numFmtId="0" fontId="19" fillId="0" borderId="1" xfId="233" applyFont="1" applyBorder="1" applyAlignment="1">
      <alignment horizontal="center" vertical="center" wrapText="1"/>
    </xf>
    <xf numFmtId="196" fontId="15" fillId="0" borderId="1" xfId="1" applyNumberFormat="1" applyFont="1" applyBorder="1" applyAlignment="1">
      <alignment horizontal="right" vertical="center" wrapText="1"/>
    </xf>
    <xf numFmtId="196" fontId="14" fillId="0" borderId="6" xfId="0" applyNumberFormat="1" applyFont="1" applyBorder="1" applyAlignment="1">
      <alignment horizontal="right" vertical="center" wrapText="1"/>
    </xf>
    <xf numFmtId="0" fontId="14" fillId="0" borderId="7" xfId="0" applyFont="1" applyBorder="1" applyAlignment="1">
      <alignment horizontal="left" vertical="center"/>
    </xf>
    <xf numFmtId="196" fontId="15" fillId="0" borderId="7" xfId="1" applyNumberFormat="1" applyFont="1" applyBorder="1" applyAlignment="1">
      <alignment horizontal="right" vertical="center" wrapText="1"/>
    </xf>
    <xf numFmtId="196" fontId="14" fillId="0" borderId="5" xfId="0" applyNumberFormat="1" applyFont="1" applyBorder="1" applyAlignment="1">
      <alignment horizontal="right" vertical="center" wrapText="1"/>
    </xf>
    <xf numFmtId="196" fontId="14" fillId="0" borderId="1" xfId="0" applyNumberFormat="1" applyFont="1" applyBorder="1" applyAlignment="1">
      <alignment horizontal="right" vertical="center" wrapText="1"/>
    </xf>
    <xf numFmtId="0" fontId="15" fillId="0" borderId="0" xfId="0" applyFont="1" applyBorder="1" applyAlignment="1">
      <alignment horizontal="left" vertical="center"/>
    </xf>
    <xf numFmtId="0" fontId="6" fillId="0" borderId="0" xfId="228" applyFont="1">
      <alignment vertical="center"/>
    </xf>
    <xf numFmtId="201" fontId="6" fillId="0" borderId="0" xfId="228" applyNumberFormat="1" applyFont="1">
      <alignment vertical="center"/>
    </xf>
    <xf numFmtId="196" fontId="6" fillId="0" borderId="0" xfId="228" applyNumberFormat="1">
      <alignment vertical="center"/>
    </xf>
    <xf numFmtId="196" fontId="15" fillId="2" borderId="1" xfId="1" applyNumberFormat="1" applyFont="1" applyFill="1" applyBorder="1" applyAlignment="1">
      <alignment horizontal="right" vertical="center" wrapText="1"/>
    </xf>
    <xf numFmtId="196" fontId="15" fillId="2" borderId="7" xfId="1" applyNumberFormat="1" applyFont="1" applyFill="1" applyBorder="1" applyAlignment="1">
      <alignment horizontal="right" vertical="center" wrapText="1"/>
    </xf>
    <xf numFmtId="0" fontId="6" fillId="0" borderId="0" xfId="228" applyFont="1" applyFill="1">
      <alignment vertical="center"/>
    </xf>
    <xf numFmtId="0" fontId="29" fillId="0" borderId="0" xfId="0" applyFont="1" applyFill="1" applyAlignment="1"/>
    <xf numFmtId="0" fontId="7" fillId="0" borderId="0" xfId="194" applyFont="1" applyFill="1" applyAlignment="1">
      <alignment horizontal="center" vertical="center"/>
    </xf>
    <xf numFmtId="0" fontId="14" fillId="0" borderId="0" xfId="0" applyFont="1" applyFill="1" applyAlignment="1">
      <alignment horizontal="right" vertical="center"/>
    </xf>
    <xf numFmtId="204" fontId="12" fillId="0" borderId="1" xfId="0" applyNumberFormat="1" applyFont="1" applyFill="1" applyBorder="1" applyAlignment="1">
      <alignment vertical="center" wrapText="1"/>
    </xf>
    <xf numFmtId="204" fontId="23" fillId="0" borderId="1" xfId="0" applyNumberFormat="1" applyFont="1" applyFill="1" applyBorder="1" applyAlignment="1">
      <alignment vertical="center" wrapText="1"/>
    </xf>
    <xf numFmtId="196" fontId="15" fillId="0" borderId="1" xfId="1" applyNumberFormat="1" applyFont="1" applyFill="1" applyBorder="1" applyAlignment="1">
      <alignment horizontal="right" vertical="center" wrapText="1"/>
    </xf>
    <xf numFmtId="195" fontId="0" fillId="0" borderId="0" xfId="0" applyNumberFormat="1" applyFill="1" applyAlignment="1"/>
    <xf numFmtId="204" fontId="19" fillId="0" borderId="1" xfId="108" applyNumberFormat="1" applyFont="1" applyFill="1" applyBorder="1" applyAlignment="1">
      <alignment horizontal="center" vertical="center"/>
    </xf>
    <xf numFmtId="0" fontId="0" fillId="0" borderId="0" xfId="0" applyFill="1" applyAlignment="1">
      <alignment horizontal="left" vertical="center"/>
    </xf>
    <xf numFmtId="196" fontId="0" fillId="0" borderId="0" xfId="0" applyNumberFormat="1" applyFill="1" applyAlignment="1"/>
    <xf numFmtId="0" fontId="2" fillId="0" borderId="0" xfId="228" applyFont="1" applyFill="1" applyAlignment="1">
      <alignment horizontal="center" vertical="center" wrapText="1"/>
    </xf>
    <xf numFmtId="0" fontId="9" fillId="0" borderId="0" xfId="228" applyFont="1" applyFill="1">
      <alignment vertical="center"/>
    </xf>
    <xf numFmtId="194" fontId="6" fillId="0" borderId="0" xfId="228" applyNumberFormat="1" applyFill="1" applyAlignment="1">
      <alignment vertical="center" wrapText="1"/>
    </xf>
    <xf numFmtId="0" fontId="6" fillId="0" borderId="0" xfId="197" applyFill="1" applyAlignment="1">
      <alignment vertical="center"/>
    </xf>
    <xf numFmtId="0" fontId="8" fillId="0" borderId="0" xfId="197" applyFont="1" applyFill="1" applyAlignment="1">
      <alignment vertical="center"/>
    </xf>
    <xf numFmtId="0" fontId="20" fillId="0" borderId="0" xfId="228" applyFont="1" applyFill="1" applyAlignment="1">
      <alignment vertical="center"/>
    </xf>
    <xf numFmtId="0" fontId="14" fillId="0" borderId="0" xfId="228" applyFont="1" applyFill="1" applyAlignment="1">
      <alignment horizontal="left" vertical="center"/>
    </xf>
    <xf numFmtId="194" fontId="15" fillId="0" borderId="0" xfId="228" applyNumberFormat="1" applyFont="1" applyFill="1" applyBorder="1" applyAlignment="1">
      <alignment horizontal="right" vertical="center" wrapText="1"/>
    </xf>
    <xf numFmtId="201" fontId="15" fillId="0" borderId="0" xfId="228" applyNumberFormat="1" applyFont="1" applyFill="1" applyBorder="1" applyAlignment="1">
      <alignment horizontal="right" vertical="center"/>
    </xf>
    <xf numFmtId="196" fontId="19" fillId="0" borderId="1" xfId="197" applyNumberFormat="1" applyFont="1" applyFill="1" applyBorder="1" applyAlignment="1">
      <alignment horizontal="center" vertical="center" wrapText="1"/>
    </xf>
    <xf numFmtId="0" fontId="19" fillId="0" borderId="1" xfId="228" applyFont="1" applyFill="1" applyBorder="1" applyAlignment="1">
      <alignment horizontal="center" vertical="center" wrapText="1"/>
    </xf>
    <xf numFmtId="195" fontId="15" fillId="0" borderId="4" xfId="3" applyNumberFormat="1" applyFont="1" applyFill="1" applyBorder="1" applyAlignment="1" applyProtection="1">
      <alignment horizontal="right" vertical="center" wrapText="1"/>
    </xf>
    <xf numFmtId="0" fontId="10" fillId="3" borderId="1" xfId="0" applyFont="1" applyFill="1" applyBorder="1" applyAlignment="1" applyProtection="1">
      <alignment horizontal="left" vertical="center"/>
    </xf>
    <xf numFmtId="195" fontId="19" fillId="3" borderId="1" xfId="3" applyNumberFormat="1" applyFont="1" applyFill="1" applyBorder="1" applyAlignment="1" applyProtection="1">
      <alignment horizontal="right" vertical="center" wrapText="1" shrinkToFit="1"/>
      <protection locked="0"/>
    </xf>
    <xf numFmtId="0" fontId="28" fillId="0" borderId="0" xfId="164" applyFont="1" applyFill="1" applyAlignment="1">
      <alignment horizontal="center" vertical="center"/>
    </xf>
    <xf numFmtId="0" fontId="21" fillId="0" borderId="0" xfId="228" applyFont="1" applyAlignment="1">
      <alignment vertical="center"/>
    </xf>
    <xf numFmtId="0" fontId="6" fillId="0" borderId="0" xfId="228" applyAlignment="1">
      <alignment vertical="center"/>
    </xf>
    <xf numFmtId="49" fontId="14" fillId="3" borderId="1" xfId="0" applyNumberFormat="1" applyFont="1" applyFill="1" applyBorder="1" applyAlignment="1" applyProtection="1">
      <alignment horizontal="left" vertical="center" wrapText="1"/>
    </xf>
    <xf numFmtId="194" fontId="14" fillId="3" borderId="1" xfId="0" applyNumberFormat="1" applyFont="1" applyFill="1" applyBorder="1" applyAlignment="1" applyProtection="1">
      <alignment horizontal="right" vertical="center" wrapText="1"/>
      <protection locked="0"/>
    </xf>
    <xf numFmtId="195" fontId="15" fillId="3" borderId="1" xfId="3" applyNumberFormat="1" applyFont="1" applyFill="1" applyBorder="1" applyAlignment="1" applyProtection="1">
      <alignment horizontal="right" vertical="center" wrapText="1" shrinkToFit="1"/>
      <protection locked="0"/>
    </xf>
    <xf numFmtId="194" fontId="15" fillId="0" borderId="1" xfId="0" applyNumberFormat="1" applyFont="1" applyFill="1" applyBorder="1" applyAlignment="1" applyProtection="1">
      <alignment horizontal="right" vertical="center" wrapText="1"/>
      <protection locked="0"/>
    </xf>
    <xf numFmtId="194" fontId="14" fillId="0" borderId="1" xfId="0" applyNumberFormat="1" applyFont="1" applyFill="1" applyBorder="1" applyAlignment="1" applyProtection="1">
      <alignment horizontal="right" vertical="center" wrapText="1"/>
      <protection locked="0"/>
    </xf>
    <xf numFmtId="0" fontId="15" fillId="0" borderId="1" xfId="0" applyFont="1" applyFill="1" applyBorder="1" applyAlignment="1" applyProtection="1">
      <alignment horizontal="left" vertical="center"/>
      <protection locked="0"/>
    </xf>
    <xf numFmtId="0" fontId="14" fillId="0" borderId="1" xfId="0" applyFont="1" applyFill="1" applyBorder="1" applyAlignment="1" applyProtection="1">
      <alignment horizontal="left" vertical="center"/>
      <protection locked="0"/>
    </xf>
    <xf numFmtId="0" fontId="15" fillId="3" borderId="3" xfId="0" applyNumberFormat="1" applyFont="1" applyFill="1" applyBorder="1" applyAlignment="1" applyProtection="1">
      <alignment horizontal="left" vertical="center"/>
    </xf>
    <xf numFmtId="49" fontId="15" fillId="3" borderId="1" xfId="0" applyNumberFormat="1" applyFont="1" applyFill="1" applyBorder="1" applyAlignment="1" applyProtection="1">
      <alignment vertical="center" wrapText="1"/>
    </xf>
    <xf numFmtId="0" fontId="15" fillId="0" borderId="3"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horizontal="left" vertical="center" wrapText="1"/>
    </xf>
    <xf numFmtId="49" fontId="14" fillId="0" borderId="1" xfId="0" applyNumberFormat="1" applyFont="1" applyFill="1" applyBorder="1" applyAlignment="1" applyProtection="1">
      <alignment vertical="center" wrapText="1"/>
    </xf>
    <xf numFmtId="49" fontId="14" fillId="0" borderId="1" xfId="0" applyNumberFormat="1" applyFont="1" applyFill="1" applyBorder="1" applyAlignment="1" applyProtection="1">
      <alignment horizontal="left" vertical="center"/>
    </xf>
    <xf numFmtId="49" fontId="14" fillId="0" borderId="1" xfId="0" applyNumberFormat="1" applyFont="1" applyFill="1" applyBorder="1" applyAlignment="1" applyProtection="1">
      <alignment horizontal="left" vertical="center" wrapText="1"/>
      <protection locked="0"/>
    </xf>
    <xf numFmtId="194" fontId="15" fillId="0" borderId="1" xfId="0" applyNumberFormat="1" applyFont="1" applyFill="1" applyBorder="1" applyAlignment="1" applyProtection="1">
      <alignment horizontal="right" vertical="center"/>
    </xf>
    <xf numFmtId="49" fontId="14" fillId="0" borderId="1" xfId="0" applyNumberFormat="1" applyFont="1" applyFill="1" applyBorder="1" applyAlignment="1" applyProtection="1">
      <alignment horizontal="left" vertical="center"/>
      <protection locked="0"/>
    </xf>
    <xf numFmtId="49" fontId="14" fillId="3" borderId="1" xfId="0" applyNumberFormat="1" applyFont="1" applyFill="1" applyBorder="1" applyAlignment="1" applyProtection="1">
      <alignment horizontal="left" vertical="center" wrapText="1"/>
      <protection locked="0"/>
    </xf>
    <xf numFmtId="49" fontId="15" fillId="0" borderId="1" xfId="0" applyNumberFormat="1" applyFont="1" applyFill="1" applyBorder="1" applyAlignment="1" applyProtection="1">
      <alignment horizontal="left" vertical="center" wrapText="1"/>
      <protection locked="0"/>
    </xf>
    <xf numFmtId="49" fontId="15" fillId="3" borderId="1" xfId="0" applyNumberFormat="1" applyFont="1" applyFill="1" applyBorder="1" applyAlignment="1" applyProtection="1">
      <alignment horizontal="left" vertical="center" wrapText="1"/>
      <protection locked="0"/>
    </xf>
    <xf numFmtId="49" fontId="19" fillId="3" borderId="1" xfId="0" applyNumberFormat="1" applyFont="1" applyFill="1" applyBorder="1" applyAlignment="1" applyProtection="1">
      <alignment horizontal="left" vertical="center" wrapText="1"/>
      <protection locked="0"/>
    </xf>
    <xf numFmtId="49" fontId="10" fillId="3" borderId="1" xfId="0" applyNumberFormat="1"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xf>
    <xf numFmtId="194" fontId="10" fillId="0" borderId="1" xfId="0" applyNumberFormat="1" applyFont="1" applyFill="1" applyBorder="1" applyAlignment="1" applyProtection="1">
      <alignment horizontal="right" vertical="center" wrapText="1"/>
      <protection locked="0"/>
    </xf>
    <xf numFmtId="49" fontId="19" fillId="3" borderId="1" xfId="0" applyNumberFormat="1" applyFont="1" applyFill="1" applyBorder="1" applyAlignment="1" applyProtection="1">
      <alignment horizontal="distributed" vertical="center"/>
      <protection locked="0"/>
    </xf>
    <xf numFmtId="194" fontId="10" fillId="3" borderId="1" xfId="0" applyNumberFormat="1" applyFont="1" applyFill="1" applyBorder="1" applyAlignment="1" applyProtection="1">
      <alignment horizontal="right" vertical="center" wrapText="1"/>
    </xf>
    <xf numFmtId="49" fontId="10" fillId="3" borderId="1" xfId="0" applyNumberFormat="1" applyFont="1" applyFill="1" applyBorder="1" applyAlignment="1" applyProtection="1">
      <alignment horizontal="center" vertical="center" wrapText="1"/>
    </xf>
    <xf numFmtId="0" fontId="19" fillId="0" borderId="0" xfId="228" applyFont="1" applyFill="1" applyAlignment="1">
      <alignment horizontal="center" vertical="center" wrapText="1"/>
    </xf>
    <xf numFmtId="0" fontId="6" fillId="0" borderId="0" xfId="164" applyFill="1">
      <alignment vertical="center"/>
    </xf>
    <xf numFmtId="194" fontId="6" fillId="0" borderId="0" xfId="228" applyNumberFormat="1" applyFill="1">
      <alignment vertical="center"/>
    </xf>
    <xf numFmtId="0" fontId="44" fillId="0" borderId="0" xfId="228" applyFont="1" applyFill="1" applyAlignment="1">
      <alignment horizontal="center" vertical="center"/>
    </xf>
    <xf numFmtId="0" fontId="0" fillId="0" borderId="0" xfId="228" applyFont="1" applyFill="1">
      <alignment vertical="center"/>
    </xf>
    <xf numFmtId="0" fontId="15" fillId="0" borderId="0" xfId="228" applyFont="1" applyFill="1" applyAlignment="1">
      <alignment horizontal="left" vertical="center"/>
    </xf>
    <xf numFmtId="201" fontId="19" fillId="0" borderId="14" xfId="228" applyNumberFormat="1" applyFont="1" applyFill="1" applyBorder="1" applyAlignment="1">
      <alignment horizontal="center" vertical="center" wrapText="1"/>
    </xf>
    <xf numFmtId="201" fontId="19" fillId="0" borderId="0" xfId="228" applyNumberFormat="1" applyFont="1" applyFill="1" applyAlignment="1">
      <alignment horizontal="center" vertical="center" wrapText="1"/>
    </xf>
    <xf numFmtId="0" fontId="15" fillId="0" borderId="2" xfId="228" applyFont="1" applyFill="1" applyBorder="1" applyAlignment="1">
      <alignment horizontal="left" vertical="center"/>
    </xf>
    <xf numFmtId="196" fontId="15" fillId="0" borderId="1" xfId="131" applyNumberFormat="1" applyFont="1" applyFill="1" applyBorder="1" applyAlignment="1" applyProtection="1">
      <alignment vertical="center" wrapText="1"/>
    </xf>
    <xf numFmtId="194" fontId="15" fillId="0" borderId="1" xfId="1" applyNumberFormat="1" applyFont="1" applyFill="1" applyBorder="1" applyAlignment="1" applyProtection="1">
      <alignment horizontal="right" vertical="center" wrapText="1"/>
      <protection locked="0"/>
    </xf>
    <xf numFmtId="195" fontId="15" fillId="3" borderId="1" xfId="3" applyNumberFormat="1" applyFont="1" applyFill="1" applyBorder="1" applyAlignment="1" applyProtection="1">
      <alignment vertical="center" wrapText="1"/>
      <protection locked="0"/>
    </xf>
    <xf numFmtId="49" fontId="15" fillId="0" borderId="1" xfId="131" applyNumberFormat="1" applyFont="1" applyFill="1" applyBorder="1" applyAlignment="1" applyProtection="1">
      <alignment horizontal="left" vertical="center" wrapText="1"/>
    </xf>
    <xf numFmtId="0" fontId="19" fillId="3" borderId="2" xfId="228" applyFont="1" applyFill="1" applyBorder="1" applyAlignment="1">
      <alignment horizontal="distributed" vertical="center"/>
    </xf>
    <xf numFmtId="194" fontId="19" fillId="3" borderId="1" xfId="1" applyNumberFormat="1" applyFont="1" applyFill="1" applyBorder="1" applyAlignment="1" applyProtection="1">
      <alignment horizontal="right" vertical="center" wrapText="1"/>
      <protection locked="0"/>
    </xf>
    <xf numFmtId="195" fontId="19" fillId="3" borderId="1" xfId="3" applyNumberFormat="1" applyFont="1" applyFill="1" applyBorder="1" applyAlignment="1" applyProtection="1">
      <alignment vertical="center" wrapText="1"/>
      <protection locked="0"/>
    </xf>
    <xf numFmtId="0" fontId="19" fillId="3" borderId="2" xfId="228" applyFont="1" applyFill="1" applyBorder="1" applyAlignment="1">
      <alignment horizontal="left" vertical="center"/>
    </xf>
    <xf numFmtId="0" fontId="19" fillId="3" borderId="1" xfId="228" applyFont="1" applyFill="1" applyBorder="1" applyAlignment="1">
      <alignment vertical="center" wrapText="1"/>
    </xf>
    <xf numFmtId="0" fontId="15" fillId="0" borderId="2" xfId="228" applyNumberFormat="1" applyFont="1" applyFill="1" applyBorder="1" applyAlignment="1">
      <alignment horizontal="left" vertical="center"/>
    </xf>
    <xf numFmtId="0" fontId="15" fillId="0" borderId="1" xfId="228" applyNumberFormat="1" applyFont="1" applyFill="1" applyBorder="1" applyAlignment="1">
      <alignment horizontal="left" vertical="center" wrapText="1"/>
    </xf>
    <xf numFmtId="0" fontId="15" fillId="0" borderId="2" xfId="164" applyFont="1" applyFill="1" applyBorder="1" applyAlignment="1">
      <alignment horizontal="left" vertical="center"/>
    </xf>
    <xf numFmtId="0" fontId="15" fillId="0" borderId="1" xfId="228" applyNumberFormat="1" applyFont="1" applyFill="1" applyBorder="1" applyAlignment="1">
      <alignment vertical="center" wrapText="1"/>
    </xf>
    <xf numFmtId="202" fontId="15" fillId="0" borderId="1" xfId="1" applyNumberFormat="1" applyFont="1" applyFill="1" applyBorder="1" applyAlignment="1" applyProtection="1">
      <alignment horizontal="right" vertical="center" wrapText="1"/>
      <protection locked="0"/>
    </xf>
    <xf numFmtId="0" fontId="19" fillId="3" borderId="1" xfId="228" applyFont="1" applyFill="1" applyBorder="1" applyAlignment="1">
      <alignment horizontal="left" vertical="center" wrapText="1"/>
    </xf>
    <xf numFmtId="0" fontId="19" fillId="0" borderId="2" xfId="228" applyFont="1" applyFill="1" applyBorder="1" applyAlignment="1">
      <alignment horizontal="left" vertical="center"/>
    </xf>
    <xf numFmtId="0" fontId="19" fillId="0" borderId="1" xfId="228" applyNumberFormat="1" applyFont="1" applyFill="1" applyBorder="1" applyAlignment="1">
      <alignment horizontal="left" vertical="center" wrapText="1"/>
    </xf>
    <xf numFmtId="0" fontId="19" fillId="3" borderId="1" xfId="228" applyFont="1" applyFill="1" applyBorder="1" applyAlignment="1">
      <alignment horizontal="center" vertical="center" wrapText="1"/>
    </xf>
    <xf numFmtId="194" fontId="19" fillId="0" borderId="1" xfId="1" applyNumberFormat="1" applyFont="1" applyFill="1" applyBorder="1" applyAlignment="1" applyProtection="1">
      <alignment horizontal="right" vertical="center" wrapText="1"/>
      <protection locked="0"/>
    </xf>
    <xf numFmtId="0" fontId="0" fillId="0" borderId="0" xfId="0" applyFill="1" applyAlignment="1" applyProtection="1"/>
    <xf numFmtId="0" fontId="19" fillId="0" borderId="0" xfId="228" applyFont="1" applyFill="1" applyAlignment="1" applyProtection="1">
      <alignment horizontal="center" vertical="center" wrapText="1"/>
    </xf>
    <xf numFmtId="0" fontId="15" fillId="0" borderId="0" xfId="228" applyFont="1" applyFill="1" applyProtection="1">
      <alignment vertical="center"/>
    </xf>
    <xf numFmtId="0" fontId="6" fillId="0" borderId="0" xfId="164" applyFill="1" applyProtection="1">
      <alignment vertical="center"/>
    </xf>
    <xf numFmtId="194" fontId="6" fillId="0" borderId="0" xfId="228" applyNumberFormat="1" applyFill="1" applyAlignment="1" applyProtection="1">
      <alignment vertical="center" wrapText="1"/>
    </xf>
    <xf numFmtId="201" fontId="6" fillId="0" borderId="0" xfId="228" applyNumberFormat="1" applyFill="1" applyProtection="1">
      <alignment vertical="center"/>
    </xf>
    <xf numFmtId="0" fontId="44" fillId="0" borderId="0" xfId="228" applyFont="1" applyFill="1" applyAlignment="1" applyProtection="1">
      <alignment horizontal="center" vertical="center"/>
    </xf>
    <xf numFmtId="194" fontId="30" fillId="0" borderId="0" xfId="228" applyNumberFormat="1" applyFont="1" applyFill="1" applyAlignment="1" applyProtection="1">
      <alignment horizontal="center" vertical="center" wrapText="1"/>
    </xf>
    <xf numFmtId="0" fontId="42" fillId="0" borderId="0" xfId="0" applyFont="1" applyFill="1" applyAlignment="1" applyProtection="1"/>
    <xf numFmtId="0" fontId="15" fillId="0" borderId="0" xfId="228" applyFont="1" applyFill="1" applyAlignment="1" applyProtection="1">
      <alignment horizontal="left" vertical="center"/>
    </xf>
    <xf numFmtId="194" fontId="31" fillId="0" borderId="0" xfId="228" applyNumberFormat="1" applyFont="1" applyFill="1" applyAlignment="1" applyProtection="1">
      <alignment vertical="center" wrapText="1"/>
    </xf>
    <xf numFmtId="201" fontId="15" fillId="0" borderId="0" xfId="228" applyNumberFormat="1" applyFont="1" applyFill="1" applyBorder="1" applyAlignment="1" applyProtection="1">
      <alignment horizontal="right" vertical="center"/>
    </xf>
    <xf numFmtId="201" fontId="19" fillId="0" borderId="2" xfId="228" applyNumberFormat="1" applyFont="1" applyFill="1" applyBorder="1" applyAlignment="1" applyProtection="1">
      <alignment horizontal="center" vertical="center" wrapText="1"/>
    </xf>
    <xf numFmtId="201" fontId="19" fillId="0" borderId="0" xfId="228" applyNumberFormat="1" applyFont="1" applyFill="1" applyAlignment="1" applyProtection="1">
      <alignment horizontal="center" vertical="center" wrapText="1"/>
    </xf>
    <xf numFmtId="0" fontId="19" fillId="3" borderId="2" xfId="228" applyNumberFormat="1" applyFont="1" applyFill="1" applyBorder="1" applyAlignment="1" applyProtection="1">
      <alignment horizontal="left" vertical="center"/>
    </xf>
    <xf numFmtId="0" fontId="19" fillId="3" borderId="1" xfId="228" applyNumberFormat="1" applyFont="1" applyFill="1" applyBorder="1" applyAlignment="1" applyProtection="1">
      <alignment vertical="center" wrapText="1"/>
    </xf>
    <xf numFmtId="0" fontId="20" fillId="0" borderId="0" xfId="164" applyFont="1" applyFill="1" applyAlignment="1" applyProtection="1">
      <alignment horizontal="center" vertical="center"/>
    </xf>
    <xf numFmtId="0" fontId="15" fillId="0" borderId="2" xfId="228" applyFont="1" applyFill="1" applyBorder="1" applyAlignment="1" applyProtection="1">
      <alignment horizontal="left" vertical="center"/>
    </xf>
    <xf numFmtId="0" fontId="15" fillId="0" borderId="1" xfId="228" applyFont="1" applyFill="1" applyBorder="1" applyAlignment="1" applyProtection="1">
      <alignment horizontal="left" vertical="center" wrapText="1"/>
    </xf>
    <xf numFmtId="0" fontId="15" fillId="0" borderId="1" xfId="0" applyNumberFormat="1" applyFont="1" applyFill="1" applyBorder="1" applyAlignment="1" applyProtection="1">
      <alignment horizontal="right" vertical="center"/>
      <protection locked="0"/>
    </xf>
    <xf numFmtId="3" fontId="15" fillId="0" borderId="1" xfId="0" applyNumberFormat="1" applyFont="1" applyFill="1" applyBorder="1" applyAlignment="1" applyProtection="1">
      <alignment horizontal="right" vertical="center"/>
      <protection locked="0"/>
    </xf>
    <xf numFmtId="0" fontId="19" fillId="3" borderId="2" xfId="228" applyFont="1" applyFill="1" applyBorder="1" applyAlignment="1" applyProtection="1">
      <alignment horizontal="left" vertical="center"/>
    </xf>
    <xf numFmtId="0" fontId="15" fillId="0" borderId="2" xfId="228" applyFont="1" applyFill="1" applyBorder="1" applyAlignment="1" applyProtection="1">
      <alignment horizontal="left" vertical="center" wrapText="1"/>
    </xf>
    <xf numFmtId="0" fontId="15" fillId="0" borderId="1" xfId="228" applyNumberFormat="1" applyFont="1" applyFill="1" applyBorder="1" applyAlignment="1" applyProtection="1">
      <alignment vertical="center" wrapText="1"/>
    </xf>
    <xf numFmtId="0" fontId="19" fillId="3" borderId="2" xfId="228" applyFont="1" applyFill="1" applyBorder="1" applyAlignment="1" applyProtection="1">
      <alignment horizontal="distributed" vertical="center"/>
    </xf>
    <xf numFmtId="0" fontId="19" fillId="0" borderId="2" xfId="228" applyFont="1" applyFill="1" applyBorder="1" applyAlignment="1" applyProtection="1">
      <alignment horizontal="left" vertical="center"/>
    </xf>
    <xf numFmtId="0" fontId="19" fillId="0" borderId="1" xfId="228" applyFont="1" applyFill="1" applyBorder="1" applyAlignment="1" applyProtection="1">
      <alignment horizontal="left" vertical="center" wrapText="1"/>
    </xf>
    <xf numFmtId="194" fontId="19" fillId="0" borderId="1" xfId="0" applyNumberFormat="1" applyFont="1" applyFill="1" applyBorder="1" applyAlignment="1" applyProtection="1">
      <alignment horizontal="right" vertical="center" wrapText="1"/>
      <protection locked="0"/>
    </xf>
    <xf numFmtId="0" fontId="15" fillId="3" borderId="2" xfId="228" applyFont="1" applyFill="1" applyBorder="1" applyAlignment="1" applyProtection="1">
      <alignment horizontal="left" vertical="center"/>
    </xf>
    <xf numFmtId="0" fontId="15" fillId="3" borderId="1" xfId="228" applyFont="1" applyFill="1" applyBorder="1" applyAlignment="1" applyProtection="1">
      <alignment horizontal="left" vertical="center" wrapText="1"/>
    </xf>
    <xf numFmtId="0" fontId="15" fillId="0" borderId="2" xfId="164" applyFont="1" applyFill="1" applyBorder="1" applyAlignment="1" applyProtection="1">
      <alignment horizontal="left" vertical="center"/>
    </xf>
    <xf numFmtId="0" fontId="15" fillId="0" borderId="1" xfId="164" applyFont="1" applyFill="1" applyBorder="1" applyAlignment="1" applyProtection="1">
      <alignment horizontal="left" vertical="center" wrapText="1"/>
    </xf>
    <xf numFmtId="194" fontId="15" fillId="0" borderId="1" xfId="0" applyNumberFormat="1" applyFont="1" applyFill="1" applyBorder="1" applyAlignment="1" applyProtection="1">
      <alignment horizontal="right" vertical="center" wrapText="1"/>
    </xf>
    <xf numFmtId="0" fontId="28" fillId="3" borderId="2" xfId="228" applyFont="1" applyFill="1" applyBorder="1" applyAlignment="1" applyProtection="1">
      <alignment horizontal="distributed" vertical="center"/>
    </xf>
    <xf numFmtId="0" fontId="19" fillId="3" borderId="1" xfId="228" applyNumberFormat="1" applyFont="1" applyFill="1" applyBorder="1" applyAlignment="1" applyProtection="1">
      <alignment horizontal="center" vertical="center"/>
    </xf>
    <xf numFmtId="0" fontId="6" fillId="0" borderId="0" xfId="197" applyAlignment="1">
      <alignment vertical="center"/>
    </xf>
    <xf numFmtId="0" fontId="14" fillId="0" borderId="0" xfId="228" applyFont="1" applyFill="1">
      <alignment vertical="center"/>
    </xf>
    <xf numFmtId="0" fontId="31" fillId="0" borderId="0" xfId="228" applyFont="1" applyFill="1">
      <alignment vertical="center"/>
    </xf>
    <xf numFmtId="0" fontId="15" fillId="0" borderId="0" xfId="197" applyFont="1" applyFill="1" applyAlignment="1"/>
    <xf numFmtId="49" fontId="10" fillId="0" borderId="1" xfId="194" applyNumberFormat="1" applyFont="1" applyFill="1" applyBorder="1" applyAlignment="1">
      <alignment horizontal="left" vertical="center" wrapText="1"/>
    </xf>
    <xf numFmtId="196" fontId="10" fillId="0" borderId="1" xfId="0" applyNumberFormat="1" applyFont="1" applyFill="1" applyBorder="1" applyAlignment="1">
      <alignment horizontal="right" vertical="center" wrapText="1"/>
    </xf>
    <xf numFmtId="195" fontId="10" fillId="3" borderId="1" xfId="3" applyNumberFormat="1" applyFont="1" applyFill="1" applyBorder="1" applyAlignment="1">
      <alignment vertical="center" wrapText="1"/>
    </xf>
    <xf numFmtId="0" fontId="4" fillId="0" borderId="0" xfId="105" applyNumberFormat="1" applyFont="1" applyFill="1" applyBorder="1" applyAlignment="1">
      <alignment vertical="center"/>
    </xf>
    <xf numFmtId="196" fontId="15" fillId="0" borderId="1" xfId="230" applyNumberFormat="1" applyFont="1" applyFill="1" applyBorder="1" applyAlignment="1">
      <alignment horizontal="right" vertical="center"/>
    </xf>
    <xf numFmtId="195" fontId="14" fillId="3" borderId="1" xfId="3" applyNumberFormat="1" applyFont="1" applyFill="1" applyBorder="1" applyAlignment="1">
      <alignment vertical="center" wrapText="1"/>
    </xf>
    <xf numFmtId="196" fontId="19" fillId="0" borderId="1" xfId="230" applyNumberFormat="1" applyFont="1" applyFill="1" applyBorder="1" applyAlignment="1">
      <alignment horizontal="right" vertical="center"/>
    </xf>
    <xf numFmtId="0" fontId="6" fillId="0" borderId="0" xfId="197" applyFont="1" applyFill="1" applyAlignment="1"/>
    <xf numFmtId="196" fontId="15" fillId="0" borderId="1" xfId="224" applyNumberFormat="1" applyFont="1" applyFill="1" applyBorder="1" applyAlignment="1">
      <alignment horizontal="right" vertical="center" wrapText="1"/>
    </xf>
    <xf numFmtId="196" fontId="19" fillId="0" borderId="1" xfId="224" applyNumberFormat="1" applyFont="1" applyFill="1" applyBorder="1" applyAlignment="1">
      <alignment horizontal="right" vertical="center" wrapText="1"/>
    </xf>
    <xf numFmtId="196" fontId="19" fillId="0" borderId="1" xfId="0" applyNumberFormat="1" applyFont="1" applyFill="1" applyBorder="1" applyAlignment="1">
      <alignment horizontal="right" vertical="center" wrapText="1"/>
    </xf>
    <xf numFmtId="196" fontId="6" fillId="0" borderId="0" xfId="197" applyNumberFormat="1" applyAlignment="1"/>
    <xf numFmtId="196" fontId="6" fillId="0" borderId="0" xfId="197" applyNumberFormat="1" applyAlignment="1">
      <alignment vertical="center"/>
    </xf>
    <xf numFmtId="0" fontId="6" fillId="0" borderId="0" xfId="197" applyFont="1" applyFill="1" applyBorder="1" applyAlignment="1"/>
    <xf numFmtId="196" fontId="6" fillId="0" borderId="0" xfId="197" applyNumberFormat="1" applyFont="1" applyFill="1" applyAlignment="1"/>
    <xf numFmtId="0" fontId="30" fillId="0" borderId="0" xfId="228" applyFont="1" applyFill="1" applyBorder="1" applyAlignment="1">
      <alignment horizontal="center" vertical="center"/>
    </xf>
    <xf numFmtId="196" fontId="30" fillId="0" borderId="0" xfId="228" applyNumberFormat="1" applyFont="1" applyFill="1" applyBorder="1" applyAlignment="1">
      <alignment horizontal="center" vertical="center"/>
    </xf>
    <xf numFmtId="0" fontId="15" fillId="0" borderId="0" xfId="228" applyFont="1" applyFill="1" applyBorder="1" applyAlignment="1">
      <alignment horizontal="left" vertical="center"/>
    </xf>
    <xf numFmtId="196" fontId="15" fillId="0" borderId="0" xfId="228" applyNumberFormat="1" applyFont="1" applyFill="1" applyBorder="1">
      <alignment vertical="center"/>
    </xf>
    <xf numFmtId="196" fontId="15" fillId="0" borderId="0" xfId="197" applyNumberFormat="1" applyFont="1" applyFill="1" applyBorder="1" applyAlignment="1"/>
    <xf numFmtId="201" fontId="18" fillId="0" borderId="0" xfId="228" applyNumberFormat="1" applyFont="1" applyFill="1" applyBorder="1" applyAlignment="1">
      <alignment horizontal="right" vertical="center"/>
    </xf>
    <xf numFmtId="49" fontId="19" fillId="3" borderId="1" xfId="194" applyNumberFormat="1" applyFont="1" applyFill="1" applyBorder="1" applyAlignment="1">
      <alignment horizontal="left" vertical="center" wrapText="1"/>
    </xf>
    <xf numFmtId="196" fontId="19" fillId="3" borderId="1" xfId="3" applyNumberFormat="1" applyFont="1" applyFill="1" applyBorder="1" applyAlignment="1">
      <alignment vertical="center" wrapText="1"/>
    </xf>
    <xf numFmtId="195" fontId="19" fillId="3" borderId="1" xfId="3" applyNumberFormat="1" applyFont="1" applyFill="1" applyBorder="1" applyAlignment="1">
      <alignment vertical="center" wrapText="1"/>
    </xf>
    <xf numFmtId="195" fontId="19" fillId="3" borderId="1" xfId="3" applyNumberFormat="1" applyFont="1" applyFill="1" applyBorder="1" applyAlignment="1" applyProtection="1">
      <alignment horizontal="right" vertical="center" wrapText="1"/>
    </xf>
    <xf numFmtId="196" fontId="15" fillId="0" borderId="1" xfId="0" applyNumberFormat="1" applyFont="1" applyFill="1" applyBorder="1" applyAlignment="1">
      <alignment horizontal="right" vertical="center" wrapText="1"/>
    </xf>
    <xf numFmtId="196" fontId="15" fillId="0" borderId="1" xfId="220" applyNumberFormat="1" applyFont="1" applyFill="1" applyBorder="1" applyAlignment="1">
      <alignment horizontal="right" vertical="center" wrapText="1"/>
    </xf>
    <xf numFmtId="195" fontId="15" fillId="3" borderId="1" xfId="3" applyNumberFormat="1" applyFont="1" applyFill="1" applyBorder="1" applyAlignment="1">
      <alignment vertical="center" wrapText="1"/>
    </xf>
    <xf numFmtId="195" fontId="15" fillId="3" borderId="1" xfId="3" applyNumberFormat="1" applyFont="1" applyFill="1" applyBorder="1" applyAlignment="1" applyProtection="1">
      <alignment horizontal="right" vertical="center" wrapText="1"/>
    </xf>
    <xf numFmtId="196" fontId="15" fillId="0" borderId="1" xfId="1" applyNumberFormat="1" applyFont="1" applyFill="1" applyBorder="1" applyAlignment="1" applyProtection="1">
      <alignment horizontal="right" vertical="center" wrapText="1"/>
    </xf>
    <xf numFmtId="195" fontId="6" fillId="0" borderId="0" xfId="197" applyNumberFormat="1" applyFont="1" applyAlignment="1"/>
    <xf numFmtId="0" fontId="22" fillId="0" borderId="0" xfId="0" applyFont="1" applyAlignment="1">
      <alignment vertical="center"/>
    </xf>
    <xf numFmtId="196" fontId="15" fillId="0" borderId="1" xfId="189" applyNumberFormat="1" applyFont="1" applyFill="1" applyBorder="1" applyAlignment="1" applyProtection="1">
      <alignment horizontal="right" vertical="center" wrapText="1"/>
    </xf>
    <xf numFmtId="0" fontId="45" fillId="0" borderId="0" xfId="197" applyFont="1" applyAlignment="1"/>
    <xf numFmtId="49" fontId="19" fillId="3" borderId="1" xfId="194" applyNumberFormat="1" applyFont="1" applyFill="1" applyBorder="1" applyAlignment="1">
      <alignment horizontal="center" vertical="center" wrapText="1"/>
    </xf>
    <xf numFmtId="49" fontId="15" fillId="0" borderId="9" xfId="0" applyNumberFormat="1" applyFont="1" applyFill="1" applyBorder="1" applyAlignment="1">
      <alignment horizontal="left" vertical="center" wrapText="1"/>
    </xf>
    <xf numFmtId="196" fontId="15" fillId="0" borderId="18" xfId="0" applyNumberFormat="1" applyFont="1" applyFill="1" applyBorder="1" applyAlignment="1">
      <alignment horizontal="right" vertical="center" wrapText="1"/>
    </xf>
    <xf numFmtId="196" fontId="15" fillId="0" borderId="16" xfId="189" applyNumberFormat="1" applyFont="1" applyFill="1" applyBorder="1" applyAlignment="1" applyProtection="1">
      <alignment horizontal="right" vertical="center" wrapText="1"/>
    </xf>
    <xf numFmtId="196" fontId="15" fillId="0" borderId="8" xfId="1" applyNumberFormat="1" applyFont="1" applyFill="1" applyBorder="1" applyAlignment="1">
      <alignment horizontal="right" vertical="center" wrapText="1"/>
    </xf>
    <xf numFmtId="196" fontId="15" fillId="0" borderId="10" xfId="0" applyNumberFormat="1" applyFont="1" applyFill="1" applyBorder="1" applyAlignment="1">
      <alignment horizontal="right" vertical="center" wrapText="1"/>
    </xf>
    <xf numFmtId="196" fontId="15" fillId="0" borderId="6" xfId="1" applyNumberFormat="1" applyFont="1" applyFill="1" applyBorder="1" applyAlignment="1">
      <alignment horizontal="right" vertical="center" wrapText="1"/>
    </xf>
    <xf numFmtId="0" fontId="15" fillId="0" borderId="7" xfId="105" applyNumberFormat="1" applyFont="1" applyFill="1" applyBorder="1" applyAlignment="1" applyProtection="1">
      <alignment horizontal="left" vertical="center" wrapText="1"/>
    </xf>
    <xf numFmtId="196" fontId="15" fillId="0" borderId="19" xfId="0" applyNumberFormat="1" applyFont="1" applyFill="1" applyBorder="1" applyAlignment="1">
      <alignment horizontal="right" vertical="center" wrapText="1"/>
    </xf>
    <xf numFmtId="196" fontId="15" fillId="0" borderId="7" xfId="189" applyNumberFormat="1" applyFont="1" applyFill="1" applyBorder="1" applyAlignment="1" applyProtection="1">
      <alignment horizontal="right" vertical="center" wrapText="1"/>
    </xf>
    <xf numFmtId="196" fontId="15" fillId="0" borderId="5" xfId="1" applyNumberFormat="1" applyFont="1" applyFill="1" applyBorder="1" applyAlignment="1">
      <alignment horizontal="right" vertical="center" wrapText="1"/>
    </xf>
    <xf numFmtId="0" fontId="15" fillId="0" borderId="1" xfId="105" applyNumberFormat="1" applyFont="1" applyFill="1" applyBorder="1" applyAlignment="1" applyProtection="1">
      <alignment horizontal="left" vertical="center" wrapText="1"/>
    </xf>
    <xf numFmtId="0" fontId="21" fillId="0" borderId="0" xfId="197" applyFont="1" applyAlignment="1"/>
    <xf numFmtId="0" fontId="46" fillId="0" borderId="0" xfId="197" applyFont="1" applyAlignment="1"/>
    <xf numFmtId="196" fontId="6" fillId="0" borderId="0" xfId="197" applyNumberFormat="1" applyFill="1" applyAlignment="1"/>
    <xf numFmtId="196" fontId="30" fillId="0" borderId="0" xfId="228" applyNumberFormat="1" applyFont="1" applyFill="1" applyAlignment="1">
      <alignment horizontal="center" vertical="center"/>
    </xf>
    <xf numFmtId="0" fontId="15" fillId="0" borderId="0" xfId="228" applyFont="1" applyFill="1" applyAlignment="1">
      <alignment vertical="center"/>
    </xf>
    <xf numFmtId="196" fontId="14" fillId="0" borderId="0" xfId="228" applyNumberFormat="1" applyFont="1" applyFill="1">
      <alignment vertical="center"/>
    </xf>
    <xf numFmtId="196" fontId="31" fillId="0" borderId="0" xfId="228" applyNumberFormat="1" applyFont="1" applyFill="1">
      <alignment vertical="center"/>
    </xf>
    <xf numFmtId="196" fontId="15" fillId="0" borderId="0" xfId="197" applyNumberFormat="1" applyFont="1" applyFill="1" applyAlignment="1"/>
    <xf numFmtId="41" fontId="19" fillId="0" borderId="1" xfId="228" applyNumberFormat="1" applyFont="1" applyFill="1" applyBorder="1" applyAlignment="1" applyProtection="1">
      <alignment horizontal="center" vertical="center" wrapText="1"/>
    </xf>
    <xf numFmtId="41" fontId="19" fillId="3" borderId="1" xfId="228" applyNumberFormat="1" applyFont="1" applyFill="1" applyBorder="1" applyAlignment="1">
      <alignment horizontal="right" vertical="center" wrapText="1"/>
    </xf>
    <xf numFmtId="195" fontId="10" fillId="3" borderId="1" xfId="3" applyNumberFormat="1" applyFont="1" applyFill="1" applyBorder="1" applyAlignment="1" applyProtection="1">
      <alignment horizontal="right" vertical="center" wrapText="1"/>
    </xf>
    <xf numFmtId="0" fontId="21" fillId="0" borderId="0" xfId="197" applyFont="1" applyFill="1" applyAlignment="1">
      <alignment vertical="center"/>
    </xf>
    <xf numFmtId="41" fontId="15" fillId="0" borderId="1" xfId="218" applyNumberFormat="1" applyFont="1" applyFill="1" applyBorder="1" applyAlignment="1" applyProtection="1">
      <alignment horizontal="right" vertical="center"/>
    </xf>
    <xf numFmtId="41" fontId="14" fillId="0" borderId="1" xfId="83" applyNumberFormat="1" applyFont="1" applyFill="1" applyBorder="1" applyAlignment="1">
      <alignment horizontal="right" vertical="center" wrapText="1"/>
    </xf>
    <xf numFmtId="195" fontId="14" fillId="3" borderId="1" xfId="3" applyNumberFormat="1" applyFont="1" applyFill="1" applyBorder="1" applyAlignment="1" applyProtection="1">
      <alignment horizontal="right" vertical="center" wrapText="1"/>
    </xf>
    <xf numFmtId="41" fontId="14" fillId="0" borderId="1" xfId="0" applyNumberFormat="1" applyFont="1" applyFill="1" applyBorder="1" applyAlignment="1">
      <alignment horizontal="right" vertical="center" wrapText="1"/>
    </xf>
    <xf numFmtId="41" fontId="15" fillId="0" borderId="1" xfId="197" applyNumberFormat="1" applyFont="1" applyFill="1" applyBorder="1" applyAlignment="1"/>
    <xf numFmtId="41" fontId="14" fillId="0" borderId="1" xfId="216" applyNumberFormat="1" applyFont="1" applyFill="1" applyBorder="1" applyAlignment="1">
      <alignment horizontal="right" vertical="center" wrapText="1"/>
    </xf>
    <xf numFmtId="41" fontId="14" fillId="0" borderId="1" xfId="86" applyNumberFormat="1" applyFont="1" applyFill="1" applyBorder="1" applyAlignment="1">
      <alignment horizontal="right" vertical="center" wrapText="1"/>
    </xf>
    <xf numFmtId="49" fontId="46" fillId="0" borderId="1" xfId="226" applyNumberFormat="1" applyFont="1" applyFill="1" applyBorder="1" applyAlignment="1" applyProtection="1">
      <alignment vertical="center" wrapText="1"/>
    </xf>
    <xf numFmtId="41" fontId="9" fillId="0" borderId="1" xfId="0" applyNumberFormat="1" applyFont="1" applyFill="1" applyBorder="1" applyAlignment="1">
      <alignment horizontal="right" vertical="center" wrapText="1"/>
    </xf>
    <xf numFmtId="41" fontId="9" fillId="0" borderId="1" xfId="86" applyNumberFormat="1" applyFont="1" applyFill="1" applyBorder="1" applyAlignment="1">
      <alignment horizontal="right" vertical="center" wrapText="1"/>
    </xf>
    <xf numFmtId="195" fontId="9" fillId="3" borderId="1" xfId="3" applyNumberFormat="1" applyFont="1" applyFill="1" applyBorder="1" applyAlignment="1">
      <alignment vertical="center" wrapText="1"/>
    </xf>
    <xf numFmtId="195" fontId="9" fillId="3" borderId="1" xfId="3" applyNumberFormat="1" applyFont="1" applyFill="1" applyBorder="1" applyAlignment="1" applyProtection="1">
      <alignment horizontal="right" vertical="center" wrapText="1"/>
    </xf>
    <xf numFmtId="0" fontId="46" fillId="0" borderId="0" xfId="197" applyFont="1" applyFill="1" applyAlignment="1"/>
    <xf numFmtId="0" fontId="15" fillId="0" borderId="0" xfId="197" applyFont="1" applyFill="1" applyAlignment="1">
      <alignment vertical="center"/>
    </xf>
    <xf numFmtId="0" fontId="46" fillId="0" borderId="0" xfId="197" applyFont="1" applyFill="1" applyAlignment="1">
      <alignment vertical="center"/>
    </xf>
    <xf numFmtId="0" fontId="22" fillId="0" borderId="1" xfId="0" applyNumberFormat="1" applyFont="1" applyFill="1" applyBorder="1" applyAlignment="1" applyProtection="1">
      <alignment horizontal="left" vertical="center" wrapText="1"/>
    </xf>
    <xf numFmtId="49" fontId="10" fillId="3" borderId="1" xfId="194" applyNumberFormat="1" applyFont="1" applyFill="1" applyBorder="1" applyAlignment="1">
      <alignment horizontal="center" vertical="center" wrapText="1"/>
    </xf>
    <xf numFmtId="41" fontId="15" fillId="0" borderId="1" xfId="83" applyNumberFormat="1" applyFont="1" applyFill="1" applyBorder="1" applyAlignment="1">
      <alignment horizontal="right" vertical="center" wrapText="1"/>
    </xf>
    <xf numFmtId="194" fontId="14" fillId="0" borderId="0" xfId="228" applyNumberFormat="1" applyFont="1" applyFill="1">
      <alignment vertical="center"/>
    </xf>
    <xf numFmtId="194" fontId="15" fillId="0" borderId="0" xfId="197" applyNumberFormat="1" applyFont="1" applyFill="1" applyAlignment="1"/>
    <xf numFmtId="194" fontId="10" fillId="3" borderId="1" xfId="0" applyNumberFormat="1" applyFont="1" applyFill="1" applyBorder="1" applyAlignment="1">
      <alignment horizontal="right" vertical="center" wrapText="1"/>
    </xf>
    <xf numFmtId="195" fontId="10" fillId="3" borderId="1" xfId="3" applyNumberFormat="1" applyFont="1" applyFill="1" applyBorder="1" applyAlignment="1">
      <alignment horizontal="right" vertical="center" wrapText="1"/>
    </xf>
    <xf numFmtId="194" fontId="14" fillId="0" borderId="16" xfId="0" applyNumberFormat="1" applyFont="1" applyBorder="1" applyAlignment="1">
      <alignment horizontal="right" vertical="center" wrapText="1"/>
    </xf>
    <xf numFmtId="0" fontId="15" fillId="0" borderId="16" xfId="228" applyNumberFormat="1" applyFont="1" applyBorder="1" applyAlignment="1">
      <alignment horizontal="right" vertical="center" wrapText="1"/>
    </xf>
    <xf numFmtId="195" fontId="14" fillId="4" borderId="16" xfId="3" applyNumberFormat="1" applyFont="1" applyFill="1" applyBorder="1" applyAlignment="1">
      <alignment horizontal="right" vertical="center" wrapText="1"/>
    </xf>
    <xf numFmtId="195" fontId="14" fillId="4" borderId="16" xfId="3" applyNumberFormat="1" applyFont="1" applyFill="1" applyBorder="1" applyAlignment="1" applyProtection="1">
      <alignment horizontal="right" vertical="center" wrapText="1"/>
    </xf>
    <xf numFmtId="194" fontId="14" fillId="0" borderId="7" xfId="0" applyNumberFormat="1" applyFont="1" applyBorder="1" applyAlignment="1">
      <alignment horizontal="right" vertical="center" wrapText="1"/>
    </xf>
    <xf numFmtId="0" fontId="14" fillId="0" borderId="7" xfId="0" applyNumberFormat="1" applyFont="1" applyBorder="1" applyAlignment="1">
      <alignment horizontal="right" vertical="center" wrapText="1"/>
    </xf>
    <xf numFmtId="195" fontId="14" fillId="4" borderId="7" xfId="3" applyNumberFormat="1" applyFont="1" applyFill="1" applyBorder="1" applyAlignment="1">
      <alignment horizontal="right" vertical="center" wrapText="1"/>
    </xf>
    <xf numFmtId="195" fontId="14" fillId="4" borderId="7" xfId="3" applyNumberFormat="1" applyFont="1" applyFill="1" applyBorder="1" applyAlignment="1" applyProtection="1">
      <alignment horizontal="right" vertical="center" wrapText="1"/>
    </xf>
    <xf numFmtId="194" fontId="14" fillId="0" borderId="1" xfId="0" applyNumberFormat="1" applyFont="1" applyBorder="1" applyAlignment="1">
      <alignment horizontal="right" vertical="center" wrapText="1"/>
    </xf>
    <xf numFmtId="0" fontId="6" fillId="0" borderId="1" xfId="197" applyNumberFormat="1" applyFill="1" applyBorder="1" applyAlignment="1">
      <alignment horizontal="right" vertical="center" wrapText="1"/>
    </xf>
    <xf numFmtId="195" fontId="14" fillId="4" borderId="1" xfId="3" applyNumberFormat="1" applyFont="1" applyFill="1" applyBorder="1" applyAlignment="1">
      <alignment horizontal="right" vertical="center" wrapText="1"/>
    </xf>
    <xf numFmtId="195" fontId="14" fillId="4" borderId="1" xfId="3" applyNumberFormat="1" applyFont="1" applyFill="1" applyBorder="1" applyAlignment="1" applyProtection="1">
      <alignment horizontal="right" vertical="center" wrapText="1"/>
    </xf>
    <xf numFmtId="194" fontId="14" fillId="0" borderId="20" xfId="0" applyNumberFormat="1" applyFont="1" applyBorder="1" applyAlignment="1">
      <alignment horizontal="right" vertical="center" wrapText="1"/>
    </xf>
    <xf numFmtId="0" fontId="14" fillId="0" borderId="20" xfId="0" applyNumberFormat="1" applyFont="1" applyBorder="1" applyAlignment="1">
      <alignment horizontal="right" vertical="center" wrapText="1"/>
    </xf>
    <xf numFmtId="195" fontId="14" fillId="4" borderId="20" xfId="3" applyNumberFormat="1" applyFont="1" applyFill="1" applyBorder="1" applyAlignment="1">
      <alignment horizontal="right" vertical="center" wrapText="1"/>
    </xf>
    <xf numFmtId="195" fontId="14" fillId="4" borderId="20" xfId="3" applyNumberFormat="1" applyFont="1" applyFill="1" applyBorder="1" applyAlignment="1" applyProtection="1">
      <alignment horizontal="right" vertical="center" wrapText="1"/>
    </xf>
    <xf numFmtId="0" fontId="14" fillId="0" borderId="1" xfId="0" applyNumberFormat="1" applyFont="1" applyBorder="1" applyAlignment="1">
      <alignment horizontal="right" vertical="center" wrapText="1"/>
    </xf>
    <xf numFmtId="194" fontId="15" fillId="0" borderId="12" xfId="0" applyNumberFormat="1" applyFont="1" applyFill="1" applyBorder="1" applyAlignment="1" applyProtection="1">
      <alignment horizontal="right" vertical="center" wrapText="1"/>
      <protection locked="0"/>
    </xf>
    <xf numFmtId="195" fontId="10" fillId="4" borderId="1" xfId="3" applyNumberFormat="1" applyFont="1" applyFill="1" applyBorder="1" applyAlignment="1" applyProtection="1">
      <alignment horizontal="right" vertical="center" wrapText="1"/>
    </xf>
    <xf numFmtId="194" fontId="15" fillId="0" borderId="1" xfId="228" applyNumberFormat="1" applyFont="1" applyFill="1" applyBorder="1" applyAlignment="1">
      <alignment horizontal="right" vertical="center" wrapText="1"/>
    </xf>
    <xf numFmtId="0" fontId="14" fillId="0" borderId="1" xfId="0" applyNumberFormat="1" applyFont="1" applyFill="1" applyBorder="1" applyAlignment="1">
      <alignment horizontal="right" vertical="center" wrapText="1"/>
    </xf>
    <xf numFmtId="195" fontId="10" fillId="4" borderId="1" xfId="3" applyNumberFormat="1" applyFont="1" applyFill="1" applyBorder="1" applyAlignment="1">
      <alignment horizontal="right" vertical="center" wrapText="1"/>
    </xf>
    <xf numFmtId="194" fontId="15" fillId="0" borderId="1" xfId="228" applyNumberFormat="1" applyFont="1" applyBorder="1" applyAlignment="1">
      <alignment horizontal="right" vertical="center" wrapText="1"/>
    </xf>
    <xf numFmtId="0" fontId="6" fillId="0" borderId="0" xfId="197" applyNumberFormat="1" applyFill="1" applyAlignment="1"/>
    <xf numFmtId="0" fontId="6" fillId="0" borderId="0" xfId="197" applyFill="1" applyAlignment="1">
      <alignment wrapText="1"/>
    </xf>
    <xf numFmtId="0" fontId="15" fillId="0" borderId="16" xfId="97" applyNumberFormat="1" applyFont="1" applyFill="1" applyBorder="1" applyAlignment="1">
      <alignment horizontal="left" vertical="center" wrapText="1"/>
    </xf>
    <xf numFmtId="0" fontId="15" fillId="0" borderId="7" xfId="97" applyNumberFormat="1" applyFont="1" applyFill="1" applyBorder="1" applyAlignment="1">
      <alignment horizontal="left" vertical="center" wrapText="1"/>
    </xf>
    <xf numFmtId="49" fontId="15" fillId="0" borderId="8" xfId="0" applyNumberFormat="1" applyFont="1" applyFill="1" applyBorder="1" applyAlignment="1" applyProtection="1">
      <alignment vertical="center" wrapText="1"/>
    </xf>
    <xf numFmtId="49" fontId="15" fillId="0" borderId="9" xfId="0" applyNumberFormat="1" applyFont="1" applyFill="1" applyBorder="1" applyAlignment="1" applyProtection="1">
      <alignment vertical="center" wrapText="1"/>
    </xf>
    <xf numFmtId="194" fontId="15" fillId="0" borderId="1" xfId="187" applyNumberFormat="1" applyFont="1" applyFill="1" applyBorder="1" applyAlignment="1">
      <alignment horizontal="center" vertical="center" wrapText="1"/>
    </xf>
    <xf numFmtId="49" fontId="19" fillId="3" borderId="8" xfId="0" applyNumberFormat="1" applyFont="1" applyFill="1" applyBorder="1" applyAlignment="1" applyProtection="1">
      <alignment vertical="center" wrapText="1"/>
    </xf>
    <xf numFmtId="49" fontId="19" fillId="0" borderId="9" xfId="0" applyNumberFormat="1" applyFont="1" applyFill="1" applyBorder="1" applyAlignment="1" applyProtection="1">
      <alignment vertical="center" wrapText="1"/>
    </xf>
    <xf numFmtId="194" fontId="19" fillId="3" borderId="1" xfId="1" applyNumberFormat="1" applyFont="1" applyFill="1" applyBorder="1" applyAlignment="1" applyProtection="1">
      <alignment horizontal="right" vertical="center" wrapText="1"/>
    </xf>
    <xf numFmtId="196" fontId="0" fillId="0" borderId="0" xfId="0" applyNumberFormat="1" applyFill="1" applyAlignment="1" applyProtection="1"/>
    <xf numFmtId="194" fontId="15" fillId="0" borderId="0" xfId="228" applyNumberFormat="1" applyFont="1" applyFill="1" applyProtection="1">
      <alignment vertical="center"/>
    </xf>
    <xf numFmtId="201" fontId="19" fillId="0" borderId="21" xfId="228" applyNumberFormat="1" applyFont="1" applyFill="1" applyBorder="1" applyAlignment="1" applyProtection="1">
      <alignment horizontal="center" vertical="center" wrapText="1"/>
    </xf>
    <xf numFmtId="0" fontId="21" fillId="0" borderId="0" xfId="228" applyFont="1" applyFill="1" applyAlignment="1" applyProtection="1">
      <alignment horizontal="center" vertical="center" wrapText="1"/>
    </xf>
    <xf numFmtId="0" fontId="47" fillId="0" borderId="0" xfId="0" applyFont="1" applyFill="1" applyAlignment="1" applyProtection="1">
      <alignment horizontal="center" vertical="center"/>
    </xf>
    <xf numFmtId="0" fontId="0" fillId="0" borderId="0" xfId="0" applyFill="1" applyAlignment="1" applyProtection="1">
      <alignment vertical="center"/>
    </xf>
    <xf numFmtId="194" fontId="15" fillId="0" borderId="1" xfId="0" applyNumberFormat="1" applyFont="1" applyFill="1" applyBorder="1" applyAlignment="1" applyProtection="1">
      <alignment horizontal="right" vertical="center"/>
      <protection locked="0"/>
    </xf>
    <xf numFmtId="0" fontId="47" fillId="0" borderId="0" xfId="0" applyFont="1" applyFill="1" applyAlignment="1" applyProtection="1">
      <alignment vertical="center"/>
    </xf>
    <xf numFmtId="194" fontId="19" fillId="0" borderId="1" xfId="0" applyNumberFormat="1" applyFont="1" applyFill="1" applyBorder="1" applyAlignment="1" applyProtection="1">
      <alignment horizontal="right" vertical="center"/>
    </xf>
    <xf numFmtId="194" fontId="19" fillId="0" borderId="1" xfId="0" applyNumberFormat="1" applyFont="1" applyFill="1" applyBorder="1" applyAlignment="1" applyProtection="1">
      <alignment horizontal="right" vertical="center"/>
      <protection locked="0"/>
    </xf>
    <xf numFmtId="194" fontId="31" fillId="0" borderId="0" xfId="228" applyNumberFormat="1" applyFont="1" applyFill="1" applyBorder="1" applyAlignment="1" applyProtection="1">
      <alignment vertical="center" wrapText="1"/>
    </xf>
    <xf numFmtId="194" fontId="15" fillId="0" borderId="0" xfId="228" applyNumberFormat="1" applyFont="1" applyFill="1" applyAlignment="1" applyProtection="1">
      <alignment vertical="center" wrapText="1"/>
    </xf>
    <xf numFmtId="194" fontId="15" fillId="3" borderId="1" xfId="0" applyNumberFormat="1" applyFont="1" applyFill="1" applyBorder="1" applyAlignment="1" applyProtection="1">
      <alignment horizontal="right" vertical="center" wrapText="1"/>
    </xf>
    <xf numFmtId="194" fontId="19" fillId="0" borderId="1" xfId="0" applyNumberFormat="1" applyFont="1" applyFill="1" applyBorder="1" applyAlignment="1" applyProtection="1">
      <alignment horizontal="right" vertical="center" wrapText="1"/>
    </xf>
    <xf numFmtId="0" fontId="21" fillId="0" borderId="0" xfId="228" applyFont="1" applyAlignment="1" applyProtection="1">
      <alignment horizontal="center" vertical="center"/>
    </xf>
    <xf numFmtId="0" fontId="6" fillId="0" borderId="0" xfId="228" applyProtection="1">
      <alignment vertical="center"/>
    </xf>
    <xf numFmtId="194" fontId="6" fillId="0" borderId="0" xfId="228" applyNumberFormat="1" applyAlignment="1" applyProtection="1">
      <alignment vertical="center" wrapText="1"/>
    </xf>
    <xf numFmtId="201" fontId="6" fillId="0" borderId="0" xfId="228" applyNumberFormat="1" applyProtection="1">
      <alignment vertical="center"/>
    </xf>
    <xf numFmtId="201" fontId="15" fillId="0" borderId="0" xfId="228" applyNumberFormat="1" applyFont="1" applyFill="1" applyAlignment="1" applyProtection="1">
      <alignment horizontal="right" vertical="center"/>
    </xf>
    <xf numFmtId="0" fontId="32" fillId="0" borderId="0" xfId="232" applyFont="1" applyFill="1" applyAlignment="1" applyProtection="1">
      <alignment vertical="center" wrapText="1"/>
    </xf>
    <xf numFmtId="195" fontId="15" fillId="2" borderId="1" xfId="3" applyNumberFormat="1" applyFont="1" applyFill="1" applyBorder="1" applyAlignment="1" applyProtection="1">
      <alignment horizontal="right" vertical="center" wrapText="1"/>
      <protection locked="0"/>
    </xf>
    <xf numFmtId="0" fontId="20" fillId="0" borderId="0" xfId="164" applyFont="1" applyFill="1" applyProtection="1">
      <alignment vertical="center"/>
    </xf>
    <xf numFmtId="0" fontId="15" fillId="3" borderId="2" xfId="228" applyFont="1" applyFill="1" applyBorder="1" applyAlignment="1">
      <alignment horizontal="left" vertical="center"/>
    </xf>
    <xf numFmtId="3" fontId="14" fillId="0" borderId="1" xfId="0" applyNumberFormat="1" applyFont="1" applyFill="1" applyBorder="1" applyAlignment="1" applyProtection="1">
      <alignment horizontal="right" vertical="center"/>
      <protection locked="0"/>
    </xf>
    <xf numFmtId="41" fontId="15" fillId="0" borderId="1" xfId="0" applyNumberFormat="1" applyFont="1" applyFill="1" applyBorder="1" applyAlignment="1" applyProtection="1">
      <alignment horizontal="right" vertical="center" wrapText="1"/>
    </xf>
    <xf numFmtId="0" fontId="14" fillId="0" borderId="1" xfId="0" applyNumberFormat="1" applyFont="1" applyFill="1" applyBorder="1" applyAlignment="1" applyProtection="1">
      <alignment horizontal="right" vertical="center"/>
      <protection locked="0"/>
    </xf>
    <xf numFmtId="0" fontId="15" fillId="0" borderId="1" xfId="0" applyNumberFormat="1" applyFont="1" applyFill="1" applyBorder="1" applyAlignment="1" applyProtection="1">
      <alignment horizontal="right" vertical="center" wrapText="1"/>
      <protection locked="0"/>
    </xf>
    <xf numFmtId="195" fontId="19" fillId="2" borderId="1" xfId="3" applyNumberFormat="1" applyFont="1" applyFill="1" applyBorder="1" applyAlignment="1" applyProtection="1">
      <alignment horizontal="right" vertical="center" wrapText="1"/>
      <protection locked="0"/>
    </xf>
    <xf numFmtId="194" fontId="19" fillId="2" borderId="1" xfId="0" applyNumberFormat="1" applyFont="1" applyFill="1" applyBorder="1" applyAlignment="1" applyProtection="1">
      <alignment horizontal="right" vertical="center" wrapText="1"/>
    </xf>
    <xf numFmtId="194" fontId="19" fillId="2" borderId="1" xfId="0" applyNumberFormat="1" applyFont="1" applyFill="1" applyBorder="1" applyAlignment="1" applyProtection="1">
      <alignment horizontal="right" vertical="center" wrapText="1"/>
      <protection locked="0"/>
    </xf>
    <xf numFmtId="3" fontId="10" fillId="0" borderId="1" xfId="0" applyNumberFormat="1" applyFont="1" applyFill="1" applyBorder="1" applyAlignment="1" applyProtection="1">
      <alignment horizontal="right" vertical="center"/>
      <protection locked="0"/>
    </xf>
    <xf numFmtId="0" fontId="19" fillId="0" borderId="1" xfId="228" applyFont="1" applyFill="1" applyBorder="1" applyAlignment="1" applyProtection="1">
      <alignment vertical="center" wrapText="1"/>
    </xf>
    <xf numFmtId="0" fontId="15" fillId="0" borderId="2" xfId="228" applyFont="1" applyBorder="1" applyAlignment="1">
      <alignment horizontal="left" vertical="center"/>
    </xf>
    <xf numFmtId="0" fontId="19" fillId="0" borderId="2" xfId="228" applyFont="1" applyBorder="1" applyAlignment="1" applyProtection="1">
      <alignment horizontal="left" vertical="center"/>
    </xf>
    <xf numFmtId="0" fontId="19" fillId="0" borderId="1" xfId="164" applyFont="1" applyFill="1" applyBorder="1" applyAlignment="1" applyProtection="1">
      <alignment horizontal="left" vertical="center"/>
    </xf>
    <xf numFmtId="0" fontId="19" fillId="0" borderId="1" xfId="0" applyNumberFormat="1" applyFont="1" applyFill="1" applyBorder="1" applyAlignment="1" applyProtection="1">
      <alignment horizontal="right" vertical="center"/>
    </xf>
    <xf numFmtId="0" fontId="19" fillId="0" borderId="1" xfId="0" applyNumberFormat="1" applyFont="1" applyFill="1" applyBorder="1" applyAlignment="1" applyProtection="1">
      <alignment horizontal="right" vertical="center"/>
      <protection locked="0"/>
    </xf>
    <xf numFmtId="0" fontId="15" fillId="0" borderId="2" xfId="228" applyFont="1" applyBorder="1" applyAlignment="1" applyProtection="1">
      <alignment horizontal="left" vertical="center"/>
    </xf>
    <xf numFmtId="41" fontId="15" fillId="0" borderId="1" xfId="228" applyNumberFormat="1" applyFont="1" applyFill="1" applyBorder="1" applyAlignment="1" applyProtection="1">
      <alignment horizontal="left" vertical="center"/>
    </xf>
    <xf numFmtId="0" fontId="15" fillId="3" borderId="2" xfId="228" applyFont="1" applyFill="1" applyBorder="1" applyProtection="1">
      <alignment vertical="center"/>
    </xf>
    <xf numFmtId="194" fontId="0" fillId="0" borderId="0" xfId="0" applyNumberFormat="1" applyFill="1" applyAlignment="1" applyProtection="1">
      <alignment wrapText="1"/>
    </xf>
    <xf numFmtId="0" fontId="48" fillId="0" borderId="0" xfId="228" applyFont="1" applyFill="1" applyAlignment="1" applyProtection="1">
      <alignment horizontal="center" vertical="center"/>
    </xf>
    <xf numFmtId="0" fontId="6" fillId="0" borderId="0" xfId="228" applyFill="1" applyAlignment="1" applyProtection="1">
      <alignment vertical="center"/>
    </xf>
    <xf numFmtId="0" fontId="0" fillId="0" borderId="0" xfId="228" applyFont="1" applyFill="1" applyAlignment="1" applyProtection="1">
      <alignment vertical="center"/>
    </xf>
    <xf numFmtId="194" fontId="15" fillId="0" borderId="0" xfId="228" applyNumberFormat="1" applyFont="1" applyFill="1" applyBorder="1" applyAlignment="1" applyProtection="1">
      <alignment horizontal="right" vertical="center" wrapText="1"/>
    </xf>
    <xf numFmtId="194" fontId="14" fillId="0" borderId="0" xfId="0" applyNumberFormat="1" applyFont="1" applyFill="1" applyAlignment="1" applyProtection="1">
      <alignment vertical="center" wrapText="1"/>
    </xf>
    <xf numFmtId="0" fontId="15" fillId="0" borderId="0" xfId="228" applyFont="1" applyFill="1" applyAlignment="1" applyProtection="1">
      <alignment horizontal="right" vertical="center"/>
    </xf>
    <xf numFmtId="9" fontId="6" fillId="0" borderId="0" xfId="152" applyFont="1" applyFill="1" applyAlignment="1" applyProtection="1">
      <alignment vertical="center"/>
    </xf>
    <xf numFmtId="0" fontId="21" fillId="0" borderId="0" xfId="228" applyFont="1" applyFill="1" applyBorder="1" applyAlignment="1" applyProtection="1">
      <alignment vertical="center" wrapText="1"/>
    </xf>
    <xf numFmtId="0" fontId="19" fillId="3" borderId="3" xfId="0" applyNumberFormat="1" applyFont="1" applyFill="1" applyBorder="1" applyAlignment="1" applyProtection="1">
      <alignment horizontal="left" vertical="center"/>
    </xf>
    <xf numFmtId="0" fontId="28" fillId="0" borderId="0" xfId="228" applyFont="1" applyFill="1" applyAlignment="1" applyProtection="1">
      <alignment horizontal="center" vertical="center"/>
    </xf>
    <xf numFmtId="0" fontId="0" fillId="0" borderId="0" xfId="0" applyFill="1" applyAlignment="1" applyProtection="1">
      <alignment horizontal="center" vertical="center"/>
    </xf>
    <xf numFmtId="0" fontId="19" fillId="0" borderId="3" xfId="0" applyNumberFormat="1" applyFont="1" applyFill="1" applyBorder="1" applyAlignment="1" applyProtection="1">
      <alignment horizontal="left" vertical="center"/>
    </xf>
    <xf numFmtId="0" fontId="15" fillId="0" borderId="3" xfId="0" applyFont="1" applyFill="1" applyBorder="1" applyAlignment="1" applyProtection="1">
      <alignment horizontal="left" vertical="center"/>
    </xf>
    <xf numFmtId="0" fontId="15" fillId="3" borderId="3" xfId="0" applyFont="1" applyFill="1" applyBorder="1" applyAlignment="1" applyProtection="1">
      <alignment horizontal="left" vertical="center"/>
    </xf>
    <xf numFmtId="0" fontId="14" fillId="0" borderId="3" xfId="0" applyNumberFormat="1" applyFont="1" applyFill="1" applyBorder="1" applyAlignment="1" applyProtection="1">
      <alignment horizontal="left" vertical="center"/>
    </xf>
    <xf numFmtId="0" fontId="15" fillId="0" borderId="22" xfId="0" applyNumberFormat="1" applyFont="1" applyFill="1" applyBorder="1" applyAlignment="1" applyProtection="1">
      <alignment horizontal="left" vertical="center"/>
    </xf>
    <xf numFmtId="0" fontId="14" fillId="0" borderId="2" xfId="0" applyNumberFormat="1" applyFont="1" applyFill="1" applyBorder="1" applyAlignment="1" applyProtection="1">
      <alignment horizontal="left" vertical="center"/>
    </xf>
    <xf numFmtId="0" fontId="15" fillId="0" borderId="2"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wrapText="1"/>
    </xf>
    <xf numFmtId="205" fontId="0" fillId="0" borderId="0" xfId="0" applyNumberFormat="1" applyFill="1" applyAlignment="1" applyProtection="1"/>
    <xf numFmtId="194" fontId="15" fillId="0" borderId="1" xfId="1" applyNumberFormat="1" applyFont="1" applyFill="1" applyBorder="1" applyAlignment="1" applyProtection="1">
      <alignment horizontal="right" vertical="center" wrapText="1"/>
    </xf>
    <xf numFmtId="41" fontId="15" fillId="0" borderId="1" xfId="1" applyNumberFormat="1" applyFont="1" applyFill="1" applyBorder="1" applyAlignment="1" applyProtection="1">
      <alignment horizontal="right" vertical="center" wrapText="1"/>
    </xf>
    <xf numFmtId="0" fontId="15" fillId="0" borderId="1" xfId="1" applyNumberFormat="1" applyFont="1" applyFill="1" applyBorder="1" applyAlignment="1" applyProtection="1">
      <alignment horizontal="right" vertical="center" wrapText="1"/>
    </xf>
    <xf numFmtId="41" fontId="15" fillId="0" borderId="1" xfId="1" applyNumberFormat="1" applyFont="1" applyFill="1" applyBorder="1" applyAlignment="1" applyProtection="1">
      <alignment horizontal="right" vertical="center" wrapText="1"/>
      <protection locked="0"/>
    </xf>
    <xf numFmtId="41" fontId="6" fillId="0" borderId="0" xfId="228" applyNumberFormat="1" applyFill="1">
      <alignment vertical="center"/>
    </xf>
    <xf numFmtId="41" fontId="30" fillId="0" borderId="0" xfId="228" applyNumberFormat="1" applyFont="1" applyFill="1" applyAlignment="1">
      <alignment horizontal="center" vertical="center"/>
    </xf>
    <xf numFmtId="41" fontId="49" fillId="0" borderId="0" xfId="228" applyNumberFormat="1" applyFont="1" applyFill="1">
      <alignment vertical="center"/>
    </xf>
    <xf numFmtId="41" fontId="6" fillId="0" borderId="0" xfId="228" applyNumberFormat="1" applyFill="1" applyBorder="1" applyAlignment="1">
      <alignment horizontal="right" vertical="center"/>
    </xf>
    <xf numFmtId="201" fontId="19" fillId="0" borderId="2" xfId="228" applyNumberFormat="1" applyFont="1" applyFill="1" applyBorder="1" applyAlignment="1">
      <alignment horizontal="center" vertical="center" wrapText="1"/>
    </xf>
    <xf numFmtId="0" fontId="21" fillId="0" borderId="0" xfId="228" applyFont="1" applyFill="1" applyAlignment="1">
      <alignment horizontal="left" vertical="center" wrapText="1"/>
    </xf>
    <xf numFmtId="0" fontId="28" fillId="0" borderId="0" xfId="228" applyFont="1" applyFill="1">
      <alignment vertical="center"/>
    </xf>
    <xf numFmtId="206" fontId="15" fillId="0" borderId="0" xfId="228" applyNumberFormat="1" applyFont="1" applyFill="1">
      <alignment vertical="center"/>
    </xf>
    <xf numFmtId="41" fontId="19" fillId="3" borderId="1" xfId="1" applyNumberFormat="1" applyFont="1" applyFill="1" applyBorder="1" applyAlignment="1">
      <alignment horizontal="right" vertical="center" wrapText="1"/>
    </xf>
    <xf numFmtId="41" fontId="19" fillId="3" borderId="1" xfId="1" applyNumberFormat="1" applyFont="1" applyFill="1" applyBorder="1" applyAlignment="1" applyProtection="1">
      <alignment horizontal="right" vertical="center" wrapText="1"/>
      <protection locked="0"/>
    </xf>
    <xf numFmtId="41" fontId="19" fillId="3" borderId="1" xfId="0" applyNumberFormat="1" applyFont="1" applyFill="1" applyBorder="1" applyAlignment="1">
      <alignment horizontal="right" vertical="center" wrapText="1"/>
    </xf>
    <xf numFmtId="194" fontId="15" fillId="0" borderId="1" xfId="0" applyNumberFormat="1" applyFont="1" applyFill="1" applyBorder="1" applyAlignment="1">
      <alignment horizontal="right" vertical="center" wrapText="1"/>
    </xf>
    <xf numFmtId="41" fontId="15" fillId="0" borderId="1" xfId="0" applyNumberFormat="1" applyFont="1" applyFill="1" applyBorder="1" applyAlignment="1">
      <alignment horizontal="right" vertical="center" wrapText="1"/>
    </xf>
    <xf numFmtId="0" fontId="15" fillId="0" borderId="1" xfId="0" applyNumberFormat="1" applyFont="1" applyFill="1" applyBorder="1" applyAlignment="1">
      <alignment horizontal="right" vertical="center" wrapText="1"/>
    </xf>
    <xf numFmtId="0" fontId="15" fillId="0" borderId="1" xfId="1" applyNumberFormat="1" applyFont="1" applyFill="1" applyBorder="1" applyAlignment="1" applyProtection="1">
      <alignment horizontal="right" vertical="center" wrapText="1"/>
      <protection locked="0"/>
    </xf>
    <xf numFmtId="196" fontId="6" fillId="0" borderId="0" xfId="228" applyNumberFormat="1" applyFill="1">
      <alignment vertical="center"/>
    </xf>
    <xf numFmtId="0" fontId="19" fillId="3" borderId="7" xfId="228" applyFont="1" applyFill="1" applyBorder="1" applyAlignment="1">
      <alignment horizontal="left" vertical="center" wrapText="1"/>
    </xf>
    <xf numFmtId="0" fontId="15" fillId="0" borderId="7" xfId="228" applyFont="1" applyFill="1" applyBorder="1" applyAlignment="1">
      <alignment horizontal="left" vertical="center" wrapText="1"/>
    </xf>
    <xf numFmtId="194" fontId="15" fillId="0" borderId="1" xfId="1" applyNumberFormat="1" applyFont="1" applyFill="1" applyBorder="1" applyAlignment="1">
      <alignment horizontal="right" vertical="center" wrapText="1"/>
    </xf>
    <xf numFmtId="41" fontId="19" fillId="0" borderId="1" xfId="1" applyNumberFormat="1" applyFont="1" applyFill="1" applyBorder="1" applyAlignment="1" applyProtection="1">
      <alignment horizontal="right" vertical="center" wrapText="1"/>
      <protection locked="0"/>
    </xf>
    <xf numFmtId="41" fontId="19" fillId="0" borderId="1" xfId="0" applyNumberFormat="1" applyFont="1" applyFill="1" applyBorder="1" applyAlignment="1">
      <alignment horizontal="right" vertical="center" wrapText="1"/>
    </xf>
    <xf numFmtId="41" fontId="19" fillId="3" borderId="4" xfId="1" applyNumberFormat="1" applyFont="1" applyFill="1" applyBorder="1" applyAlignment="1">
      <alignment horizontal="right" vertical="center" wrapText="1"/>
    </xf>
    <xf numFmtId="0" fontId="6" fillId="0" borderId="0" xfId="228" applyNumberFormat="1" applyFont="1" applyFill="1" applyAlignment="1">
      <alignment horizontal="center" vertical="center" wrapText="1"/>
    </xf>
    <xf numFmtId="41" fontId="6" fillId="0" borderId="0" xfId="228" applyNumberFormat="1" applyFont="1" applyFill="1" applyAlignment="1">
      <alignment horizontal="center" vertical="center" wrapText="1"/>
    </xf>
    <xf numFmtId="0" fontId="6" fillId="0" borderId="0" xfId="164" applyFill="1" applyAlignment="1" applyProtection="1">
      <alignment vertical="center"/>
    </xf>
    <xf numFmtId="41" fontId="6" fillId="0" borderId="0" xfId="228" applyNumberFormat="1" applyFill="1" applyAlignment="1" applyProtection="1">
      <alignment vertical="center"/>
    </xf>
    <xf numFmtId="201" fontId="6" fillId="0" borderId="0" xfId="228" applyNumberFormat="1" applyFill="1" applyAlignment="1" applyProtection="1">
      <alignment vertical="center"/>
    </xf>
    <xf numFmtId="0" fontId="44" fillId="0" borderId="0" xfId="228" applyFont="1" applyFill="1" applyAlignment="1" applyProtection="1">
      <alignment horizontal="left" vertical="center"/>
    </xf>
    <xf numFmtId="41" fontId="30" fillId="0" borderId="0" xfId="228" applyNumberFormat="1" applyFont="1" applyFill="1" applyAlignment="1" applyProtection="1">
      <alignment horizontal="center" vertical="center"/>
    </xf>
    <xf numFmtId="41" fontId="49" fillId="0" borderId="0" xfId="228" applyNumberFormat="1" applyFont="1" applyFill="1" applyAlignment="1" applyProtection="1">
      <alignment vertical="center"/>
    </xf>
    <xf numFmtId="201" fontId="20" fillId="0" borderId="0" xfId="228" applyNumberFormat="1" applyFont="1" applyFill="1" applyBorder="1" applyAlignment="1" applyProtection="1">
      <alignment horizontal="right" vertical="center"/>
    </xf>
    <xf numFmtId="0" fontId="21" fillId="0" borderId="0" xfId="228" applyFont="1" applyFill="1" applyAlignment="1" applyProtection="1">
      <alignment horizontal="left" vertical="center" wrapText="1"/>
    </xf>
    <xf numFmtId="41" fontId="19" fillId="3" borderId="1" xfId="0" applyNumberFormat="1" applyFont="1" applyFill="1" applyBorder="1" applyAlignment="1" applyProtection="1">
      <alignment horizontal="right" vertical="center"/>
      <protection locked="0"/>
    </xf>
    <xf numFmtId="0" fontId="28" fillId="0" borderId="0" xfId="228" applyFont="1" applyFill="1" applyAlignment="1" applyProtection="1">
      <alignment vertical="center"/>
    </xf>
    <xf numFmtId="41" fontId="15" fillId="0" borderId="1" xfId="0" applyNumberFormat="1" applyFont="1" applyFill="1" applyBorder="1" applyAlignment="1" applyProtection="1">
      <alignment horizontal="right" vertical="center"/>
      <protection locked="0"/>
    </xf>
    <xf numFmtId="9" fontId="19" fillId="3" borderId="1" xfId="3" applyFont="1" applyFill="1" applyBorder="1" applyAlignment="1" applyProtection="1">
      <alignment horizontal="right" vertical="center" wrapText="1"/>
      <protection locked="0"/>
    </xf>
    <xf numFmtId="0" fontId="6" fillId="0" borderId="22" xfId="228" applyFont="1" applyFill="1" applyBorder="1" applyAlignment="1" applyProtection="1">
      <alignment vertical="center" wrapText="1"/>
    </xf>
    <xf numFmtId="41" fontId="6" fillId="0" borderId="22" xfId="228" applyNumberFormat="1" applyFill="1" applyBorder="1" applyAlignment="1" applyProtection="1">
      <alignment vertical="center" wrapText="1"/>
    </xf>
    <xf numFmtId="0" fontId="6" fillId="0" borderId="22" xfId="228" applyFill="1" applyBorder="1" applyAlignment="1" applyProtection="1">
      <alignment vertical="center" wrapText="1"/>
    </xf>
    <xf numFmtId="0" fontId="15" fillId="0" borderId="2" xfId="228" applyFont="1" applyFill="1" applyBorder="1" applyAlignment="1" applyProtection="1" quotePrefix="1">
      <alignment horizontal="left" vertical="center"/>
    </xf>
  </cellXfs>
  <cellStyles count="2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强调文字颜色 2 3 2" xfId="49"/>
    <cellStyle name="汇总 6" xfId="50"/>
    <cellStyle name="Accent5 9" xfId="51"/>
    <cellStyle name="部门 4" xfId="52"/>
    <cellStyle name="_ET_STYLE_NoName_00__Book1_1 2 2 2" xfId="53"/>
    <cellStyle name="链接单元格 5" xfId="54"/>
    <cellStyle name="Accent1 5" xfId="55"/>
    <cellStyle name="好 3 2 2" xfId="56"/>
    <cellStyle name="args.style" xfId="57"/>
    <cellStyle name="Accent2 - 40%" xfId="58"/>
    <cellStyle name="适中 5 2" xfId="59"/>
    <cellStyle name="Accent2 - 20% 2" xfId="60"/>
    <cellStyle name="好_0605石屏县 2 2" xfId="61"/>
    <cellStyle name="Input [yellow] 4" xfId="62"/>
    <cellStyle name="Accent2 - 60%" xfId="63"/>
    <cellStyle name="60% - 强调文字颜色 6 3 2" xfId="64"/>
    <cellStyle name="日期" xfId="65"/>
    <cellStyle name="Accent6 4" xfId="66"/>
    <cellStyle name="差_Book1 2" xfId="67"/>
    <cellStyle name="好_2007年地州资金往来对账表 3" xfId="68"/>
    <cellStyle name="60% - 强调文字颜色 4 2 2 2" xfId="69"/>
    <cellStyle name="60% - 强调文字颜色 2 3" xfId="70"/>
    <cellStyle name="_ET_STYLE_NoName_00__Sheet3" xfId="71"/>
    <cellStyle name="Accent5 - 60% 2 2" xfId="72"/>
    <cellStyle name="解释性文本 2 2" xfId="73"/>
    <cellStyle name="60% - 强调文字颜色 2 2 2" xfId="74"/>
    <cellStyle name="标题 1 5 2" xfId="75"/>
    <cellStyle name="差 7" xfId="76"/>
    <cellStyle name="40% - 强调文字颜色 4 2" xfId="77"/>
    <cellStyle name="标题 4 5 3" xfId="78"/>
    <cellStyle name="PSHeading 4" xfId="79"/>
    <cellStyle name="差_0605石屏" xfId="80"/>
    <cellStyle name="20% - 强调文字颜色 3 3" xfId="81"/>
    <cellStyle name="输出 3 3" xfId="82"/>
    <cellStyle name="常规 428" xfId="83"/>
    <cellStyle name="编号 3 2" xfId="84"/>
    <cellStyle name="标题 5 4" xfId="85"/>
    <cellStyle name="常规 429" xfId="86"/>
    <cellStyle name="检查单元格 3 4" xfId="87"/>
    <cellStyle name="PSChar" xfId="88"/>
    <cellStyle name="计算 4" xfId="89"/>
    <cellStyle name="60% - 强调文字颜色 5 2 2 2" xfId="90"/>
    <cellStyle name="_弱电系统设备配置报价清单" xfId="91"/>
    <cellStyle name="超级链接 2 2" xfId="92"/>
    <cellStyle name="_Book1_3 2" xfId="93"/>
    <cellStyle name="差_2008年地州对账表(国库资金） 3" xfId="94"/>
    <cellStyle name="标题 2 2 2 2" xfId="95"/>
    <cellStyle name="Percent [2]" xfId="96"/>
    <cellStyle name="常规 10 2_报预算局：2016年云南省及省本级1-7月社保基金预算执行情况表（0823）" xfId="97"/>
    <cellStyle name="警告文本 4 2" xfId="98"/>
    <cellStyle name="强调文字颜色 2 2 2 2" xfId="99"/>
    <cellStyle name="20% - 强调文字颜色 1 3" xfId="100"/>
    <cellStyle name="Accent1 - 20% 2" xfId="101"/>
    <cellStyle name="20% - 强调文字颜色 2 2" xfId="102"/>
    <cellStyle name="60% - 强调文字颜色 3 2 2 2" xfId="103"/>
    <cellStyle name="20% - 强调文字颜色 3 2" xfId="104"/>
    <cellStyle name="常规 3" xfId="105"/>
    <cellStyle name="20% - 强调文字颜色 4 2" xfId="106"/>
    <cellStyle name="Mon閠aire_!!!GO" xfId="107"/>
    <cellStyle name="常规 4" xfId="108"/>
    <cellStyle name="20% - 强调文字颜色 4 3" xfId="109"/>
    <cellStyle name="Accent6 - 60% 2 2" xfId="110"/>
    <cellStyle name="20% - 强调文字颜色 5 2" xfId="111"/>
    <cellStyle name="20% - 强调文字颜色 6 3" xfId="112"/>
    <cellStyle name="40% - 强调文字颜色 1 2" xfId="113"/>
    <cellStyle name="常规 9 2" xfId="114"/>
    <cellStyle name="40% - 强调文字颜色 2 3" xfId="115"/>
    <cellStyle name="常规_2007年云南省向人大报送政府收支预算表格式编制过程表 2 2" xfId="116"/>
    <cellStyle name="40% - 强调文字颜色 3 3" xfId="117"/>
    <cellStyle name="千位分隔 5" xfId="118"/>
    <cellStyle name="40% - 强调文字颜色 5 2" xfId="119"/>
    <cellStyle name="60% - 强调文字颜色 4 3" xfId="120"/>
    <cellStyle name="Accent2 5" xfId="121"/>
    <cellStyle name="40% - 强调文字颜色 6 3" xfId="122"/>
    <cellStyle name="60% - 强调文字颜色 1 2" xfId="123"/>
    <cellStyle name="商品名称 2 2" xfId="124"/>
    <cellStyle name="标题 3 2 4" xfId="125"/>
    <cellStyle name="60% - 强调文字颜色 1 3" xfId="126"/>
    <cellStyle name="常规 5" xfId="127"/>
    <cellStyle name="注释 2" xfId="128"/>
    <cellStyle name="60% - 强调文字颜色 3 3" xfId="129"/>
    <cellStyle name="常规 20" xfId="130"/>
    <cellStyle name="常规_exceltmp1" xfId="131"/>
    <cellStyle name="60% - 强调文字颜色 5 3" xfId="132"/>
    <cellStyle name="RowLevel_0" xfId="133"/>
    <cellStyle name="强调文字颜色 5 2 3" xfId="134"/>
    <cellStyle name="Header2" xfId="135"/>
    <cellStyle name="6mal" xfId="136"/>
    <cellStyle name="Accent5 - 20%" xfId="137"/>
    <cellStyle name="Date 3" xfId="138"/>
    <cellStyle name="sstot" xfId="139"/>
    <cellStyle name="Header1 2" xfId="140"/>
    <cellStyle name="强调文字颜色 3 2" xfId="141"/>
    <cellStyle name="输入 2 4" xfId="142"/>
    <cellStyle name="Milliers_!!!GO" xfId="143"/>
    <cellStyle name="好_0502通海县" xfId="144"/>
    <cellStyle name="Mon閠aire [0]_!!!GO" xfId="145"/>
    <cellStyle name="Accent3 - 40%" xfId="146"/>
    <cellStyle name="TextStyle" xfId="147"/>
    <cellStyle name="Accent4 - 60%" xfId="148"/>
    <cellStyle name="捠壿 [0.00]_Region Orders (2)" xfId="149"/>
    <cellStyle name="comma zerodec" xfId="150"/>
    <cellStyle name="Moneda_96 Risk" xfId="151"/>
    <cellStyle name="百分比 2" xfId="152"/>
    <cellStyle name="强调 2 2" xfId="153"/>
    <cellStyle name="Accent6 - 40%" xfId="154"/>
    <cellStyle name="常规 3 3" xfId="155"/>
    <cellStyle name="PSSpacer" xfId="156"/>
    <cellStyle name="New Times Roman" xfId="157"/>
    <cellStyle name="借出原因" xfId="158"/>
    <cellStyle name="标题 1 2 2" xfId="159"/>
    <cellStyle name="Category" xfId="160"/>
    <cellStyle name="Comma [0]_!!!GO" xfId="161"/>
    <cellStyle name="汇总 2" xfId="162"/>
    <cellStyle name="ColLevel_0" xfId="163"/>
    <cellStyle name="常规_2007年云南省向人大报送政府收支预算表格式编制过程表" xfId="164"/>
    <cellStyle name="Comma_!!!GO" xfId="165"/>
    <cellStyle name="Currency_!!!GO" xfId="166"/>
    <cellStyle name="分级显示列_1_Book1" xfId="167"/>
    <cellStyle name="Currency1" xfId="168"/>
    <cellStyle name="常规 2 2 11 2" xfId="169"/>
    <cellStyle name="Dollar (zero dec)" xfId="170"/>
    <cellStyle name="差_0502通海县 3" xfId="171"/>
    <cellStyle name="Grey" xfId="172"/>
    <cellStyle name="标题 2 2" xfId="173"/>
    <cellStyle name="千位分隔 2 4" xfId="174"/>
    <cellStyle name="Input Cells" xfId="175"/>
    <cellStyle name="强调文字颜色 3 3" xfId="176"/>
    <cellStyle name="Linked Cells" xfId="177"/>
    <cellStyle name="Millares [0]_96 Risk" xfId="178"/>
    <cellStyle name="Millares_96 Risk" xfId="179"/>
    <cellStyle name="Moneda [0]_96 Risk" xfId="180"/>
    <cellStyle name="常规 19" xfId="181"/>
    <cellStyle name="Month" xfId="182"/>
    <cellStyle name="数量 3" xfId="183"/>
    <cellStyle name="no dec" xfId="184"/>
    <cellStyle name="Normal - Style1" xfId="185"/>
    <cellStyle name="per.style" xfId="186"/>
    <cellStyle name="常规 2 4" xfId="187"/>
    <cellStyle name="PSInt" xfId="188"/>
    <cellStyle name="常规 94" xfId="189"/>
    <cellStyle name="Pourcentage_pldt" xfId="190"/>
    <cellStyle name="标题 5" xfId="191"/>
    <cellStyle name="强调文字颜色 4 2" xfId="192"/>
    <cellStyle name="PSDate" xfId="193"/>
    <cellStyle name="常规 16" xfId="194"/>
    <cellStyle name="PSDec" xfId="195"/>
    <cellStyle name="常规 16 2" xfId="196"/>
    <cellStyle name="常规 10" xfId="197"/>
    <cellStyle name="常规 2 4 2" xfId="198"/>
    <cellStyle name="Standard_AREAS" xfId="199"/>
    <cellStyle name="标题 4 2" xfId="200"/>
    <cellStyle name="千分位_97-917" xfId="201"/>
    <cellStyle name="常规_Sheet3" xfId="202"/>
    <cellStyle name="常规 2 15" xfId="203"/>
    <cellStyle name="常规 15 2" xfId="204"/>
    <cellStyle name="常规 2 2 6" xfId="205"/>
    <cellStyle name="标题 3 2" xfId="206"/>
    <cellStyle name="捠壿_Region Orders (2)" xfId="207"/>
    <cellStyle name="标题1 4" xfId="208"/>
    <cellStyle name="常规 5 42" xfId="209"/>
    <cellStyle name="常规 19 2" xfId="210"/>
    <cellStyle name="千位分隔 6" xfId="211"/>
    <cellStyle name="表标题" xfId="212"/>
    <cellStyle name="强调 3" xfId="213"/>
    <cellStyle name="常规 2 2" xfId="214"/>
    <cellStyle name="常规 2 2 2" xfId="215"/>
    <cellStyle name="常规 28" xfId="216"/>
    <cellStyle name="昗弨_Pacific Region P&amp;L" xfId="217"/>
    <cellStyle name="常规 10 2" xfId="218"/>
    <cellStyle name="常规 11 3" xfId="219"/>
    <cellStyle name="常规 430" xfId="220"/>
    <cellStyle name="后继超级链接" xfId="221"/>
    <cellStyle name="分级显示行_1_Book1" xfId="222"/>
    <cellStyle name="常规 23" xfId="223"/>
    <cellStyle name="常规 19 10" xfId="224"/>
    <cellStyle name="强调 1" xfId="225"/>
    <cellStyle name="常规 19 2 2" xfId="226"/>
    <cellStyle name="千位分隔 2" xfId="227"/>
    <cellStyle name="常规_2007年云南省向人大报送政府收支预算表格式编制过程表 2" xfId="228"/>
    <cellStyle name="常规 3 7" xfId="229"/>
    <cellStyle name="常规 452" xfId="230"/>
    <cellStyle name="常规 8" xfId="231"/>
    <cellStyle name="常规_2004年基金预算(二稿)" xfId="232"/>
    <cellStyle name="常规_2007年云南省向人大报送政府收支预算表格式编制过程表 2 2 2" xfId="233"/>
    <cellStyle name="超链接 2" xfId="234"/>
    <cellStyle name="超链接 2 2" xfId="235"/>
    <cellStyle name="千分位[0]_laroux" xfId="236"/>
    <cellStyle name="千位[0]_ 方正PC" xfId="237"/>
    <cellStyle name="强调文字颜色 1 3" xfId="238"/>
    <cellStyle name="强调文字颜色 6 3" xfId="239"/>
    <cellStyle name="未定义" xfId="240"/>
    <cellStyle name="Normal" xfId="241"/>
    <cellStyle name="常规_Sheet2" xfId="242"/>
  </cellStyles>
  <dxfs count="6">
    <dxf>
      <font>
        <color indexed="9"/>
      </font>
    </dxf>
    <dxf>
      <font>
        <b val="1"/>
        <i val="0"/>
      </font>
    </dxf>
    <dxf>
      <font>
        <b val="0"/>
        <i val="0"/>
        <color indexed="9"/>
      </font>
    </dxf>
    <dxf>
      <font>
        <b val="0"/>
        <color indexed="9"/>
      </font>
    </dxf>
    <dxf>
      <font>
        <b val="0"/>
        <i val="0"/>
        <color indexed="10"/>
      </font>
    </dxf>
    <dxf>
      <font>
        <color indexed="10"/>
      </font>
    </dxf>
  </dxfs>
  <tableStyles count="0" defaultTableStyle="TableStyleMedium2"/>
  <colors>
    <mruColors>
      <color rgb="00FFC000"/>
      <color rgb="00FFFF00"/>
      <color rgb="00DAEEF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5" Type="http://schemas.openxmlformats.org/officeDocument/2006/relationships/styles" Target="styles.xml"/><Relationship Id="rId64" Type="http://schemas.openxmlformats.org/officeDocument/2006/relationships/sharedStrings" Target="sharedStrings.xml"/><Relationship Id="rId63" Type="http://schemas.openxmlformats.org/officeDocument/2006/relationships/theme" Target="theme/theme1.xml"/><Relationship Id="rId62" Type="http://schemas.openxmlformats.org/officeDocument/2006/relationships/externalLink" Target="externalLinks/externalLink2.xml"/><Relationship Id="rId61" Type="http://schemas.openxmlformats.org/officeDocument/2006/relationships/externalLink" Target="externalLinks/externalLink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0</xdr:colOff>
      <xdr:row>2</xdr:row>
      <xdr:rowOff>0</xdr:rowOff>
    </xdr:from>
    <xdr:to>
      <xdr:col>7</xdr:col>
      <xdr:colOff>0</xdr:colOff>
      <xdr:row>2</xdr:row>
      <xdr:rowOff>15240</xdr:rowOff>
    </xdr:to>
    <xdr:cxnSp>
      <xdr:nvCxnSpPr>
        <xdr:cNvPr id="2" name="直接连接符 1"/>
        <xdr:cNvCxnSpPr/>
      </xdr:nvCxnSpPr>
      <xdr:spPr>
        <a:xfrm>
          <a:off x="10435590" y="812165"/>
          <a:ext cx="0" cy="15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7</xdr:col>
      <xdr:colOff>0</xdr:colOff>
      <xdr:row>2</xdr:row>
      <xdr:rowOff>0</xdr:rowOff>
    </xdr:from>
    <xdr:to>
      <xdr:col>7</xdr:col>
      <xdr:colOff>0</xdr:colOff>
      <xdr:row>2</xdr:row>
      <xdr:rowOff>15240</xdr:rowOff>
    </xdr:to>
    <xdr:cxnSp>
      <xdr:nvCxnSpPr>
        <xdr:cNvPr id="2" name="直接连接符 1"/>
        <xdr:cNvCxnSpPr/>
      </xdr:nvCxnSpPr>
      <xdr:spPr>
        <a:xfrm>
          <a:off x="10435590" y="812165"/>
          <a:ext cx="0" cy="15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xdr:row>
      <xdr:rowOff>0</xdr:rowOff>
    </xdr:from>
    <xdr:to>
      <xdr:col>7</xdr:col>
      <xdr:colOff>0</xdr:colOff>
      <xdr:row>2</xdr:row>
      <xdr:rowOff>15240</xdr:rowOff>
    </xdr:to>
    <xdr:cxnSp>
      <xdr:nvCxnSpPr>
        <xdr:cNvPr id="3" name="直接连接符 2"/>
        <xdr:cNvCxnSpPr/>
      </xdr:nvCxnSpPr>
      <xdr:spPr>
        <a:xfrm>
          <a:off x="10435590" y="812165"/>
          <a:ext cx="0" cy="15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xdr:row>
      <xdr:rowOff>0</xdr:rowOff>
    </xdr:from>
    <xdr:to>
      <xdr:col>0</xdr:col>
      <xdr:colOff>0</xdr:colOff>
      <xdr:row>2</xdr:row>
      <xdr:rowOff>15240</xdr:rowOff>
    </xdr:to>
    <xdr:cxnSp>
      <xdr:nvCxnSpPr>
        <xdr:cNvPr id="2" name="直接连接符 1"/>
        <xdr:cNvCxnSpPr/>
      </xdr:nvCxnSpPr>
      <xdr:spPr>
        <a:xfrm>
          <a:off x="0" y="812165"/>
          <a:ext cx="0" cy="15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xdr:row>
      <xdr:rowOff>0</xdr:rowOff>
    </xdr:from>
    <xdr:to>
      <xdr:col>7</xdr:col>
      <xdr:colOff>0</xdr:colOff>
      <xdr:row>2</xdr:row>
      <xdr:rowOff>15240</xdr:rowOff>
    </xdr:to>
    <xdr:cxnSp>
      <xdr:nvCxnSpPr>
        <xdr:cNvPr id="4" name="直接连接符 3"/>
        <xdr:cNvCxnSpPr/>
      </xdr:nvCxnSpPr>
      <xdr:spPr>
        <a:xfrm>
          <a:off x="10359390" y="812165"/>
          <a:ext cx="0" cy="15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xdr:row>
      <xdr:rowOff>0</xdr:rowOff>
    </xdr:from>
    <xdr:to>
      <xdr:col>0</xdr:col>
      <xdr:colOff>0</xdr:colOff>
      <xdr:row>2</xdr:row>
      <xdr:rowOff>15240</xdr:rowOff>
    </xdr:to>
    <xdr:cxnSp>
      <xdr:nvCxnSpPr>
        <xdr:cNvPr id="2" name="直接连接符 1"/>
        <xdr:cNvCxnSpPr/>
      </xdr:nvCxnSpPr>
      <xdr:spPr>
        <a:xfrm>
          <a:off x="0" y="812165"/>
          <a:ext cx="0" cy="15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xdr:row>
      <xdr:rowOff>0</xdr:rowOff>
    </xdr:from>
    <xdr:to>
      <xdr:col>7</xdr:col>
      <xdr:colOff>0</xdr:colOff>
      <xdr:row>2</xdr:row>
      <xdr:rowOff>15240</xdr:rowOff>
    </xdr:to>
    <xdr:cxnSp>
      <xdr:nvCxnSpPr>
        <xdr:cNvPr id="3" name="直接连接符 2"/>
        <xdr:cNvCxnSpPr/>
      </xdr:nvCxnSpPr>
      <xdr:spPr>
        <a:xfrm>
          <a:off x="10359390" y="812165"/>
          <a:ext cx="0" cy="15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xdr:row>
      <xdr:rowOff>0</xdr:rowOff>
    </xdr:from>
    <xdr:to>
      <xdr:col>0</xdr:col>
      <xdr:colOff>0</xdr:colOff>
      <xdr:row>2</xdr:row>
      <xdr:rowOff>15240</xdr:rowOff>
    </xdr:to>
    <xdr:cxnSp>
      <xdr:nvCxnSpPr>
        <xdr:cNvPr id="4" name="直接连接符 3"/>
        <xdr:cNvCxnSpPr/>
      </xdr:nvCxnSpPr>
      <xdr:spPr>
        <a:xfrm>
          <a:off x="0" y="812165"/>
          <a:ext cx="0" cy="15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xdr:row>
      <xdr:rowOff>0</xdr:rowOff>
    </xdr:from>
    <xdr:to>
      <xdr:col>7</xdr:col>
      <xdr:colOff>0</xdr:colOff>
      <xdr:row>2</xdr:row>
      <xdr:rowOff>15240</xdr:rowOff>
    </xdr:to>
    <xdr:cxnSp>
      <xdr:nvCxnSpPr>
        <xdr:cNvPr id="5" name="直接连接符 4"/>
        <xdr:cNvCxnSpPr/>
      </xdr:nvCxnSpPr>
      <xdr:spPr>
        <a:xfrm>
          <a:off x="10359390" y="812165"/>
          <a:ext cx="0" cy="15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xdr:row>
      <xdr:rowOff>0</xdr:rowOff>
    </xdr:from>
    <xdr:to>
      <xdr:col>0</xdr:col>
      <xdr:colOff>0</xdr:colOff>
      <xdr:row>2</xdr:row>
      <xdr:rowOff>15240</xdr:rowOff>
    </xdr:to>
    <xdr:cxnSp>
      <xdr:nvCxnSpPr>
        <xdr:cNvPr id="6" name="直接连接符 5"/>
        <xdr:cNvCxnSpPr/>
      </xdr:nvCxnSpPr>
      <xdr:spPr>
        <a:xfrm>
          <a:off x="0" y="812165"/>
          <a:ext cx="0" cy="15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xdr:row>
      <xdr:rowOff>0</xdr:rowOff>
    </xdr:from>
    <xdr:to>
      <xdr:col>7</xdr:col>
      <xdr:colOff>0</xdr:colOff>
      <xdr:row>2</xdr:row>
      <xdr:rowOff>15240</xdr:rowOff>
    </xdr:to>
    <xdr:cxnSp>
      <xdr:nvCxnSpPr>
        <xdr:cNvPr id="7" name="直接连接符 6"/>
        <xdr:cNvCxnSpPr/>
      </xdr:nvCxnSpPr>
      <xdr:spPr>
        <a:xfrm>
          <a:off x="10359390" y="812165"/>
          <a:ext cx="0" cy="15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 val="Main"/>
      <sheetName val="Sheet1"/>
      <sheetName val="eqpmad2"/>
      <sheetName val="基本支出经济分类透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
    <tabColor theme="9" tint="0.4"/>
  </sheetPr>
  <dimension ref="A1:M44"/>
  <sheetViews>
    <sheetView showZeros="0" zoomScale="70" zoomScaleNormal="70" workbookViewId="0">
      <pane ySplit="4" topLeftCell="A37" activePane="bottomLeft" state="frozen"/>
      <selection/>
      <selection pane="bottomLeft" activeCell="L15" sqref="L15"/>
    </sheetView>
  </sheetViews>
  <sheetFormatPr defaultColWidth="9" defaultRowHeight="14.25"/>
  <cols>
    <col min="1" max="1" width="13.75" style="723" customWidth="1"/>
    <col min="2" max="2" width="40.95" style="723" customWidth="1"/>
    <col min="3" max="3" width="18.25" style="771" customWidth="1"/>
    <col min="4" max="5" width="16.75" style="771" customWidth="1"/>
    <col min="6" max="7" width="15.25" style="772" customWidth="1"/>
    <col min="8" max="8" width="9.13333333333333" style="723" customWidth="1"/>
    <col min="9" max="16384" width="9" style="723"/>
  </cols>
  <sheetData>
    <row r="1" s="723" customFormat="1" ht="45" customHeight="1" spans="1:8">
      <c r="A1" s="773"/>
      <c r="B1" s="280" t="s">
        <v>0</v>
      </c>
      <c r="C1" s="774"/>
      <c r="D1" s="774"/>
      <c r="E1" s="774"/>
      <c r="F1" s="280"/>
      <c r="G1" s="280"/>
    </row>
    <row r="2" s="723" customFormat="1" ht="18.95" customHeight="1" spans="1:8">
      <c r="B2" s="538" t="s">
        <v>1</v>
      </c>
      <c r="C2" s="775"/>
      <c r="D2" s="775"/>
      <c r="E2" s="771"/>
      <c r="F2" s="776"/>
      <c r="G2" s="540" t="s">
        <v>2</v>
      </c>
    </row>
    <row r="3" s="530" customFormat="1" ht="27.95" customHeight="1" spans="1:8">
      <c r="A3" s="541" t="s">
        <v>3</v>
      </c>
      <c r="B3" s="97" t="s">
        <v>4</v>
      </c>
      <c r="C3" s="622" t="s">
        <v>5</v>
      </c>
      <c r="D3" s="622" t="s">
        <v>6</v>
      </c>
      <c r="E3" s="622"/>
      <c r="F3" s="97" t="s">
        <v>7</v>
      </c>
      <c r="G3" s="97"/>
      <c r="H3" s="777" t="s">
        <v>8</v>
      </c>
    </row>
    <row r="4" s="530" customFormat="1" ht="57" customHeight="1" spans="1:8">
      <c r="A4" s="541"/>
      <c r="B4" s="97"/>
      <c r="C4" s="622"/>
      <c r="D4" s="622" t="s">
        <v>9</v>
      </c>
      <c r="E4" s="622" t="s">
        <v>10</v>
      </c>
      <c r="F4" s="96" t="s">
        <v>11</v>
      </c>
      <c r="G4" s="96" t="s">
        <v>12</v>
      </c>
      <c r="H4" s="777"/>
    </row>
    <row r="5" s="723" customFormat="1" ht="37.15" customHeight="1" spans="1:8">
      <c r="A5" s="543" t="s">
        <v>13</v>
      </c>
      <c r="B5" s="544" t="s">
        <v>14</v>
      </c>
      <c r="C5" s="291">
        <f>SUM(C6:C20)</f>
        <v>38926</v>
      </c>
      <c r="D5" s="291">
        <f>SUM(D6:D20)</f>
        <v>40644</v>
      </c>
      <c r="E5" s="778">
        <f>SUM(E6:E20)</f>
        <v>47422</v>
      </c>
      <c r="F5" s="338">
        <f>IF(C5&lt;&gt;0,E5/C5-1,"")</f>
        <v>0.218260288753019</v>
      </c>
      <c r="G5" s="338">
        <f>IF(D5&lt;&gt;0,E5/D5,"")</f>
        <v>1.16676508217695</v>
      </c>
      <c r="H5" s="779" t="str">
        <f t="shared" ref="H5:H43" si="0">IF(B5&lt;&gt;"",IF(SUM(C5:E5)&lt;&gt;0,"是","否"),"是")</f>
        <v>是</v>
      </c>
    </row>
    <row r="6" s="723" customFormat="1" ht="37.15" customHeight="1" spans="1:8">
      <c r="A6" s="546" t="s">
        <v>15</v>
      </c>
      <c r="B6" s="547" t="s">
        <v>16</v>
      </c>
      <c r="C6" s="489">
        <v>20938</v>
      </c>
      <c r="D6" s="489">
        <v>22812</v>
      </c>
      <c r="E6" s="687">
        <v>19343</v>
      </c>
      <c r="F6" s="336">
        <f t="shared" ref="F6:F31" si="1">IF(C6&lt;&gt;0,E6/C6-1,"")</f>
        <v>-0.0761772853185596</v>
      </c>
      <c r="G6" s="336">
        <f t="shared" ref="G6:G31" si="2">IF(D6&lt;&gt;0,E6/D6,"")</f>
        <v>0.84793091355427</v>
      </c>
      <c r="H6" s="779" t="str">
        <f t="shared" si="0"/>
        <v>是</v>
      </c>
    </row>
    <row r="7" s="723" customFormat="1" ht="37.15" customHeight="1" spans="1:8">
      <c r="A7" s="546" t="s">
        <v>17</v>
      </c>
      <c r="B7" s="547" t="s">
        <v>18</v>
      </c>
      <c r="C7" s="489">
        <v>1035</v>
      </c>
      <c r="D7" s="489">
        <v>1300</v>
      </c>
      <c r="E7" s="687">
        <f>1913</f>
        <v>1913</v>
      </c>
      <c r="F7" s="336">
        <f t="shared" si="1"/>
        <v>0.848309178743961</v>
      </c>
      <c r="G7" s="336">
        <f t="shared" si="2"/>
        <v>1.47153846153846</v>
      </c>
      <c r="H7" s="779" t="str">
        <f t="shared" si="0"/>
        <v>是</v>
      </c>
    </row>
    <row r="8" s="723" customFormat="1" ht="37.15" customHeight="1" spans="1:8">
      <c r="A8" s="546" t="s">
        <v>19</v>
      </c>
      <c r="B8" s="547" t="s">
        <v>20</v>
      </c>
      <c r="C8" s="489">
        <v>643</v>
      </c>
      <c r="D8" s="489">
        <v>500</v>
      </c>
      <c r="E8" s="687">
        <v>953</v>
      </c>
      <c r="F8" s="336">
        <f t="shared" si="1"/>
        <v>0.482115085536547</v>
      </c>
      <c r="G8" s="336">
        <f t="shared" si="2"/>
        <v>1.906</v>
      </c>
      <c r="H8" s="779" t="str">
        <f t="shared" si="0"/>
        <v>是</v>
      </c>
    </row>
    <row r="9" s="723" customFormat="1" ht="37.15" customHeight="1" spans="1:8">
      <c r="A9" s="546" t="s">
        <v>21</v>
      </c>
      <c r="B9" s="547" t="s">
        <v>22</v>
      </c>
      <c r="C9" s="489">
        <v>4465</v>
      </c>
      <c r="D9" s="489">
        <v>4700</v>
      </c>
      <c r="E9" s="687">
        <v>7798</v>
      </c>
      <c r="F9" s="336">
        <f t="shared" si="1"/>
        <v>0.746472564389698</v>
      </c>
      <c r="G9" s="336">
        <f t="shared" si="2"/>
        <v>1.65914893617021</v>
      </c>
      <c r="H9" s="779" t="str">
        <f t="shared" si="0"/>
        <v>是</v>
      </c>
    </row>
    <row r="10" s="723" customFormat="1" ht="37.15" customHeight="1" spans="1:8">
      <c r="A10" s="546" t="s">
        <v>23</v>
      </c>
      <c r="B10" s="547" t="s">
        <v>24</v>
      </c>
      <c r="C10" s="489">
        <v>2161</v>
      </c>
      <c r="D10" s="489">
        <v>2400</v>
      </c>
      <c r="E10" s="687">
        <v>2115</v>
      </c>
      <c r="F10" s="336">
        <f t="shared" si="1"/>
        <v>-0.021286441462286</v>
      </c>
      <c r="G10" s="336">
        <f t="shared" si="2"/>
        <v>0.88125</v>
      </c>
      <c r="H10" s="779" t="str">
        <f t="shared" si="0"/>
        <v>是</v>
      </c>
    </row>
    <row r="11" s="723" customFormat="1" ht="37.15" customHeight="1" spans="1:8">
      <c r="A11" s="546" t="s">
        <v>25</v>
      </c>
      <c r="B11" s="547" t="s">
        <v>26</v>
      </c>
      <c r="C11" s="489">
        <v>2081</v>
      </c>
      <c r="D11" s="489">
        <v>2100</v>
      </c>
      <c r="E11" s="687">
        <v>1695</v>
      </c>
      <c r="F11" s="336">
        <f t="shared" si="1"/>
        <v>-0.185487746275829</v>
      </c>
      <c r="G11" s="336">
        <f t="shared" si="2"/>
        <v>0.807142857142857</v>
      </c>
      <c r="H11" s="779" t="str">
        <f t="shared" si="0"/>
        <v>是</v>
      </c>
    </row>
    <row r="12" s="723" customFormat="1" ht="37.15" customHeight="1" spans="1:8">
      <c r="A12" s="546" t="s">
        <v>27</v>
      </c>
      <c r="B12" s="547" t="s">
        <v>28</v>
      </c>
      <c r="C12" s="489">
        <v>1239</v>
      </c>
      <c r="D12" s="489">
        <v>970</v>
      </c>
      <c r="E12" s="687">
        <v>952</v>
      </c>
      <c r="F12" s="336">
        <f t="shared" si="1"/>
        <v>-0.231638418079096</v>
      </c>
      <c r="G12" s="336">
        <f t="shared" si="2"/>
        <v>0.981443298969072</v>
      </c>
      <c r="H12" s="779" t="str">
        <f t="shared" si="0"/>
        <v>是</v>
      </c>
    </row>
    <row r="13" s="723" customFormat="1" ht="37.15" customHeight="1" spans="1:8">
      <c r="A13" s="546" t="s">
        <v>29</v>
      </c>
      <c r="B13" s="547" t="s">
        <v>30</v>
      </c>
      <c r="C13" s="489">
        <v>1909</v>
      </c>
      <c r="D13" s="489">
        <v>2020</v>
      </c>
      <c r="E13" s="687">
        <v>1742</v>
      </c>
      <c r="F13" s="336">
        <f t="shared" si="1"/>
        <v>-0.0874803562074384</v>
      </c>
      <c r="G13" s="336">
        <f t="shared" si="2"/>
        <v>0.862376237623762</v>
      </c>
      <c r="H13" s="779" t="str">
        <f t="shared" si="0"/>
        <v>是</v>
      </c>
    </row>
    <row r="14" s="723" customFormat="1" ht="37.15" customHeight="1" spans="1:8">
      <c r="A14" s="546" t="s">
        <v>31</v>
      </c>
      <c r="B14" s="547" t="s">
        <v>32</v>
      </c>
      <c r="C14" s="489">
        <v>1241</v>
      </c>
      <c r="D14" s="489">
        <v>1250</v>
      </c>
      <c r="E14" s="687">
        <v>774</v>
      </c>
      <c r="F14" s="336">
        <f t="shared" si="1"/>
        <v>-0.376309427880741</v>
      </c>
      <c r="G14" s="336">
        <f t="shared" si="2"/>
        <v>0.6192</v>
      </c>
      <c r="H14" s="779" t="str">
        <f t="shared" si="0"/>
        <v>是</v>
      </c>
    </row>
    <row r="15" s="723" customFormat="1" ht="37.15" customHeight="1" spans="1:8">
      <c r="A15" s="546" t="s">
        <v>33</v>
      </c>
      <c r="B15" s="547" t="s">
        <v>34</v>
      </c>
      <c r="C15" s="489">
        <v>870</v>
      </c>
      <c r="D15" s="489">
        <v>650</v>
      </c>
      <c r="E15" s="687">
        <v>679</v>
      </c>
      <c r="F15" s="336">
        <f t="shared" si="1"/>
        <v>-0.219540229885058</v>
      </c>
      <c r="G15" s="336">
        <f t="shared" si="2"/>
        <v>1.04461538461538</v>
      </c>
      <c r="H15" s="779" t="str">
        <f t="shared" si="0"/>
        <v>是</v>
      </c>
    </row>
    <row r="16" s="723" customFormat="1" ht="37.15" customHeight="1" spans="1:8">
      <c r="A16" s="546" t="s">
        <v>35</v>
      </c>
      <c r="B16" s="547" t="s">
        <v>36</v>
      </c>
      <c r="C16" s="489">
        <v>291</v>
      </c>
      <c r="D16" s="489">
        <v>350</v>
      </c>
      <c r="E16" s="687">
        <v>7958</v>
      </c>
      <c r="F16" s="336">
        <f t="shared" si="1"/>
        <v>26.3470790378007</v>
      </c>
      <c r="G16" s="336">
        <f t="shared" si="2"/>
        <v>22.7371428571429</v>
      </c>
      <c r="H16" s="779" t="str">
        <f t="shared" si="0"/>
        <v>是</v>
      </c>
    </row>
    <row r="17" s="723" customFormat="1" ht="37.15" customHeight="1" spans="1:13">
      <c r="A17" s="546" t="s">
        <v>37</v>
      </c>
      <c r="B17" s="547" t="s">
        <v>38</v>
      </c>
      <c r="C17" s="489">
        <v>1797</v>
      </c>
      <c r="D17" s="489">
        <v>1332</v>
      </c>
      <c r="E17" s="687">
        <v>1296</v>
      </c>
      <c r="F17" s="336">
        <f t="shared" si="1"/>
        <v>-0.278797996661102</v>
      </c>
      <c r="G17" s="336">
        <f t="shared" si="2"/>
        <v>0.972972972972973</v>
      </c>
      <c r="H17" s="779" t="str">
        <f t="shared" si="0"/>
        <v>是</v>
      </c>
    </row>
    <row r="18" s="723" customFormat="1" ht="37.15" hidden="1" customHeight="1" spans="1:13">
      <c r="A18" s="546" t="s">
        <v>39</v>
      </c>
      <c r="B18" s="547" t="s">
        <v>40</v>
      </c>
      <c r="C18" s="300">
        <v>0</v>
      </c>
      <c r="D18" s="301">
        <v>0</v>
      </c>
      <c r="E18" s="548">
        <v>0</v>
      </c>
      <c r="F18" s="336" t="str">
        <f t="shared" si="1"/>
        <v/>
      </c>
      <c r="G18" s="336" t="str">
        <f t="shared" si="2"/>
        <v/>
      </c>
      <c r="H18" s="779" t="str">
        <f t="shared" si="0"/>
        <v>否</v>
      </c>
    </row>
    <row r="19" s="723" customFormat="1" ht="37.15" customHeight="1" spans="1:13">
      <c r="A19" s="546" t="s">
        <v>41</v>
      </c>
      <c r="B19" s="547" t="s">
        <v>42</v>
      </c>
      <c r="C19" s="489">
        <v>236</v>
      </c>
      <c r="D19" s="489">
        <v>260</v>
      </c>
      <c r="E19" s="687">
        <f>154-1</f>
        <v>153</v>
      </c>
      <c r="F19" s="336">
        <f t="shared" si="1"/>
        <v>-0.351694915254237</v>
      </c>
      <c r="G19" s="336">
        <f t="shared" si="2"/>
        <v>0.588461538461538</v>
      </c>
      <c r="H19" s="779" t="str">
        <f t="shared" si="0"/>
        <v>是</v>
      </c>
    </row>
    <row r="20" s="723" customFormat="1" ht="37.15" customHeight="1" spans="1:13">
      <c r="A20" s="785" t="s">
        <v>43</v>
      </c>
      <c r="B20" s="547" t="s">
        <v>44</v>
      </c>
      <c r="C20" s="489">
        <v>20</v>
      </c>
      <c r="D20" s="489">
        <v>0</v>
      </c>
      <c r="E20" s="687">
        <v>51</v>
      </c>
      <c r="F20" s="336">
        <f t="shared" si="1"/>
        <v>1.55</v>
      </c>
      <c r="G20" s="336" t="str">
        <f t="shared" si="2"/>
        <v/>
      </c>
      <c r="H20" s="779" t="str">
        <f t="shared" si="0"/>
        <v>是</v>
      </c>
    </row>
    <row r="21" s="723" customFormat="1" ht="37.15" customHeight="1" spans="1:13">
      <c r="A21" s="550" t="s">
        <v>45</v>
      </c>
      <c r="B21" s="544" t="s">
        <v>46</v>
      </c>
      <c r="C21" s="291">
        <f>SUM(C22:C29)</f>
        <v>22274</v>
      </c>
      <c r="D21" s="291">
        <f>SUM(D22:D29)</f>
        <v>32558</v>
      </c>
      <c r="E21" s="291">
        <f>SUM(E22:E29)</f>
        <v>29303</v>
      </c>
      <c r="F21" s="338">
        <f t="shared" si="1"/>
        <v>0.315569722546467</v>
      </c>
      <c r="G21" s="338">
        <f t="shared" si="2"/>
        <v>0.900024571533878</v>
      </c>
      <c r="H21" s="779" t="str">
        <f t="shared" si="0"/>
        <v>是</v>
      </c>
    </row>
    <row r="22" s="723" customFormat="1" ht="37.15" customHeight="1" spans="1:13">
      <c r="A22" s="551" t="s">
        <v>47</v>
      </c>
      <c r="B22" s="547" t="s">
        <v>48</v>
      </c>
      <c r="C22" s="687">
        <v>2089</v>
      </c>
      <c r="D22" s="489">
        <v>2400</v>
      </c>
      <c r="E22" s="687">
        <f>2779</f>
        <v>2779</v>
      </c>
      <c r="F22" s="336">
        <f t="shared" si="1"/>
        <v>0.330301579703207</v>
      </c>
      <c r="G22" s="336">
        <f t="shared" si="2"/>
        <v>1.15791666666667</v>
      </c>
      <c r="H22" s="779" t="str">
        <f t="shared" si="0"/>
        <v>是</v>
      </c>
    </row>
    <row r="23" s="723" customFormat="1" ht="37.15" customHeight="1" spans="1:13">
      <c r="A23" s="546" t="s">
        <v>49</v>
      </c>
      <c r="B23" s="552" t="s">
        <v>50</v>
      </c>
      <c r="C23" s="687">
        <v>4057</v>
      </c>
      <c r="D23" s="489">
        <v>4350</v>
      </c>
      <c r="E23" s="687">
        <v>2400</v>
      </c>
      <c r="F23" s="336">
        <f t="shared" si="1"/>
        <v>-0.408429874291348</v>
      </c>
      <c r="G23" s="336">
        <f t="shared" si="2"/>
        <v>0.551724137931034</v>
      </c>
      <c r="H23" s="779" t="str">
        <f t="shared" si="0"/>
        <v>是</v>
      </c>
    </row>
    <row r="24" s="723" customFormat="1" ht="37.15" customHeight="1" spans="1:13">
      <c r="A24" s="546" t="s">
        <v>51</v>
      </c>
      <c r="B24" s="547" t="s">
        <v>52</v>
      </c>
      <c r="C24" s="687">
        <v>4541</v>
      </c>
      <c r="D24" s="489">
        <v>4200</v>
      </c>
      <c r="E24" s="687">
        <v>3928</v>
      </c>
      <c r="F24" s="336">
        <f t="shared" si="1"/>
        <v>-0.134992292446598</v>
      </c>
      <c r="G24" s="336">
        <f t="shared" si="2"/>
        <v>0.935238095238095</v>
      </c>
      <c r="H24" s="779" t="str">
        <f t="shared" si="0"/>
        <v>是</v>
      </c>
    </row>
    <row r="25" s="723" customFormat="1" ht="37.15" hidden="1" customHeight="1" spans="1:13">
      <c r="A25" s="546" t="s">
        <v>53</v>
      </c>
      <c r="B25" s="547" t="s">
        <v>54</v>
      </c>
      <c r="C25" s="780">
        <v>0</v>
      </c>
      <c r="D25" s="301">
        <v>0</v>
      </c>
      <c r="E25" s="548"/>
      <c r="F25" s="336" t="str">
        <f t="shared" si="1"/>
        <v/>
      </c>
      <c r="G25" s="336" t="str">
        <f t="shared" si="2"/>
        <v/>
      </c>
      <c r="H25" s="779" t="str">
        <f t="shared" si="0"/>
        <v>否</v>
      </c>
    </row>
    <row r="26" s="723" customFormat="1" ht="37.15" customHeight="1" spans="1:13">
      <c r="A26" s="546" t="s">
        <v>55</v>
      </c>
      <c r="B26" s="547" t="s">
        <v>56</v>
      </c>
      <c r="C26" s="687">
        <v>3190</v>
      </c>
      <c r="D26" s="489">
        <v>21136</v>
      </c>
      <c r="E26" s="687">
        <v>19429</v>
      </c>
      <c r="F26" s="336">
        <f t="shared" si="1"/>
        <v>5.09059561128527</v>
      </c>
      <c r="G26" s="336">
        <f t="shared" si="2"/>
        <v>0.919237320211961</v>
      </c>
      <c r="H26" s="779" t="str">
        <f t="shared" si="0"/>
        <v>是</v>
      </c>
    </row>
    <row r="27" s="723" customFormat="1" ht="37.15" hidden="1" customHeight="1" spans="1:13">
      <c r="A27" s="546" t="s">
        <v>57</v>
      </c>
      <c r="B27" s="547" t="s">
        <v>58</v>
      </c>
      <c r="C27" s="780">
        <v>0</v>
      </c>
      <c r="D27" s="301">
        <v>0</v>
      </c>
      <c r="E27" s="548">
        <v>0</v>
      </c>
      <c r="F27" s="336" t="str">
        <f t="shared" si="1"/>
        <v/>
      </c>
      <c r="G27" s="336" t="str">
        <f t="shared" si="2"/>
        <v/>
      </c>
      <c r="H27" s="779" t="str">
        <f t="shared" si="0"/>
        <v>否</v>
      </c>
    </row>
    <row r="28" s="723" customFormat="1" ht="37.15" customHeight="1" spans="1:13">
      <c r="A28" s="546" t="s">
        <v>59</v>
      </c>
      <c r="B28" s="547" t="s">
        <v>60</v>
      </c>
      <c r="C28" s="687">
        <v>495</v>
      </c>
      <c r="D28" s="489">
        <v>472</v>
      </c>
      <c r="E28" s="687">
        <v>518</v>
      </c>
      <c r="F28" s="336">
        <f t="shared" si="1"/>
        <v>0.0464646464646465</v>
      </c>
      <c r="G28" s="336">
        <f t="shared" si="2"/>
        <v>1.09745762711864</v>
      </c>
      <c r="H28" s="779" t="str">
        <f t="shared" si="0"/>
        <v>是</v>
      </c>
    </row>
    <row r="29" s="723" customFormat="1" ht="37.15" customHeight="1" spans="1:13">
      <c r="A29" s="546" t="s">
        <v>61</v>
      </c>
      <c r="B29" s="547" t="s">
        <v>62</v>
      </c>
      <c r="C29" s="687">
        <v>7902</v>
      </c>
      <c r="D29" s="489">
        <v>0</v>
      </c>
      <c r="E29" s="687">
        <v>249</v>
      </c>
      <c r="F29" s="336">
        <f t="shared" si="1"/>
        <v>-0.968488990129081</v>
      </c>
      <c r="G29" s="336" t="str">
        <f t="shared" si="2"/>
        <v/>
      </c>
      <c r="H29" s="779" t="str">
        <f t="shared" si="0"/>
        <v>是</v>
      </c>
    </row>
    <row r="30" s="686" customFormat="1" ht="37.15" customHeight="1" spans="1:13">
      <c r="A30" s="546"/>
      <c r="B30" s="547"/>
      <c r="C30" s="489"/>
      <c r="D30" s="489">
        <v>0</v>
      </c>
      <c r="E30" s="687">
        <v>0</v>
      </c>
      <c r="F30" s="338"/>
      <c r="G30" s="338"/>
      <c r="H30" s="779" t="str">
        <f t="shared" si="0"/>
        <v>是</v>
      </c>
      <c r="K30" s="723"/>
      <c r="L30" s="723"/>
      <c r="M30" s="723"/>
    </row>
    <row r="31" s="686" customFormat="1" ht="37.15" customHeight="1" spans="1:13">
      <c r="A31" s="553"/>
      <c r="B31" s="207" t="s">
        <v>63</v>
      </c>
      <c r="C31" s="291">
        <f>SUM(C21,C5)</f>
        <v>61200</v>
      </c>
      <c r="D31" s="291">
        <f>SUM(D21,D5)</f>
        <v>73202</v>
      </c>
      <c r="E31" s="291">
        <f>SUM(E21,E5)</f>
        <v>76725</v>
      </c>
      <c r="F31" s="338">
        <f t="shared" si="1"/>
        <v>0.253676470588235</v>
      </c>
      <c r="G31" s="338">
        <f t="shared" si="2"/>
        <v>1.04812710035245</v>
      </c>
      <c r="H31" s="779" t="str">
        <f t="shared" si="0"/>
        <v>是</v>
      </c>
    </row>
    <row r="32" s="686" customFormat="1" ht="37.15" hidden="1" customHeight="1" spans="1:13">
      <c r="A32" s="554">
        <v>105</v>
      </c>
      <c r="B32" s="555" t="s">
        <v>64</v>
      </c>
      <c r="C32" s="314"/>
      <c r="D32" s="716">
        <v>0</v>
      </c>
      <c r="E32" s="717">
        <v>0</v>
      </c>
      <c r="F32" s="781"/>
      <c r="G32" s="781"/>
      <c r="H32" s="779" t="str">
        <f t="shared" si="0"/>
        <v>否</v>
      </c>
      <c r="K32" s="723"/>
      <c r="L32" s="723"/>
      <c r="M32" s="723"/>
    </row>
    <row r="33" ht="37.15" customHeight="1" spans="1:13">
      <c r="A33" s="543">
        <v>110</v>
      </c>
      <c r="B33" s="544" t="s">
        <v>65</v>
      </c>
      <c r="C33" s="291">
        <f>SUM(C34:C39,C41)</f>
        <v>318535</v>
      </c>
      <c r="D33" s="291">
        <f>SUM(D34:D39,D41)</f>
        <v>418750</v>
      </c>
      <c r="E33" s="291">
        <f>SUM(E34:E39,E41,E42)</f>
        <v>319128</v>
      </c>
      <c r="F33" s="338">
        <f t="shared" ref="F33:F43" si="3">IF(C33&lt;&gt;0,E33/C33-1,"")</f>
        <v>0.00186164785659337</v>
      </c>
      <c r="G33" s="338">
        <f t="shared" ref="G33:G43" si="4">IF(D33&lt;&gt;0,E33/D33,"")</f>
        <v>0.76209671641791</v>
      </c>
      <c r="H33" s="779" t="str">
        <f t="shared" si="0"/>
        <v>是</v>
      </c>
    </row>
    <row r="34" ht="37.15" customHeight="1" spans="1:13">
      <c r="A34" s="546">
        <v>11001</v>
      </c>
      <c r="B34" s="547" t="s">
        <v>66</v>
      </c>
      <c r="C34" s="489">
        <v>-594</v>
      </c>
      <c r="D34" s="489">
        <v>-594</v>
      </c>
      <c r="E34" s="687">
        <v>-594</v>
      </c>
      <c r="F34" s="336">
        <f t="shared" si="3"/>
        <v>0</v>
      </c>
      <c r="G34" s="336">
        <f t="shared" si="4"/>
        <v>1</v>
      </c>
      <c r="H34" s="779" t="str">
        <f t="shared" si="0"/>
        <v>是</v>
      </c>
    </row>
    <row r="35" ht="37.15" customHeight="1" spans="1:13">
      <c r="A35" s="546">
        <v>11002</v>
      </c>
      <c r="B35" s="547" t="s">
        <v>67</v>
      </c>
      <c r="C35" s="300">
        <v>206744</v>
      </c>
      <c r="D35" s="489">
        <v>273685</v>
      </c>
      <c r="E35" s="687">
        <v>211160</v>
      </c>
      <c r="F35" s="336">
        <f t="shared" si="3"/>
        <v>0.0213597492551174</v>
      </c>
      <c r="G35" s="336">
        <f t="shared" si="4"/>
        <v>0.771543928238669</v>
      </c>
      <c r="H35" s="779" t="str">
        <f t="shared" si="0"/>
        <v>是</v>
      </c>
    </row>
    <row r="36" ht="37.15" customHeight="1" spans="1:13">
      <c r="A36" s="546">
        <v>11003</v>
      </c>
      <c r="B36" s="547" t="s">
        <v>68</v>
      </c>
      <c r="C36" s="300">
        <v>75286</v>
      </c>
      <c r="D36" s="489">
        <v>91185</v>
      </c>
      <c r="E36" s="489">
        <v>45626</v>
      </c>
      <c r="F36" s="336">
        <f t="shared" si="3"/>
        <v>-0.393964349281407</v>
      </c>
      <c r="G36" s="336">
        <f t="shared" si="4"/>
        <v>0.500367384986566</v>
      </c>
      <c r="H36" s="779" t="str">
        <f t="shared" si="0"/>
        <v>是</v>
      </c>
    </row>
    <row r="37" ht="37.15" customHeight="1" spans="1:13">
      <c r="A37" s="546">
        <v>11008</v>
      </c>
      <c r="B37" s="547" t="s">
        <v>69</v>
      </c>
      <c r="C37" s="489">
        <v>27404</v>
      </c>
      <c r="D37" s="489">
        <v>6180</v>
      </c>
      <c r="E37" s="687">
        <v>11670</v>
      </c>
      <c r="F37" s="336">
        <f t="shared" si="3"/>
        <v>-0.574149759159247</v>
      </c>
      <c r="G37" s="336">
        <f t="shared" si="4"/>
        <v>1.88834951456311</v>
      </c>
      <c r="H37" s="779" t="str">
        <f t="shared" si="0"/>
        <v>是</v>
      </c>
    </row>
    <row r="38" ht="37.15" customHeight="1" spans="1:13">
      <c r="A38" s="546">
        <v>11009</v>
      </c>
      <c r="B38" s="547" t="s">
        <v>70</v>
      </c>
      <c r="C38" s="300">
        <v>1246</v>
      </c>
      <c r="D38" s="489">
        <v>21994</v>
      </c>
      <c r="E38" s="687">
        <v>13699</v>
      </c>
      <c r="F38" s="336">
        <f t="shared" si="3"/>
        <v>9.99438202247191</v>
      </c>
      <c r="G38" s="336">
        <f t="shared" si="4"/>
        <v>0.622851686823679</v>
      </c>
      <c r="H38" s="779" t="str">
        <f t="shared" si="0"/>
        <v>是</v>
      </c>
    </row>
    <row r="39" ht="37.15" customHeight="1" spans="1:13">
      <c r="A39" s="557">
        <v>11011</v>
      </c>
      <c r="B39" s="558" t="s">
        <v>71</v>
      </c>
      <c r="C39" s="297">
        <f>SUM(C40)</f>
        <v>6810</v>
      </c>
      <c r="D39" s="297">
        <f>SUM(D40)</f>
        <v>26300</v>
      </c>
      <c r="E39" s="297">
        <f>SUM(E40)</f>
        <v>34500</v>
      </c>
      <c r="F39" s="336">
        <f t="shared" si="3"/>
        <v>4.06607929515418</v>
      </c>
      <c r="G39" s="336">
        <f t="shared" si="4"/>
        <v>1.31178707224335</v>
      </c>
      <c r="H39" s="779" t="str">
        <f t="shared" si="0"/>
        <v>是</v>
      </c>
    </row>
    <row r="40" ht="37.15" customHeight="1" spans="1:13">
      <c r="A40" s="546">
        <v>1101101</v>
      </c>
      <c r="B40" s="547" t="s">
        <v>72</v>
      </c>
      <c r="C40" s="300">
        <v>6810</v>
      </c>
      <c r="D40" s="300">
        <v>26300</v>
      </c>
      <c r="E40" s="300">
        <v>34500</v>
      </c>
      <c r="F40" s="336">
        <f t="shared" si="3"/>
        <v>4.06607929515418</v>
      </c>
      <c r="G40" s="336">
        <f t="shared" si="4"/>
        <v>1.31178707224335</v>
      </c>
      <c r="H40" s="779" t="str">
        <f t="shared" si="0"/>
        <v>是</v>
      </c>
    </row>
    <row r="41" ht="37.15" customHeight="1" spans="1:13">
      <c r="A41" s="559">
        <v>11015</v>
      </c>
      <c r="B41" s="560" t="s">
        <v>73</v>
      </c>
      <c r="C41" s="300">
        <v>1639</v>
      </c>
      <c r="D41" s="301">
        <v>0</v>
      </c>
      <c r="E41" s="548">
        <v>0</v>
      </c>
      <c r="F41" s="336">
        <f t="shared" si="3"/>
        <v>-1</v>
      </c>
      <c r="G41" s="336" t="str">
        <f t="shared" si="4"/>
        <v/>
      </c>
      <c r="H41" s="779" t="str">
        <f t="shared" si="0"/>
        <v>是</v>
      </c>
    </row>
    <row r="42" customFormat="1" ht="37.15" customHeight="1" spans="1:13">
      <c r="A42" s="559">
        <v>11021</v>
      </c>
      <c r="B42" s="560" t="s">
        <v>74</v>
      </c>
      <c r="C42" s="300"/>
      <c r="D42" s="301"/>
      <c r="E42" s="300">
        <v>3067</v>
      </c>
      <c r="F42" s="336" t="str">
        <f t="shared" si="3"/>
        <v/>
      </c>
      <c r="G42" s="336" t="str">
        <f t="shared" si="4"/>
        <v/>
      </c>
      <c r="H42" s="779" t="str">
        <f t="shared" si="0"/>
        <v>是</v>
      </c>
      <c r="K42" s="723"/>
      <c r="L42" s="723"/>
      <c r="M42" s="723"/>
    </row>
    <row r="43" s="770" customFormat="1" ht="37.15" customHeight="1" spans="1:13">
      <c r="A43" s="562"/>
      <c r="B43" s="563" t="s">
        <v>75</v>
      </c>
      <c r="C43" s="291">
        <f>SUM(C31:C32,C33)</f>
        <v>379735</v>
      </c>
      <c r="D43" s="291">
        <f>SUM(D31:D32,D33)</f>
        <v>491952</v>
      </c>
      <c r="E43" s="778">
        <f>SUM(E31:E32,E33)</f>
        <v>395853</v>
      </c>
      <c r="F43" s="338">
        <f t="shared" si="3"/>
        <v>0.0424453895479742</v>
      </c>
      <c r="G43" s="338">
        <f t="shared" si="4"/>
        <v>0.804657771489901</v>
      </c>
      <c r="H43" s="779" t="str">
        <f t="shared" si="0"/>
        <v>是</v>
      </c>
    </row>
    <row r="44" ht="50.1" customHeight="1" spans="1:13">
      <c r="B44" s="782"/>
      <c r="C44" s="783"/>
      <c r="D44" s="783"/>
      <c r="E44" s="783"/>
      <c r="F44" s="784"/>
      <c r="G44" s="784"/>
    </row>
  </sheetData>
  <autoFilter xmlns:etc="http://www.wps.cn/officeDocument/2017/etCustomData" ref="A4:H43" etc:filterBottomFollowUsedRange="0">
    <filterColumn colId="7">
      <customFilters>
        <customFilter operator="equal" val="是"/>
      </customFilters>
    </filterColumn>
    <extLst/>
  </autoFilter>
  <mergeCells count="8">
    <mergeCell ref="B1:G1"/>
    <mergeCell ref="D3:E3"/>
    <mergeCell ref="F3:G3"/>
    <mergeCell ref="B44:G44"/>
    <mergeCell ref="A3:A4"/>
    <mergeCell ref="B3:B4"/>
    <mergeCell ref="C3:C4"/>
    <mergeCell ref="H3:H4"/>
  </mergeCells>
  <conditionalFormatting sqref="F2">
    <cfRule type="cellIs" dxfId="0" priority="59" stopIfTrue="1" operator="lessThanOrEqual">
      <formula>-1</formula>
    </cfRule>
  </conditionalFormatting>
  <conditionalFormatting sqref="G2">
    <cfRule type="cellIs" dxfId="0" priority="50" stopIfTrue="1" operator="lessThanOrEqual">
      <formula>-1</formula>
    </cfRule>
  </conditionalFormatting>
  <conditionalFormatting sqref="D5:E5">
    <cfRule type="expression" dxfId="1" priority="25" stopIfTrue="1">
      <formula>"len($A:$A)=3"</formula>
    </cfRule>
  </conditionalFormatting>
  <conditionalFormatting sqref="A32:B32">
    <cfRule type="expression" dxfId="1" priority="45" stopIfTrue="1">
      <formula>"len($A:$A)=3"</formula>
    </cfRule>
  </conditionalFormatting>
  <conditionalFormatting sqref="C32">
    <cfRule type="expression" dxfId="1" priority="23" stopIfTrue="1">
      <formula>"len($A:$A)=3"</formula>
    </cfRule>
  </conditionalFormatting>
  <conditionalFormatting sqref="B35">
    <cfRule type="expression" dxfId="1" priority="12" stopIfTrue="1">
      <formula>"len($A:$A)=3"</formula>
    </cfRule>
  </conditionalFormatting>
  <conditionalFormatting sqref="E36">
    <cfRule type="expression" dxfId="1" priority="5" stopIfTrue="1">
      <formula>"len($A:$A)=3"</formula>
    </cfRule>
  </conditionalFormatting>
  <conditionalFormatting sqref="D40">
    <cfRule type="expression" dxfId="1" priority="1" stopIfTrue="1">
      <formula>"len($A:$A)=3"</formula>
    </cfRule>
  </conditionalFormatting>
  <conditionalFormatting sqref="E40">
    <cfRule type="expression" dxfId="1" priority="3" stopIfTrue="1">
      <formula>"len($A:$A)=3"</formula>
    </cfRule>
  </conditionalFormatting>
  <conditionalFormatting sqref="E42">
    <cfRule type="expression" dxfId="1" priority="2" stopIfTrue="1">
      <formula>"len($A:$A)=3"</formula>
    </cfRule>
  </conditionalFormatting>
  <conditionalFormatting sqref="B5:B7">
    <cfRule type="expression" dxfId="1" priority="49" stopIfTrue="1">
      <formula>"len($A:$A)=3"</formula>
    </cfRule>
  </conditionalFormatting>
  <conditionalFormatting sqref="B41:B42">
    <cfRule type="expression" dxfId="1" priority="17" stopIfTrue="1">
      <formula>"len($A:$A)=3"</formula>
    </cfRule>
  </conditionalFormatting>
  <conditionalFormatting sqref="C5:C7">
    <cfRule type="expression" dxfId="1" priority="29" stopIfTrue="1">
      <formula>"len($A:$A)=3"</formula>
    </cfRule>
  </conditionalFormatting>
  <conditionalFormatting sqref="C8:C9">
    <cfRule type="expression" dxfId="1" priority="27" stopIfTrue="1">
      <formula>"len($A:$A)=3"</formula>
    </cfRule>
  </conditionalFormatting>
  <conditionalFormatting sqref="C41:C42">
    <cfRule type="expression" dxfId="1" priority="15" stopIfTrue="1">
      <formula>"len($A:$A)=3"</formula>
    </cfRule>
  </conditionalFormatting>
  <conditionalFormatting sqref="D34:D36">
    <cfRule type="expression" dxfId="1" priority="30" stopIfTrue="1">
      <formula>"len($A:$A)=3"</formula>
    </cfRule>
  </conditionalFormatting>
  <conditionalFormatting sqref="E34:E36">
    <cfRule type="expression" dxfId="1" priority="7" stopIfTrue="1">
      <formula>"len($A:$A)=3"</formula>
    </cfRule>
  </conditionalFormatting>
  <conditionalFormatting sqref="A5:B32">
    <cfRule type="expression" dxfId="1" priority="46" stopIfTrue="1">
      <formula>"len($A:$A)=3"</formula>
    </cfRule>
  </conditionalFormatting>
  <conditionalFormatting sqref="C5:C21 C30:C32 D31:E31 D21:E21">
    <cfRule type="expression" dxfId="1" priority="24" stopIfTrue="1">
      <formula>"len($A:$A)=3"</formula>
    </cfRule>
  </conditionalFormatting>
  <conditionalFormatting sqref="B8:B9 B32:C34 C35 B36:C36 A37:C37 A39 D33:E33">
    <cfRule type="expression" dxfId="1" priority="47" stopIfTrue="1">
      <formula>"len($A:$A)=3"</formula>
    </cfRule>
  </conditionalFormatting>
  <conditionalFormatting sqref="A33:B36 B41:C42 B44 B43:E43">
    <cfRule type="expression" dxfId="1" priority="44" stopIfTrue="1">
      <formula>"len($A:$A)=3"</formula>
    </cfRule>
  </conditionalFormatting>
  <conditionalFormatting sqref="C33:E33 C34:D36">
    <cfRule type="expression" dxfId="1" priority="22" stopIfTrue="1">
      <formula>"len($A:$A)=3"</formula>
    </cfRule>
  </conditionalFormatting>
  <conditionalFormatting sqref="A34:B36">
    <cfRule type="expression" dxfId="1" priority="43" stopIfTrue="1">
      <formula>"len($A:$A)=3"</formula>
    </cfRule>
  </conditionalFormatting>
  <conditionalFormatting sqref="C34:C35 C36:D36">
    <cfRule type="expression" dxfId="1" priority="21" stopIfTrue="1">
      <formula>"len($A:$A)=3"</formula>
    </cfRule>
  </conditionalFormatting>
  <conditionalFormatting sqref="A37:B44">
    <cfRule type="expression" dxfId="1" priority="41" stopIfTrue="1">
      <formula>"len($A:$A)=3"</formula>
    </cfRule>
  </conditionalFormatting>
  <conditionalFormatting sqref="C37:C43 D39:E39">
    <cfRule type="expression" dxfId="1" priority="19"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blackAndWhite="1" useFirstPageNumber="1" horizontalDpi="600"/>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6">
    <tabColor theme="9" tint="0.4"/>
  </sheetPr>
  <dimension ref="A1:P290"/>
  <sheetViews>
    <sheetView showZeros="0" zoomScale="70" zoomScaleNormal="70" workbookViewId="0">
      <pane ySplit="4" topLeftCell="A258" activePane="bottomLeft" state="frozen"/>
      <selection/>
      <selection pane="bottomLeft" activeCell="Q284" sqref="Q284"/>
    </sheetView>
  </sheetViews>
  <sheetFormatPr defaultColWidth="9" defaultRowHeight="14.25"/>
  <cols>
    <col min="1" max="1" width="12.6333333333333" style="275" customWidth="1"/>
    <col min="2" max="2" width="43.75" style="275" customWidth="1"/>
    <col min="3" max="3" width="19.2" style="278" customWidth="1"/>
    <col min="4" max="5" width="16.75" style="278" customWidth="1"/>
    <col min="6" max="7" width="15.6333333333333" style="534" customWidth="1"/>
    <col min="8" max="8" width="3.75" style="681" customWidth="1"/>
    <col min="9" max="9" width="9.25" style="275" hidden="1" customWidth="1"/>
    <col min="10" max="12" width="9" style="275" hidden="1" customWidth="1"/>
    <col min="13" max="16384" width="9" style="275"/>
  </cols>
  <sheetData>
    <row r="1" s="275" customFormat="1" ht="45" customHeight="1" spans="1:16">
      <c r="B1" s="280" t="s">
        <v>1475</v>
      </c>
      <c r="C1" s="281"/>
      <c r="D1" s="281"/>
      <c r="E1" s="281"/>
      <c r="F1" s="280"/>
      <c r="G1" s="280"/>
      <c r="H1" s="681"/>
    </row>
    <row r="2" s="275" customFormat="1" ht="20.1" customHeight="1" spans="1:16">
      <c r="A2" s="282"/>
      <c r="B2" s="283" t="s">
        <v>1476</v>
      </c>
      <c r="C2" s="284"/>
      <c r="D2" s="284"/>
      <c r="E2" s="682"/>
      <c r="F2" s="534"/>
      <c r="G2" s="540" t="s">
        <v>2</v>
      </c>
      <c r="H2" s="681"/>
    </row>
    <row r="3" s="276" customFormat="1" ht="36" customHeight="1" spans="1:16">
      <c r="A3" s="286" t="s">
        <v>3</v>
      </c>
      <c r="B3" s="97" t="s">
        <v>4</v>
      </c>
      <c r="C3" s="217" t="s">
        <v>5</v>
      </c>
      <c r="D3" s="217" t="s">
        <v>6</v>
      </c>
      <c r="E3" s="217"/>
      <c r="F3" s="97" t="s">
        <v>7</v>
      </c>
      <c r="G3" s="97"/>
    </row>
    <row r="4" s="276" customFormat="1" ht="36" customHeight="1" spans="1:16">
      <c r="A4" s="683"/>
      <c r="B4" s="97"/>
      <c r="C4" s="217"/>
      <c r="D4" s="217" t="s">
        <v>80</v>
      </c>
      <c r="E4" s="217" t="s">
        <v>10</v>
      </c>
      <c r="F4" s="96" t="s">
        <v>11</v>
      </c>
      <c r="G4" s="96" t="s">
        <v>81</v>
      </c>
      <c r="H4" s="684" t="s">
        <v>8</v>
      </c>
      <c r="I4" s="276" t="s">
        <v>146</v>
      </c>
      <c r="J4" s="685" t="s">
        <v>147</v>
      </c>
      <c r="K4" s="685" t="s">
        <v>148</v>
      </c>
      <c r="L4" s="685" t="s">
        <v>149</v>
      </c>
    </row>
    <row r="5" s="277" customFormat="1" ht="36" customHeight="1" spans="1:16">
      <c r="A5" s="289">
        <v>207</v>
      </c>
      <c r="B5" s="290" t="s">
        <v>1214</v>
      </c>
      <c r="C5" s="186">
        <f>SUMIFS(C6:C$279,$I6:$I$279,"款",$J6:$J$279,$A5)</f>
        <v>5</v>
      </c>
      <c r="D5" s="186">
        <f>SUMIFS(D6:D$279,$I6:$I$279,"款",$J6:$J$279,$A5)</f>
        <v>0</v>
      </c>
      <c r="E5" s="186">
        <f>SUMIFS(E6:E$279,$I6:$I$279,"款",$J6:$J$279,$A5)</f>
        <v>0</v>
      </c>
      <c r="F5" s="338">
        <f t="shared" ref="F5:F68" si="0">IF(C5&lt;&gt;0,E5/C5-1,"")</f>
        <v>-1</v>
      </c>
      <c r="G5" s="338" t="str">
        <f t="shared" ref="G5:G68" si="1">IF(D5&lt;&gt;0,E5/D5,"")</f>
        <v/>
      </c>
      <c r="H5" s="293" t="str">
        <f t="shared" ref="H5:H68" si="2">IF(LEN(A5)=3,"是",IF(B5&lt;&gt;"",IF(SUM(C5:E5)&lt;&gt;0,"是","否"),"是"))</f>
        <v>是</v>
      </c>
      <c r="I5" s="276" t="str">
        <f t="shared" ref="I5:I68" si="3">_xlfn.IFS(LEN(A5)=3,"类",LEN(A5)=5,"款",LEN(A5)=7,"项")</f>
        <v>类</v>
      </c>
      <c r="J5" s="686" t="str">
        <f t="shared" ref="J5:J68" si="4">LEFT(A5,3)</f>
        <v>207</v>
      </c>
      <c r="K5" s="686" t="str">
        <f t="shared" ref="K5:K68" si="5">LEFT(A5,5)</f>
        <v>207</v>
      </c>
      <c r="L5" s="686" t="str">
        <f t="shared" ref="L5:L68" si="6">LEFT(A5,7)</f>
        <v>207</v>
      </c>
    </row>
    <row r="6" s="275" customFormat="1" ht="36" customHeight="1" spans="1:16">
      <c r="A6" s="295">
        <v>20707</v>
      </c>
      <c r="B6" s="296" t="s">
        <v>1215</v>
      </c>
      <c r="C6" s="305">
        <f>SUMIFS(C7:C$279,$I7:$I$279,"项",$K7:$K$279,$A6)</f>
        <v>5</v>
      </c>
      <c r="D6" s="305">
        <f>SUMIFS(D7:D$279,$I7:$I$279,"项",$K7:$K$279,$A6)</f>
        <v>0</v>
      </c>
      <c r="E6" s="305">
        <f>SUMIFS(E7:E$279,$I7:$I$279,"项",$K7:$K$279,$A6)</f>
        <v>0</v>
      </c>
      <c r="F6" s="336">
        <f t="shared" si="0"/>
        <v>-1</v>
      </c>
      <c r="G6" s="336" t="str">
        <f t="shared" si="1"/>
        <v/>
      </c>
      <c r="H6" s="293" t="str">
        <f t="shared" si="2"/>
        <v>是</v>
      </c>
      <c r="I6" s="276" t="str">
        <f t="shared" si="3"/>
        <v>款</v>
      </c>
      <c r="J6" s="686" t="str">
        <f t="shared" si="4"/>
        <v>207</v>
      </c>
      <c r="K6" s="686" t="str">
        <f t="shared" si="5"/>
        <v>20707</v>
      </c>
      <c r="L6" s="686" t="str">
        <f t="shared" si="6"/>
        <v>20707</v>
      </c>
    </row>
    <row r="7" s="275" customFormat="1" ht="36" customHeight="1" spans="1:16">
      <c r="A7" s="298">
        <v>2070701</v>
      </c>
      <c r="B7" s="299" t="s">
        <v>1216</v>
      </c>
      <c r="C7" s="489">
        <v>5</v>
      </c>
      <c r="D7" s="489">
        <v>0</v>
      </c>
      <c r="E7" s="687">
        <v>0</v>
      </c>
      <c r="F7" s="336">
        <f t="shared" si="0"/>
        <v>-1</v>
      </c>
      <c r="G7" s="336" t="str">
        <f t="shared" si="1"/>
        <v/>
      </c>
      <c r="H7" s="293" t="str">
        <f t="shared" si="2"/>
        <v>是</v>
      </c>
      <c r="I7" s="276" t="str">
        <f t="shared" si="3"/>
        <v>项</v>
      </c>
      <c r="J7" s="686" t="str">
        <f t="shared" si="4"/>
        <v>207</v>
      </c>
      <c r="K7" s="686" t="str">
        <f t="shared" si="5"/>
        <v>20707</v>
      </c>
      <c r="L7" s="686" t="str">
        <f t="shared" si="6"/>
        <v>2070701</v>
      </c>
    </row>
    <row r="8" s="275" customFormat="1" ht="36" hidden="1" customHeight="1" spans="1:16">
      <c r="A8" s="298">
        <v>2070702</v>
      </c>
      <c r="B8" s="299" t="s">
        <v>1217</v>
      </c>
      <c r="C8" s="300">
        <v>0</v>
      </c>
      <c r="D8" s="301">
        <v>0</v>
      </c>
      <c r="E8" s="548">
        <v>0</v>
      </c>
      <c r="F8" s="336" t="str">
        <f t="shared" si="0"/>
        <v/>
      </c>
      <c r="G8" s="336" t="str">
        <f t="shared" si="1"/>
        <v/>
      </c>
      <c r="H8" s="293" t="str">
        <f t="shared" si="2"/>
        <v>否</v>
      </c>
      <c r="I8" s="276" t="str">
        <f t="shared" si="3"/>
        <v>项</v>
      </c>
      <c r="J8" s="686" t="str">
        <f t="shared" si="4"/>
        <v>207</v>
      </c>
      <c r="K8" s="686" t="str">
        <f t="shared" si="5"/>
        <v>20707</v>
      </c>
      <c r="L8" s="686" t="str">
        <f t="shared" si="6"/>
        <v>2070702</v>
      </c>
      <c r="P8" s="275">
        <v>0</v>
      </c>
    </row>
    <row r="9" s="275" customFormat="1" ht="36" hidden="1" customHeight="1" spans="1:16">
      <c r="A9" s="298">
        <v>2070703</v>
      </c>
      <c r="B9" s="302" t="s">
        <v>1218</v>
      </c>
      <c r="C9" s="300">
        <v>0</v>
      </c>
      <c r="D9" s="301">
        <v>0</v>
      </c>
      <c r="E9" s="548">
        <v>0</v>
      </c>
      <c r="F9" s="336" t="str">
        <f t="shared" si="0"/>
        <v/>
      </c>
      <c r="G9" s="336" t="str">
        <f t="shared" si="1"/>
        <v/>
      </c>
      <c r="H9" s="293" t="str">
        <f t="shared" si="2"/>
        <v>否</v>
      </c>
      <c r="I9" s="276" t="str">
        <f t="shared" si="3"/>
        <v>项</v>
      </c>
      <c r="J9" s="686" t="str">
        <f t="shared" si="4"/>
        <v>207</v>
      </c>
      <c r="K9" s="686" t="str">
        <f t="shared" si="5"/>
        <v>20707</v>
      </c>
      <c r="L9" s="686" t="str">
        <f t="shared" si="6"/>
        <v>2070703</v>
      </c>
      <c r="P9" s="275">
        <v>0</v>
      </c>
    </row>
    <row r="10" s="277" customFormat="1" ht="36" hidden="1" customHeight="1" spans="1:16">
      <c r="A10" s="298">
        <v>2070704</v>
      </c>
      <c r="B10" s="299" t="s">
        <v>1219</v>
      </c>
      <c r="C10" s="300">
        <v>0</v>
      </c>
      <c r="D10" s="301">
        <v>0</v>
      </c>
      <c r="E10" s="548">
        <v>0</v>
      </c>
      <c r="F10" s="336" t="str">
        <f t="shared" si="0"/>
        <v/>
      </c>
      <c r="G10" s="336" t="str">
        <f t="shared" si="1"/>
        <v/>
      </c>
      <c r="H10" s="293" t="str">
        <f t="shared" si="2"/>
        <v>否</v>
      </c>
      <c r="I10" s="276" t="str">
        <f t="shared" si="3"/>
        <v>项</v>
      </c>
      <c r="J10" s="686" t="str">
        <f t="shared" si="4"/>
        <v>207</v>
      </c>
      <c r="K10" s="686" t="str">
        <f t="shared" si="5"/>
        <v>20707</v>
      </c>
      <c r="L10" s="686" t="str">
        <f t="shared" si="6"/>
        <v>2070704</v>
      </c>
      <c r="P10" s="275">
        <v>0</v>
      </c>
    </row>
    <row r="11" s="277" customFormat="1" ht="36" hidden="1" customHeight="1" spans="1:16">
      <c r="A11" s="298">
        <v>2070799</v>
      </c>
      <c r="B11" s="303" t="s">
        <v>1220</v>
      </c>
      <c r="C11" s="300">
        <v>0</v>
      </c>
      <c r="D11" s="301">
        <v>0</v>
      </c>
      <c r="E11" s="301">
        <v>0</v>
      </c>
      <c r="F11" s="336" t="str">
        <f t="shared" si="0"/>
        <v/>
      </c>
      <c r="G11" s="336" t="str">
        <f t="shared" si="1"/>
        <v/>
      </c>
      <c r="H11" s="293" t="str">
        <f t="shared" si="2"/>
        <v>否</v>
      </c>
      <c r="I11" s="276" t="str">
        <f t="shared" si="3"/>
        <v>项</v>
      </c>
      <c r="J11" s="686" t="str">
        <f t="shared" si="4"/>
        <v>207</v>
      </c>
      <c r="K11" s="686" t="str">
        <f t="shared" si="5"/>
        <v>20707</v>
      </c>
      <c r="L11" s="686" t="str">
        <f t="shared" si="6"/>
        <v>2070799</v>
      </c>
      <c r="P11" s="275">
        <v>0</v>
      </c>
    </row>
    <row r="12" s="275" customFormat="1" ht="36" hidden="1" customHeight="1" spans="1:16">
      <c r="A12" s="295">
        <v>20709</v>
      </c>
      <c r="B12" s="304" t="s">
        <v>1221</v>
      </c>
      <c r="C12" s="297">
        <f>SUMIFS(C13:C$279,$I13:$I$279,"项",$K13:$K$279,$A12)</f>
        <v>0</v>
      </c>
      <c r="D12" s="297">
        <f>SUMIFS(D13:D$279,$I13:$I$279,"项",$K13:$K$279,$A12)</f>
        <v>0</v>
      </c>
      <c r="E12" s="297">
        <f>SUMIFS(E13:E$279,$I13:$I$279,"项",$K13:$K$279,$A12)</f>
        <v>0</v>
      </c>
      <c r="F12" s="336" t="str">
        <f t="shared" si="0"/>
        <v/>
      </c>
      <c r="G12" s="336" t="str">
        <f t="shared" si="1"/>
        <v/>
      </c>
      <c r="H12" s="293" t="str">
        <f t="shared" si="2"/>
        <v>否</v>
      </c>
      <c r="I12" s="276" t="str">
        <f t="shared" si="3"/>
        <v>款</v>
      </c>
      <c r="J12" s="686" t="str">
        <f t="shared" si="4"/>
        <v>207</v>
      </c>
      <c r="K12" s="686" t="str">
        <f t="shared" si="5"/>
        <v>20709</v>
      </c>
      <c r="L12" s="686" t="str">
        <f t="shared" si="6"/>
        <v>20709</v>
      </c>
    </row>
    <row r="13" s="275" customFormat="1" ht="36" hidden="1" customHeight="1" spans="1:16">
      <c r="A13" s="298">
        <v>2070901</v>
      </c>
      <c r="B13" s="299" t="s">
        <v>1222</v>
      </c>
      <c r="C13" s="300">
        <v>0</v>
      </c>
      <c r="D13" s="301">
        <v>0</v>
      </c>
      <c r="E13" s="548">
        <v>0</v>
      </c>
      <c r="F13" s="336" t="str">
        <f t="shared" si="0"/>
        <v/>
      </c>
      <c r="G13" s="336" t="str">
        <f t="shared" si="1"/>
        <v/>
      </c>
      <c r="H13" s="293" t="str">
        <f t="shared" si="2"/>
        <v>否</v>
      </c>
      <c r="I13" s="276" t="str">
        <f t="shared" si="3"/>
        <v>项</v>
      </c>
      <c r="J13" s="686" t="str">
        <f t="shared" si="4"/>
        <v>207</v>
      </c>
      <c r="K13" s="686" t="str">
        <f t="shared" si="5"/>
        <v>20709</v>
      </c>
      <c r="L13" s="686" t="str">
        <f t="shared" si="6"/>
        <v>2070901</v>
      </c>
      <c r="P13" s="275">
        <v>0</v>
      </c>
    </row>
    <row r="14" s="275" customFormat="1" ht="36" hidden="1" customHeight="1" spans="1:16">
      <c r="A14" s="298">
        <v>2070902</v>
      </c>
      <c r="B14" s="299" t="s">
        <v>1223</v>
      </c>
      <c r="C14" s="300">
        <v>0</v>
      </c>
      <c r="D14" s="301">
        <v>0</v>
      </c>
      <c r="E14" s="548">
        <v>0</v>
      </c>
      <c r="F14" s="336" t="str">
        <f t="shared" si="0"/>
        <v/>
      </c>
      <c r="G14" s="336" t="str">
        <f t="shared" si="1"/>
        <v/>
      </c>
      <c r="H14" s="293" t="str">
        <f t="shared" si="2"/>
        <v>否</v>
      </c>
      <c r="I14" s="276" t="str">
        <f t="shared" si="3"/>
        <v>项</v>
      </c>
      <c r="J14" s="686" t="str">
        <f t="shared" si="4"/>
        <v>207</v>
      </c>
      <c r="K14" s="686" t="str">
        <f t="shared" si="5"/>
        <v>20709</v>
      </c>
      <c r="L14" s="686" t="str">
        <f t="shared" si="6"/>
        <v>2070902</v>
      </c>
      <c r="P14" s="275">
        <v>0</v>
      </c>
    </row>
    <row r="15" s="275" customFormat="1" ht="36" hidden="1" customHeight="1" spans="1:16">
      <c r="A15" s="298">
        <v>2070903</v>
      </c>
      <c r="B15" s="299" t="s">
        <v>1224</v>
      </c>
      <c r="C15" s="300">
        <v>0</v>
      </c>
      <c r="D15" s="301">
        <v>0</v>
      </c>
      <c r="E15" s="548">
        <v>0</v>
      </c>
      <c r="F15" s="336" t="str">
        <f t="shared" si="0"/>
        <v/>
      </c>
      <c r="G15" s="336" t="str">
        <f t="shared" si="1"/>
        <v/>
      </c>
      <c r="H15" s="293" t="str">
        <f t="shared" si="2"/>
        <v>否</v>
      </c>
      <c r="I15" s="276" t="str">
        <f t="shared" si="3"/>
        <v>项</v>
      </c>
      <c r="J15" s="686" t="str">
        <f t="shared" si="4"/>
        <v>207</v>
      </c>
      <c r="K15" s="686" t="str">
        <f t="shared" si="5"/>
        <v>20709</v>
      </c>
      <c r="L15" s="686" t="str">
        <f t="shared" si="6"/>
        <v>2070903</v>
      </c>
      <c r="P15" s="275">
        <v>0</v>
      </c>
    </row>
    <row r="16" s="275" customFormat="1" ht="36" hidden="1" customHeight="1" spans="1:16">
      <c r="A16" s="298">
        <v>2070904</v>
      </c>
      <c r="B16" s="299" t="s">
        <v>1225</v>
      </c>
      <c r="C16" s="300">
        <v>0</v>
      </c>
      <c r="D16" s="301">
        <v>0</v>
      </c>
      <c r="E16" s="548">
        <v>0</v>
      </c>
      <c r="F16" s="336" t="str">
        <f t="shared" si="0"/>
        <v/>
      </c>
      <c r="G16" s="336" t="str">
        <f t="shared" si="1"/>
        <v/>
      </c>
      <c r="H16" s="293" t="str">
        <f t="shared" si="2"/>
        <v>否</v>
      </c>
      <c r="I16" s="276" t="str">
        <f t="shared" si="3"/>
        <v>项</v>
      </c>
      <c r="J16" s="686" t="str">
        <f t="shared" si="4"/>
        <v>207</v>
      </c>
      <c r="K16" s="686" t="str">
        <f t="shared" si="5"/>
        <v>20709</v>
      </c>
      <c r="L16" s="686" t="str">
        <f t="shared" si="6"/>
        <v>2070904</v>
      </c>
      <c r="P16" s="275">
        <v>0</v>
      </c>
    </row>
    <row r="17" s="277" customFormat="1" ht="36" hidden="1" customHeight="1" spans="1:16">
      <c r="A17" s="298">
        <v>2070999</v>
      </c>
      <c r="B17" s="299" t="s">
        <v>1226</v>
      </c>
      <c r="C17" s="300">
        <v>0</v>
      </c>
      <c r="D17" s="301">
        <v>0</v>
      </c>
      <c r="E17" s="301">
        <v>0</v>
      </c>
      <c r="F17" s="336" t="str">
        <f t="shared" si="0"/>
        <v/>
      </c>
      <c r="G17" s="336" t="str">
        <f t="shared" si="1"/>
        <v/>
      </c>
      <c r="H17" s="293" t="str">
        <f t="shared" si="2"/>
        <v>否</v>
      </c>
      <c r="I17" s="276" t="str">
        <f t="shared" si="3"/>
        <v>项</v>
      </c>
      <c r="J17" s="686" t="str">
        <f t="shared" si="4"/>
        <v>207</v>
      </c>
      <c r="K17" s="686" t="str">
        <f t="shared" si="5"/>
        <v>20709</v>
      </c>
      <c r="L17" s="686" t="str">
        <f t="shared" si="6"/>
        <v>2070999</v>
      </c>
      <c r="P17" s="275">
        <v>0</v>
      </c>
    </row>
    <row r="18" s="275" customFormat="1" ht="36" hidden="1" customHeight="1" spans="1:16">
      <c r="A18" s="295">
        <v>20710</v>
      </c>
      <c r="B18" s="304" t="s">
        <v>1227</v>
      </c>
      <c r="C18" s="297">
        <f>SUMIFS(C19:C$279,$I19:$I$279,"项",$K19:$K$279,$A18)</f>
        <v>0</v>
      </c>
      <c r="D18" s="297">
        <f>SUMIFS(D19:D$279,$I19:$I$279,"项",$K19:$K$279,$A18)</f>
        <v>0</v>
      </c>
      <c r="E18" s="297">
        <f>SUMIFS(E19:E$279,$I19:$I$279,"项",$K19:$K$279,$A18)</f>
        <v>0</v>
      </c>
      <c r="F18" s="336" t="str">
        <f t="shared" si="0"/>
        <v/>
      </c>
      <c r="G18" s="336" t="str">
        <f t="shared" si="1"/>
        <v/>
      </c>
      <c r="H18" s="293" t="str">
        <f t="shared" si="2"/>
        <v>否</v>
      </c>
      <c r="I18" s="276" t="str">
        <f t="shared" si="3"/>
        <v>款</v>
      </c>
      <c r="J18" s="686" t="str">
        <f t="shared" si="4"/>
        <v>207</v>
      </c>
      <c r="K18" s="686" t="str">
        <f t="shared" si="5"/>
        <v>20710</v>
      </c>
      <c r="L18" s="686" t="str">
        <f t="shared" si="6"/>
        <v>20710</v>
      </c>
    </row>
    <row r="19" s="275" customFormat="1" ht="36" hidden="1" customHeight="1" spans="1:16">
      <c r="A19" s="298">
        <v>2071001</v>
      </c>
      <c r="B19" s="299" t="s">
        <v>1228</v>
      </c>
      <c r="C19" s="300">
        <v>0</v>
      </c>
      <c r="D19" s="301">
        <v>0</v>
      </c>
      <c r="E19" s="548">
        <v>0</v>
      </c>
      <c r="F19" s="336" t="str">
        <f t="shared" si="0"/>
        <v/>
      </c>
      <c r="G19" s="336" t="str">
        <f t="shared" si="1"/>
        <v/>
      </c>
      <c r="H19" s="293" t="str">
        <f t="shared" si="2"/>
        <v>否</v>
      </c>
      <c r="I19" s="276" t="str">
        <f t="shared" si="3"/>
        <v>项</v>
      </c>
      <c r="J19" s="686" t="str">
        <f t="shared" si="4"/>
        <v>207</v>
      </c>
      <c r="K19" s="686" t="str">
        <f t="shared" si="5"/>
        <v>20710</v>
      </c>
      <c r="L19" s="686" t="str">
        <f t="shared" si="6"/>
        <v>2071001</v>
      </c>
      <c r="P19" s="275">
        <v>0</v>
      </c>
    </row>
    <row r="20" s="275" customFormat="1" ht="36" hidden="1" customHeight="1" spans="1:16">
      <c r="A20" s="298">
        <v>2071099</v>
      </c>
      <c r="B20" s="299" t="s">
        <v>1229</v>
      </c>
      <c r="C20" s="300">
        <v>0</v>
      </c>
      <c r="D20" s="301">
        <v>0</v>
      </c>
      <c r="E20" s="301">
        <v>0</v>
      </c>
      <c r="F20" s="336" t="str">
        <f t="shared" si="0"/>
        <v/>
      </c>
      <c r="G20" s="336" t="str">
        <f t="shared" si="1"/>
        <v/>
      </c>
      <c r="H20" s="293" t="str">
        <f t="shared" si="2"/>
        <v>否</v>
      </c>
      <c r="I20" s="276" t="str">
        <f t="shared" si="3"/>
        <v>项</v>
      </c>
      <c r="J20" s="686" t="str">
        <f t="shared" si="4"/>
        <v>207</v>
      </c>
      <c r="K20" s="686" t="str">
        <f t="shared" si="5"/>
        <v>20710</v>
      </c>
      <c r="L20" s="686" t="str">
        <f t="shared" si="6"/>
        <v>2071099</v>
      </c>
      <c r="P20" s="275">
        <v>0</v>
      </c>
    </row>
    <row r="21" s="277" customFormat="1" ht="36" customHeight="1" spans="1:16">
      <c r="A21" s="289">
        <v>208</v>
      </c>
      <c r="B21" s="306" t="s">
        <v>1230</v>
      </c>
      <c r="C21" s="186">
        <f>SUMIFS(C22:C$279,$I22:$I$279,"款",$J22:$J$279,$A21)</f>
        <v>0</v>
      </c>
      <c r="D21" s="186">
        <f>SUMIFS(D22:D$279,$I22:$I$279,"款",$J22:$J$279,$A21)</f>
        <v>0</v>
      </c>
      <c r="E21" s="186">
        <f>SUMIFS(E22:E$279,$I22:$I$279,"款",$J22:$J$279,$A21)</f>
        <v>0</v>
      </c>
      <c r="F21" s="338" t="str">
        <f t="shared" si="0"/>
        <v/>
      </c>
      <c r="G21" s="338" t="str">
        <f t="shared" si="1"/>
        <v/>
      </c>
      <c r="H21" s="293" t="str">
        <f t="shared" si="2"/>
        <v>是</v>
      </c>
      <c r="I21" s="276" t="str">
        <f t="shared" si="3"/>
        <v>类</v>
      </c>
      <c r="J21" s="686" t="str">
        <f t="shared" si="4"/>
        <v>208</v>
      </c>
      <c r="K21" s="686" t="str">
        <f t="shared" si="5"/>
        <v>208</v>
      </c>
      <c r="L21" s="686" t="str">
        <f t="shared" si="6"/>
        <v>208</v>
      </c>
    </row>
    <row r="22" s="275" customFormat="1" ht="36" hidden="1" customHeight="1" spans="1:16">
      <c r="A22" s="295">
        <v>20822</v>
      </c>
      <c r="B22" s="304" t="s">
        <v>1231</v>
      </c>
      <c r="C22" s="297">
        <f>SUMIFS(C23:C$279,$I23:$I$279,"项",$K23:$K$279,$A22)</f>
        <v>0</v>
      </c>
      <c r="D22" s="297">
        <f>SUMIFS(D23:D$279,$I23:$I$279,"项",$K23:$K$279,$A22)</f>
        <v>0</v>
      </c>
      <c r="E22" s="297">
        <f>SUMIFS(E23:E$279,$I23:$I$279,"项",$K23:$K$279,$A22)</f>
        <v>0</v>
      </c>
      <c r="F22" s="336" t="str">
        <f t="shared" si="0"/>
        <v/>
      </c>
      <c r="G22" s="336" t="str">
        <f t="shared" si="1"/>
        <v/>
      </c>
      <c r="H22" s="293" t="str">
        <f t="shared" si="2"/>
        <v>否</v>
      </c>
      <c r="I22" s="276" t="str">
        <f t="shared" si="3"/>
        <v>款</v>
      </c>
      <c r="J22" s="686" t="str">
        <f t="shared" si="4"/>
        <v>208</v>
      </c>
      <c r="K22" s="686" t="str">
        <f t="shared" si="5"/>
        <v>20822</v>
      </c>
      <c r="L22" s="686" t="str">
        <f t="shared" si="6"/>
        <v>20822</v>
      </c>
    </row>
    <row r="23" s="277" customFormat="1" ht="36" hidden="1" customHeight="1" spans="1:16">
      <c r="A23" s="298">
        <v>2082201</v>
      </c>
      <c r="B23" s="303" t="s">
        <v>1232</v>
      </c>
      <c r="C23" s="300">
        <v>0</v>
      </c>
      <c r="D23" s="301">
        <v>0</v>
      </c>
      <c r="E23" s="548">
        <v>0</v>
      </c>
      <c r="F23" s="336" t="str">
        <f t="shared" si="0"/>
        <v/>
      </c>
      <c r="G23" s="336" t="str">
        <f t="shared" si="1"/>
        <v/>
      </c>
      <c r="H23" s="293" t="str">
        <f t="shared" si="2"/>
        <v>否</v>
      </c>
      <c r="I23" s="276" t="str">
        <f t="shared" si="3"/>
        <v>项</v>
      </c>
      <c r="J23" s="686" t="str">
        <f t="shared" si="4"/>
        <v>208</v>
      </c>
      <c r="K23" s="686" t="str">
        <f t="shared" si="5"/>
        <v>20822</v>
      </c>
      <c r="L23" s="686" t="str">
        <f t="shared" si="6"/>
        <v>2082201</v>
      </c>
      <c r="P23" s="275">
        <v>0</v>
      </c>
    </row>
    <row r="24" s="275" customFormat="1" ht="36" hidden="1" customHeight="1" spans="1:16">
      <c r="A24" s="298">
        <v>2082202</v>
      </c>
      <c r="B24" s="303" t="s">
        <v>1233</v>
      </c>
      <c r="C24" s="300">
        <v>0</v>
      </c>
      <c r="D24" s="301">
        <v>0</v>
      </c>
      <c r="E24" s="548">
        <v>0</v>
      </c>
      <c r="F24" s="336" t="str">
        <f t="shared" si="0"/>
        <v/>
      </c>
      <c r="G24" s="336" t="str">
        <f t="shared" si="1"/>
        <v/>
      </c>
      <c r="H24" s="293" t="str">
        <f t="shared" si="2"/>
        <v>否</v>
      </c>
      <c r="I24" s="276" t="str">
        <f t="shared" si="3"/>
        <v>项</v>
      </c>
      <c r="J24" s="686" t="str">
        <f t="shared" si="4"/>
        <v>208</v>
      </c>
      <c r="K24" s="686" t="str">
        <f t="shared" si="5"/>
        <v>20822</v>
      </c>
      <c r="L24" s="686" t="str">
        <f t="shared" si="6"/>
        <v>2082202</v>
      </c>
      <c r="P24" s="275">
        <v>0</v>
      </c>
    </row>
    <row r="25" s="275" customFormat="1" ht="36" hidden="1" customHeight="1" spans="1:16">
      <c r="A25" s="298">
        <v>2082299</v>
      </c>
      <c r="B25" s="299" t="s">
        <v>1234</v>
      </c>
      <c r="C25" s="300">
        <v>0</v>
      </c>
      <c r="D25" s="301">
        <v>0</v>
      </c>
      <c r="E25" s="301">
        <v>0</v>
      </c>
      <c r="F25" s="336" t="str">
        <f t="shared" si="0"/>
        <v/>
      </c>
      <c r="G25" s="336" t="str">
        <f t="shared" si="1"/>
        <v/>
      </c>
      <c r="H25" s="293" t="str">
        <f t="shared" si="2"/>
        <v>否</v>
      </c>
      <c r="I25" s="276" t="str">
        <f t="shared" si="3"/>
        <v>项</v>
      </c>
      <c r="J25" s="686" t="str">
        <f t="shared" si="4"/>
        <v>208</v>
      </c>
      <c r="K25" s="686" t="str">
        <f t="shared" si="5"/>
        <v>20822</v>
      </c>
      <c r="L25" s="686" t="str">
        <f t="shared" si="6"/>
        <v>2082299</v>
      </c>
      <c r="P25" s="275">
        <v>0</v>
      </c>
    </row>
    <row r="26" s="275" customFormat="1" ht="36" hidden="1" customHeight="1" spans="1:16">
      <c r="A26" s="295">
        <v>20823</v>
      </c>
      <c r="B26" s="296" t="s">
        <v>1235</v>
      </c>
      <c r="C26" s="297">
        <f>SUMIFS(C27:C$279,$I27:$I$279,"项",$K27:$K$279,$A26)</f>
        <v>0</v>
      </c>
      <c r="D26" s="297">
        <f>SUMIFS(D27:D$279,$I27:$I$279,"项",$K27:$K$279,$A26)</f>
        <v>0</v>
      </c>
      <c r="E26" s="297">
        <f>SUMIFS(E27:E$279,$I27:$I$279,"项",$K27:$K$279,$A26)</f>
        <v>0</v>
      </c>
      <c r="F26" s="336" t="str">
        <f t="shared" si="0"/>
        <v/>
      </c>
      <c r="G26" s="336" t="str">
        <f t="shared" si="1"/>
        <v/>
      </c>
      <c r="H26" s="293" t="str">
        <f t="shared" si="2"/>
        <v>否</v>
      </c>
      <c r="I26" s="276" t="str">
        <f t="shared" si="3"/>
        <v>款</v>
      </c>
      <c r="J26" s="686" t="str">
        <f t="shared" si="4"/>
        <v>208</v>
      </c>
      <c r="K26" s="686" t="str">
        <f t="shared" si="5"/>
        <v>20823</v>
      </c>
      <c r="L26" s="686" t="str">
        <f t="shared" si="6"/>
        <v>20823</v>
      </c>
    </row>
    <row r="27" s="275" customFormat="1" ht="36" hidden="1" customHeight="1" spans="1:16">
      <c r="A27" s="298">
        <v>2082301</v>
      </c>
      <c r="B27" s="299" t="s">
        <v>1232</v>
      </c>
      <c r="C27" s="300">
        <v>0</v>
      </c>
      <c r="D27" s="301">
        <v>0</v>
      </c>
      <c r="E27" s="548">
        <v>0</v>
      </c>
      <c r="F27" s="336" t="str">
        <f t="shared" si="0"/>
        <v/>
      </c>
      <c r="G27" s="336" t="str">
        <f t="shared" si="1"/>
        <v/>
      </c>
      <c r="H27" s="293" t="str">
        <f t="shared" si="2"/>
        <v>否</v>
      </c>
      <c r="I27" s="276" t="str">
        <f t="shared" si="3"/>
        <v>项</v>
      </c>
      <c r="J27" s="686" t="str">
        <f t="shared" si="4"/>
        <v>208</v>
      </c>
      <c r="K27" s="686" t="str">
        <f t="shared" si="5"/>
        <v>20823</v>
      </c>
      <c r="L27" s="686" t="str">
        <f t="shared" si="6"/>
        <v>2082301</v>
      </c>
      <c r="P27" s="275">
        <v>0</v>
      </c>
    </row>
    <row r="28" s="277" customFormat="1" ht="36" hidden="1" customHeight="1" spans="1:16">
      <c r="A28" s="298">
        <v>2082302</v>
      </c>
      <c r="B28" s="299" t="s">
        <v>1233</v>
      </c>
      <c r="C28" s="300">
        <v>0</v>
      </c>
      <c r="D28" s="301">
        <v>0</v>
      </c>
      <c r="E28" s="548">
        <v>0</v>
      </c>
      <c r="F28" s="336" t="str">
        <f t="shared" si="0"/>
        <v/>
      </c>
      <c r="G28" s="336" t="str">
        <f t="shared" si="1"/>
        <v/>
      </c>
      <c r="H28" s="293" t="str">
        <f t="shared" si="2"/>
        <v>否</v>
      </c>
      <c r="I28" s="276" t="str">
        <f t="shared" si="3"/>
        <v>项</v>
      </c>
      <c r="J28" s="686" t="str">
        <f t="shared" si="4"/>
        <v>208</v>
      </c>
      <c r="K28" s="686" t="str">
        <f t="shared" si="5"/>
        <v>20823</v>
      </c>
      <c r="L28" s="686" t="str">
        <f t="shared" si="6"/>
        <v>2082302</v>
      </c>
      <c r="P28" s="275">
        <v>0</v>
      </c>
    </row>
    <row r="29" s="277" customFormat="1" ht="36" hidden="1" customHeight="1" spans="1:16">
      <c r="A29" s="298">
        <v>2082399</v>
      </c>
      <c r="B29" s="303" t="s">
        <v>1236</v>
      </c>
      <c r="C29" s="300">
        <v>0</v>
      </c>
      <c r="D29" s="301">
        <v>0</v>
      </c>
      <c r="E29" s="301">
        <v>0</v>
      </c>
      <c r="F29" s="336" t="str">
        <f t="shared" si="0"/>
        <v/>
      </c>
      <c r="G29" s="336" t="str">
        <f t="shared" si="1"/>
        <v/>
      </c>
      <c r="H29" s="293" t="str">
        <f t="shared" si="2"/>
        <v>否</v>
      </c>
      <c r="I29" s="276" t="str">
        <f t="shared" si="3"/>
        <v>项</v>
      </c>
      <c r="J29" s="686" t="str">
        <f t="shared" si="4"/>
        <v>208</v>
      </c>
      <c r="K29" s="686" t="str">
        <f t="shared" si="5"/>
        <v>20823</v>
      </c>
      <c r="L29" s="686" t="str">
        <f t="shared" si="6"/>
        <v>2082399</v>
      </c>
      <c r="P29" s="275">
        <v>0</v>
      </c>
    </row>
    <row r="30" s="275" customFormat="1" ht="36" hidden="1" customHeight="1" spans="1:16">
      <c r="A30" s="295">
        <v>20829</v>
      </c>
      <c r="B30" s="304" t="s">
        <v>1237</v>
      </c>
      <c r="C30" s="297">
        <f>SUMIFS(C31:C$279,$I31:$I$279,"项",$K31:$K$279,$A30)</f>
        <v>0</v>
      </c>
      <c r="D30" s="297">
        <f>SUMIFS(D31:D$279,$I31:$I$279,"项",$K31:$K$279,$A30)</f>
        <v>0</v>
      </c>
      <c r="E30" s="297">
        <f>SUMIFS(E31:E$279,$I31:$I$279,"项",$K31:$K$279,$A30)</f>
        <v>0</v>
      </c>
      <c r="F30" s="336" t="str">
        <f t="shared" si="0"/>
        <v/>
      </c>
      <c r="G30" s="336" t="str">
        <f t="shared" si="1"/>
        <v/>
      </c>
      <c r="H30" s="293" t="str">
        <f t="shared" si="2"/>
        <v>否</v>
      </c>
      <c r="I30" s="276" t="str">
        <f t="shared" si="3"/>
        <v>款</v>
      </c>
      <c r="J30" s="686" t="str">
        <f t="shared" si="4"/>
        <v>208</v>
      </c>
      <c r="K30" s="686" t="str">
        <f t="shared" si="5"/>
        <v>20829</v>
      </c>
      <c r="L30" s="686" t="str">
        <f t="shared" si="6"/>
        <v>20829</v>
      </c>
    </row>
    <row r="31" s="277" customFormat="1" ht="36" hidden="1" customHeight="1" spans="1:16">
      <c r="A31" s="298">
        <v>2082901</v>
      </c>
      <c r="B31" s="299" t="s">
        <v>1233</v>
      </c>
      <c r="C31" s="300">
        <v>0</v>
      </c>
      <c r="D31" s="301">
        <v>0</v>
      </c>
      <c r="E31" s="548">
        <v>0</v>
      </c>
      <c r="F31" s="336" t="str">
        <f t="shared" si="0"/>
        <v/>
      </c>
      <c r="G31" s="336" t="str">
        <f t="shared" si="1"/>
        <v/>
      </c>
      <c r="H31" s="293" t="str">
        <f t="shared" si="2"/>
        <v>否</v>
      </c>
      <c r="I31" s="276" t="str">
        <f t="shared" si="3"/>
        <v>项</v>
      </c>
      <c r="J31" s="686" t="str">
        <f t="shared" si="4"/>
        <v>208</v>
      </c>
      <c r="K31" s="686" t="str">
        <f t="shared" si="5"/>
        <v>20829</v>
      </c>
      <c r="L31" s="686" t="str">
        <f t="shared" si="6"/>
        <v>2082901</v>
      </c>
      <c r="P31" s="275">
        <v>0</v>
      </c>
    </row>
    <row r="32" s="275" customFormat="1" ht="36" hidden="1" customHeight="1" spans="1:16">
      <c r="A32" s="298">
        <v>2082999</v>
      </c>
      <c r="B32" s="299" t="s">
        <v>1238</v>
      </c>
      <c r="C32" s="300">
        <v>0</v>
      </c>
      <c r="D32" s="301">
        <v>0</v>
      </c>
      <c r="E32" s="301">
        <v>0</v>
      </c>
      <c r="F32" s="336" t="str">
        <f t="shared" si="0"/>
        <v/>
      </c>
      <c r="G32" s="336" t="str">
        <f t="shared" si="1"/>
        <v/>
      </c>
      <c r="H32" s="293" t="str">
        <f t="shared" si="2"/>
        <v>否</v>
      </c>
      <c r="I32" s="276" t="str">
        <f t="shared" si="3"/>
        <v>项</v>
      </c>
      <c r="J32" s="686" t="str">
        <f t="shared" si="4"/>
        <v>208</v>
      </c>
      <c r="K32" s="686" t="str">
        <f t="shared" si="5"/>
        <v>20829</v>
      </c>
      <c r="L32" s="686" t="str">
        <f t="shared" si="6"/>
        <v>2082999</v>
      </c>
      <c r="P32" s="275">
        <v>0</v>
      </c>
    </row>
    <row r="33" s="275" customFormat="1" ht="36" customHeight="1" spans="1:16">
      <c r="A33" s="289">
        <v>211</v>
      </c>
      <c r="B33" s="306" t="s">
        <v>1239</v>
      </c>
      <c r="C33" s="186">
        <f>SUMIFS(C34:C$279,$I34:$I$279,"款",$J34:$J$279,$A33)</f>
        <v>0</v>
      </c>
      <c r="D33" s="186">
        <f>SUMIFS(D34:D$279,$I34:$I$279,"款",$J34:$J$279,$A33)</f>
        <v>0</v>
      </c>
      <c r="E33" s="186">
        <f>SUMIFS(E34:E$279,$I34:$I$279,"款",$J34:$J$279,$A33)</f>
        <v>0</v>
      </c>
      <c r="F33" s="338" t="str">
        <f t="shared" si="0"/>
        <v/>
      </c>
      <c r="G33" s="338" t="str">
        <f t="shared" si="1"/>
        <v/>
      </c>
      <c r="H33" s="293" t="str">
        <f t="shared" si="2"/>
        <v>是</v>
      </c>
      <c r="I33" s="276" t="str">
        <f t="shared" si="3"/>
        <v>类</v>
      </c>
      <c r="J33" s="686" t="str">
        <f t="shared" si="4"/>
        <v>211</v>
      </c>
      <c r="K33" s="686" t="str">
        <f t="shared" si="5"/>
        <v>211</v>
      </c>
      <c r="L33" s="686" t="str">
        <f t="shared" si="6"/>
        <v>211</v>
      </c>
    </row>
    <row r="34" s="275" customFormat="1" ht="36" hidden="1" customHeight="1" spans="1:16">
      <c r="A34" s="295">
        <v>21160</v>
      </c>
      <c r="B34" s="296" t="s">
        <v>1240</v>
      </c>
      <c r="C34" s="297">
        <f>SUMIFS(C35:C$279,$I35:$I$279,"项",$K35:$K$279,$A34)</f>
        <v>0</v>
      </c>
      <c r="D34" s="297">
        <f>SUMIFS(D35:D$279,$I35:$I$279,"项",$K35:$K$279,$A34)</f>
        <v>0</v>
      </c>
      <c r="E34" s="297">
        <f>SUMIFS(E35:E$279,$I35:$I$279,"项",$K35:$K$279,$A34)</f>
        <v>0</v>
      </c>
      <c r="F34" s="336" t="str">
        <f t="shared" si="0"/>
        <v/>
      </c>
      <c r="G34" s="336" t="str">
        <f t="shared" si="1"/>
        <v/>
      </c>
      <c r="H34" s="293" t="str">
        <f t="shared" si="2"/>
        <v>否</v>
      </c>
      <c r="I34" s="276" t="str">
        <f t="shared" si="3"/>
        <v>款</v>
      </c>
      <c r="J34" s="686" t="str">
        <f t="shared" si="4"/>
        <v>211</v>
      </c>
      <c r="K34" s="686" t="str">
        <f t="shared" si="5"/>
        <v>21160</v>
      </c>
      <c r="L34" s="686" t="str">
        <f t="shared" si="6"/>
        <v>21160</v>
      </c>
    </row>
    <row r="35" s="275" customFormat="1" ht="36" hidden="1" customHeight="1" spans="1:16">
      <c r="A35" s="298">
        <v>2116001</v>
      </c>
      <c r="B35" s="299" t="s">
        <v>1241</v>
      </c>
      <c r="C35" s="300">
        <v>0</v>
      </c>
      <c r="D35" s="301">
        <v>0</v>
      </c>
      <c r="E35" s="548">
        <v>0</v>
      </c>
      <c r="F35" s="336" t="str">
        <f t="shared" si="0"/>
        <v/>
      </c>
      <c r="G35" s="336" t="str">
        <f t="shared" si="1"/>
        <v/>
      </c>
      <c r="H35" s="293" t="str">
        <f t="shared" si="2"/>
        <v>否</v>
      </c>
      <c r="I35" s="276" t="str">
        <f t="shared" si="3"/>
        <v>项</v>
      </c>
      <c r="J35" s="686" t="str">
        <f t="shared" si="4"/>
        <v>211</v>
      </c>
      <c r="K35" s="686" t="str">
        <f t="shared" si="5"/>
        <v>21160</v>
      </c>
      <c r="L35" s="686" t="str">
        <f t="shared" si="6"/>
        <v>2116001</v>
      </c>
      <c r="P35" s="275">
        <v>0</v>
      </c>
    </row>
    <row r="36" s="275" customFormat="1" ht="36" hidden="1" customHeight="1" spans="1:16">
      <c r="A36" s="298">
        <v>2116002</v>
      </c>
      <c r="B36" s="299" t="s">
        <v>1242</v>
      </c>
      <c r="C36" s="300">
        <v>0</v>
      </c>
      <c r="D36" s="301">
        <v>0</v>
      </c>
      <c r="E36" s="548">
        <v>0</v>
      </c>
      <c r="F36" s="336" t="str">
        <f t="shared" si="0"/>
        <v/>
      </c>
      <c r="G36" s="336" t="str">
        <f t="shared" si="1"/>
        <v/>
      </c>
      <c r="H36" s="293" t="str">
        <f t="shared" si="2"/>
        <v>否</v>
      </c>
      <c r="I36" s="276" t="str">
        <f t="shared" si="3"/>
        <v>项</v>
      </c>
      <c r="J36" s="686" t="str">
        <f t="shared" si="4"/>
        <v>211</v>
      </c>
      <c r="K36" s="686" t="str">
        <f t="shared" si="5"/>
        <v>21160</v>
      </c>
      <c r="L36" s="686" t="str">
        <f t="shared" si="6"/>
        <v>2116002</v>
      </c>
      <c r="P36" s="275">
        <v>0</v>
      </c>
    </row>
    <row r="37" s="275" customFormat="1" ht="36" hidden="1" customHeight="1" spans="1:16">
      <c r="A37" s="298">
        <v>2116003</v>
      </c>
      <c r="B37" s="299" t="s">
        <v>68</v>
      </c>
      <c r="C37" s="300">
        <v>0</v>
      </c>
      <c r="D37" s="301">
        <v>0</v>
      </c>
      <c r="E37" s="548">
        <v>0</v>
      </c>
      <c r="F37" s="336" t="str">
        <f t="shared" si="0"/>
        <v/>
      </c>
      <c r="G37" s="336" t="str">
        <f t="shared" si="1"/>
        <v/>
      </c>
      <c r="H37" s="293" t="str">
        <f t="shared" si="2"/>
        <v>否</v>
      </c>
      <c r="I37" s="276" t="str">
        <f t="shared" si="3"/>
        <v>项</v>
      </c>
      <c r="J37" s="686" t="str">
        <f t="shared" si="4"/>
        <v>211</v>
      </c>
      <c r="K37" s="686" t="str">
        <f t="shared" si="5"/>
        <v>21160</v>
      </c>
      <c r="L37" s="686" t="str">
        <f t="shared" si="6"/>
        <v>2116003</v>
      </c>
      <c r="P37" s="275">
        <v>0</v>
      </c>
    </row>
    <row r="38" s="275" customFormat="1" ht="36" hidden="1" customHeight="1" spans="1:16">
      <c r="A38" s="298">
        <v>2116099</v>
      </c>
      <c r="B38" s="299" t="s">
        <v>1243</v>
      </c>
      <c r="C38" s="300">
        <v>0</v>
      </c>
      <c r="D38" s="301">
        <v>0</v>
      </c>
      <c r="E38" s="301">
        <v>0</v>
      </c>
      <c r="F38" s="336" t="str">
        <f t="shared" si="0"/>
        <v/>
      </c>
      <c r="G38" s="336" t="str">
        <f t="shared" si="1"/>
        <v/>
      </c>
      <c r="H38" s="293" t="str">
        <f t="shared" si="2"/>
        <v>否</v>
      </c>
      <c r="I38" s="276" t="str">
        <f t="shared" si="3"/>
        <v>项</v>
      </c>
      <c r="J38" s="686" t="str">
        <f t="shared" si="4"/>
        <v>211</v>
      </c>
      <c r="K38" s="686" t="str">
        <f t="shared" si="5"/>
        <v>21160</v>
      </c>
      <c r="L38" s="686" t="str">
        <f t="shared" si="6"/>
        <v>2116099</v>
      </c>
      <c r="P38" s="275">
        <v>0</v>
      </c>
    </row>
    <row r="39" s="277" customFormat="1" ht="36" hidden="1" customHeight="1" spans="1:16">
      <c r="A39" s="295">
        <v>21161</v>
      </c>
      <c r="B39" s="296" t="s">
        <v>1244</v>
      </c>
      <c r="C39" s="297">
        <f>SUMIFS(C40:C$279,$I40:$I$279,"项",$K40:$K$279,$A39)</f>
        <v>0</v>
      </c>
      <c r="D39" s="297">
        <f>SUMIFS(D40:D$279,$I40:$I$279,"项",$K40:$K$279,$A39)</f>
        <v>0</v>
      </c>
      <c r="E39" s="297">
        <f>SUMIFS(E40:E$279,$I40:$I$279,"项",$K40:$K$279,$A39)</f>
        <v>0</v>
      </c>
      <c r="F39" s="336" t="str">
        <f t="shared" si="0"/>
        <v/>
      </c>
      <c r="G39" s="336" t="str">
        <f t="shared" si="1"/>
        <v/>
      </c>
      <c r="H39" s="293" t="str">
        <f t="shared" si="2"/>
        <v>否</v>
      </c>
      <c r="I39" s="276" t="str">
        <f t="shared" si="3"/>
        <v>款</v>
      </c>
      <c r="J39" s="686" t="str">
        <f t="shared" si="4"/>
        <v>211</v>
      </c>
      <c r="K39" s="686" t="str">
        <f t="shared" si="5"/>
        <v>21161</v>
      </c>
      <c r="L39" s="686" t="str">
        <f t="shared" si="6"/>
        <v>21161</v>
      </c>
    </row>
    <row r="40" s="275" customFormat="1" ht="36" hidden="1" customHeight="1" spans="1:16">
      <c r="A40" s="298">
        <v>2116101</v>
      </c>
      <c r="B40" s="299" t="s">
        <v>1245</v>
      </c>
      <c r="C40" s="300">
        <v>0</v>
      </c>
      <c r="D40" s="301">
        <v>0</v>
      </c>
      <c r="E40" s="548">
        <v>0</v>
      </c>
      <c r="F40" s="336" t="str">
        <f t="shared" si="0"/>
        <v/>
      </c>
      <c r="G40" s="336" t="str">
        <f t="shared" si="1"/>
        <v/>
      </c>
      <c r="H40" s="293" t="str">
        <f t="shared" si="2"/>
        <v>否</v>
      </c>
      <c r="I40" s="276" t="str">
        <f t="shared" si="3"/>
        <v>项</v>
      </c>
      <c r="J40" s="686" t="str">
        <f t="shared" si="4"/>
        <v>211</v>
      </c>
      <c r="K40" s="686" t="str">
        <f t="shared" si="5"/>
        <v>21161</v>
      </c>
      <c r="L40" s="686" t="str">
        <f t="shared" si="6"/>
        <v>2116101</v>
      </c>
      <c r="P40" s="275">
        <v>0</v>
      </c>
    </row>
    <row r="41" s="275" customFormat="1" ht="36" hidden="1" customHeight="1" spans="1:16">
      <c r="A41" s="298">
        <v>2116102</v>
      </c>
      <c r="B41" s="299" t="s">
        <v>1246</v>
      </c>
      <c r="C41" s="300">
        <v>0</v>
      </c>
      <c r="D41" s="301">
        <v>0</v>
      </c>
      <c r="E41" s="548">
        <v>0</v>
      </c>
      <c r="F41" s="336" t="str">
        <f t="shared" si="0"/>
        <v/>
      </c>
      <c r="G41" s="336" t="str">
        <f t="shared" si="1"/>
        <v/>
      </c>
      <c r="H41" s="293" t="str">
        <f t="shared" si="2"/>
        <v>否</v>
      </c>
      <c r="I41" s="276" t="str">
        <f t="shared" si="3"/>
        <v>项</v>
      </c>
      <c r="J41" s="686" t="str">
        <f t="shared" si="4"/>
        <v>211</v>
      </c>
      <c r="K41" s="686" t="str">
        <f t="shared" si="5"/>
        <v>21161</v>
      </c>
      <c r="L41" s="686" t="str">
        <f t="shared" si="6"/>
        <v>2116102</v>
      </c>
      <c r="P41" s="275">
        <v>0</v>
      </c>
    </row>
    <row r="42" s="277" customFormat="1" ht="36" hidden="1" customHeight="1" spans="1:16">
      <c r="A42" s="298">
        <v>2116103</v>
      </c>
      <c r="B42" s="299" t="s">
        <v>1247</v>
      </c>
      <c r="C42" s="300">
        <v>0</v>
      </c>
      <c r="D42" s="301">
        <v>0</v>
      </c>
      <c r="E42" s="548">
        <v>0</v>
      </c>
      <c r="F42" s="336" t="str">
        <f t="shared" si="0"/>
        <v/>
      </c>
      <c r="G42" s="336" t="str">
        <f t="shared" si="1"/>
        <v/>
      </c>
      <c r="H42" s="293" t="str">
        <f t="shared" si="2"/>
        <v>否</v>
      </c>
      <c r="I42" s="276" t="str">
        <f t="shared" si="3"/>
        <v>项</v>
      </c>
      <c r="J42" s="686" t="str">
        <f t="shared" si="4"/>
        <v>211</v>
      </c>
      <c r="K42" s="686" t="str">
        <f t="shared" si="5"/>
        <v>21161</v>
      </c>
      <c r="L42" s="686" t="str">
        <f t="shared" si="6"/>
        <v>2116103</v>
      </c>
      <c r="P42" s="275">
        <v>0</v>
      </c>
    </row>
    <row r="43" s="275" customFormat="1" ht="36" hidden="1" customHeight="1" spans="1:16">
      <c r="A43" s="298">
        <v>2116104</v>
      </c>
      <c r="B43" s="299" t="s">
        <v>1248</v>
      </c>
      <c r="C43" s="300">
        <v>0</v>
      </c>
      <c r="D43" s="301">
        <v>0</v>
      </c>
      <c r="E43" s="301">
        <v>0</v>
      </c>
      <c r="F43" s="336" t="str">
        <f t="shared" si="0"/>
        <v/>
      </c>
      <c r="G43" s="336" t="str">
        <f t="shared" si="1"/>
        <v/>
      </c>
      <c r="H43" s="293" t="str">
        <f t="shared" si="2"/>
        <v>否</v>
      </c>
      <c r="I43" s="276" t="str">
        <f t="shared" si="3"/>
        <v>项</v>
      </c>
      <c r="J43" s="686" t="str">
        <f t="shared" si="4"/>
        <v>211</v>
      </c>
      <c r="K43" s="686" t="str">
        <f t="shared" si="5"/>
        <v>21161</v>
      </c>
      <c r="L43" s="686" t="str">
        <f t="shared" si="6"/>
        <v>2116104</v>
      </c>
      <c r="P43" s="275">
        <v>0</v>
      </c>
    </row>
    <row r="44" s="275" customFormat="1" ht="36" customHeight="1" spans="1:16">
      <c r="A44" s="289">
        <v>212</v>
      </c>
      <c r="B44" s="306" t="s">
        <v>1249</v>
      </c>
      <c r="C44" s="186">
        <f>SUMIFS(C45:C$279,$I45:$I$279,"款",$J45:$J$279,$A44)</f>
        <v>6353</v>
      </c>
      <c r="D44" s="186">
        <f>SUMIFS(D45:D$279,$I45:$I$279,"款",$J45:$J$279,$A44)</f>
        <v>46878</v>
      </c>
      <c r="E44" s="186">
        <f>SUMIFS(E45:E$279,$I45:$I$279,"款",$J45:$J$279,$A44)</f>
        <v>21101</v>
      </c>
      <c r="F44" s="338">
        <f t="shared" si="0"/>
        <v>2.3214229497875</v>
      </c>
      <c r="G44" s="338">
        <f t="shared" si="1"/>
        <v>0.450125858611716</v>
      </c>
      <c r="H44" s="293" t="str">
        <f t="shared" si="2"/>
        <v>是</v>
      </c>
      <c r="I44" s="276" t="str">
        <f t="shared" si="3"/>
        <v>类</v>
      </c>
      <c r="J44" s="686" t="str">
        <f t="shared" si="4"/>
        <v>212</v>
      </c>
      <c r="K44" s="686" t="str">
        <f t="shared" si="5"/>
        <v>212</v>
      </c>
      <c r="L44" s="686" t="str">
        <f t="shared" si="6"/>
        <v>212</v>
      </c>
    </row>
    <row r="45" s="275" customFormat="1" ht="36" customHeight="1" spans="1:16">
      <c r="A45" s="295">
        <v>21208</v>
      </c>
      <c r="B45" s="296" t="s">
        <v>1250</v>
      </c>
      <c r="C45" s="305">
        <f>SUMIFS(C46:C$279,$I46:$I$279,"项",$K46:$K$279,$A45)</f>
        <v>5390</v>
      </c>
      <c r="D45" s="305">
        <f>SUMIFS(D46:D$279,$I46:$I$279,"项",$K46:$K$279,$A45)</f>
        <v>34328</v>
      </c>
      <c r="E45" s="305">
        <f>SUMIFS(E46:E$279,$I46:$I$279,"项",$K46:$K$279,$A45)</f>
        <v>9250</v>
      </c>
      <c r="F45" s="336">
        <f t="shared" si="0"/>
        <v>0.716141001855288</v>
      </c>
      <c r="G45" s="336">
        <f t="shared" si="1"/>
        <v>0.269459333488697</v>
      </c>
      <c r="H45" s="293" t="str">
        <f t="shared" si="2"/>
        <v>是</v>
      </c>
      <c r="I45" s="276" t="str">
        <f t="shared" si="3"/>
        <v>款</v>
      </c>
      <c r="J45" s="686" t="str">
        <f t="shared" si="4"/>
        <v>212</v>
      </c>
      <c r="K45" s="686" t="str">
        <f t="shared" si="5"/>
        <v>21208</v>
      </c>
      <c r="L45" s="686" t="str">
        <f t="shared" si="6"/>
        <v>21208</v>
      </c>
    </row>
    <row r="46" s="275" customFormat="1" ht="36" customHeight="1" spans="1:16">
      <c r="A46" s="298">
        <v>2120801</v>
      </c>
      <c r="B46" s="299" t="s">
        <v>1251</v>
      </c>
      <c r="C46" s="489">
        <v>2705</v>
      </c>
      <c r="D46" s="489">
        <v>12980</v>
      </c>
      <c r="E46" s="687">
        <v>3161</v>
      </c>
      <c r="F46" s="336">
        <f t="shared" si="0"/>
        <v>0.168576709796673</v>
      </c>
      <c r="G46" s="336">
        <f t="shared" si="1"/>
        <v>0.243528505392912</v>
      </c>
      <c r="H46" s="293" t="str">
        <f t="shared" si="2"/>
        <v>是</v>
      </c>
      <c r="I46" s="276" t="str">
        <f t="shared" si="3"/>
        <v>项</v>
      </c>
      <c r="J46" s="686" t="str">
        <f t="shared" si="4"/>
        <v>212</v>
      </c>
      <c r="K46" s="686" t="str">
        <f t="shared" si="5"/>
        <v>21208</v>
      </c>
      <c r="L46" s="686" t="str">
        <f t="shared" si="6"/>
        <v>2120801</v>
      </c>
    </row>
    <row r="47" s="277" customFormat="1" ht="36" customHeight="1" spans="1:16">
      <c r="A47" s="298">
        <v>2120802</v>
      </c>
      <c r="B47" s="303" t="s">
        <v>1252</v>
      </c>
      <c r="C47" s="489">
        <v>1059</v>
      </c>
      <c r="D47" s="489">
        <v>15315</v>
      </c>
      <c r="E47" s="687">
        <v>5398</v>
      </c>
      <c r="F47" s="336">
        <f t="shared" si="0"/>
        <v>4.09726156751652</v>
      </c>
      <c r="G47" s="336">
        <f t="shared" si="1"/>
        <v>0.352464903689194</v>
      </c>
      <c r="H47" s="293" t="str">
        <f t="shared" si="2"/>
        <v>是</v>
      </c>
      <c r="I47" s="276" t="str">
        <f t="shared" si="3"/>
        <v>项</v>
      </c>
      <c r="J47" s="686" t="str">
        <f t="shared" si="4"/>
        <v>212</v>
      </c>
      <c r="K47" s="686" t="str">
        <f t="shared" si="5"/>
        <v>21208</v>
      </c>
      <c r="L47" s="686" t="str">
        <f t="shared" si="6"/>
        <v>2120802</v>
      </c>
      <c r="P47" s="275"/>
    </row>
    <row r="48" s="275" customFormat="1" ht="36" customHeight="1" spans="1:16">
      <c r="A48" s="298">
        <v>2120803</v>
      </c>
      <c r="B48" s="299" t="s">
        <v>1253</v>
      </c>
      <c r="C48" s="489">
        <v>128</v>
      </c>
      <c r="D48" s="489">
        <v>118</v>
      </c>
      <c r="E48" s="687">
        <v>71</v>
      </c>
      <c r="F48" s="336">
        <f t="shared" si="0"/>
        <v>-0.4453125</v>
      </c>
      <c r="G48" s="336">
        <f t="shared" si="1"/>
        <v>0.601694915254237</v>
      </c>
      <c r="H48" s="293" t="str">
        <f t="shared" si="2"/>
        <v>是</v>
      </c>
      <c r="I48" s="276" t="str">
        <f t="shared" si="3"/>
        <v>项</v>
      </c>
      <c r="J48" s="686" t="str">
        <f t="shared" si="4"/>
        <v>212</v>
      </c>
      <c r="K48" s="686" t="str">
        <f t="shared" si="5"/>
        <v>21208</v>
      </c>
      <c r="L48" s="686" t="str">
        <f t="shared" si="6"/>
        <v>2120803</v>
      </c>
    </row>
    <row r="49" s="275" customFormat="1" ht="36" customHeight="1" spans="1:16">
      <c r="A49" s="298">
        <v>2120804</v>
      </c>
      <c r="B49" s="299" t="s">
        <v>1254</v>
      </c>
      <c r="C49" s="489">
        <v>519</v>
      </c>
      <c r="D49" s="489">
        <v>3355</v>
      </c>
      <c r="E49" s="687">
        <v>390</v>
      </c>
      <c r="F49" s="336">
        <f t="shared" si="0"/>
        <v>-0.248554913294798</v>
      </c>
      <c r="G49" s="336">
        <f t="shared" si="1"/>
        <v>0.116244411326379</v>
      </c>
      <c r="H49" s="293" t="str">
        <f t="shared" si="2"/>
        <v>是</v>
      </c>
      <c r="I49" s="276" t="str">
        <f t="shared" si="3"/>
        <v>项</v>
      </c>
      <c r="J49" s="686" t="str">
        <f t="shared" si="4"/>
        <v>212</v>
      </c>
      <c r="K49" s="686" t="str">
        <f t="shared" si="5"/>
        <v>21208</v>
      </c>
      <c r="L49" s="686" t="str">
        <f t="shared" si="6"/>
        <v>2120804</v>
      </c>
    </row>
    <row r="50" s="275" customFormat="1" ht="36" hidden="1" customHeight="1" spans="1:16">
      <c r="A50" s="298">
        <v>2120805</v>
      </c>
      <c r="B50" s="299" t="s">
        <v>1255</v>
      </c>
      <c r="C50" s="300">
        <v>0</v>
      </c>
      <c r="D50" s="301">
        <v>0</v>
      </c>
      <c r="E50" s="548">
        <v>0</v>
      </c>
      <c r="F50" s="336" t="str">
        <f t="shared" si="0"/>
        <v/>
      </c>
      <c r="G50" s="336" t="str">
        <f t="shared" si="1"/>
        <v/>
      </c>
      <c r="H50" s="293" t="str">
        <f t="shared" si="2"/>
        <v>否</v>
      </c>
      <c r="I50" s="276" t="str">
        <f t="shared" si="3"/>
        <v>项</v>
      </c>
      <c r="J50" s="686" t="str">
        <f t="shared" si="4"/>
        <v>212</v>
      </c>
      <c r="K50" s="686" t="str">
        <f t="shared" si="5"/>
        <v>21208</v>
      </c>
      <c r="L50" s="686" t="str">
        <f t="shared" si="6"/>
        <v>2120805</v>
      </c>
      <c r="P50" s="275">
        <v>0</v>
      </c>
    </row>
    <row r="51" s="275" customFormat="1" ht="36" customHeight="1" spans="1:16">
      <c r="A51" s="298">
        <v>2120806</v>
      </c>
      <c r="B51" s="299" t="s">
        <v>1256</v>
      </c>
      <c r="C51" s="489">
        <v>28</v>
      </c>
      <c r="D51" s="489">
        <v>608</v>
      </c>
      <c r="E51" s="687">
        <v>82</v>
      </c>
      <c r="F51" s="336">
        <f t="shared" si="0"/>
        <v>1.92857142857143</v>
      </c>
      <c r="G51" s="336">
        <f t="shared" si="1"/>
        <v>0.134868421052632</v>
      </c>
      <c r="H51" s="293" t="str">
        <f t="shared" si="2"/>
        <v>是</v>
      </c>
      <c r="I51" s="276" t="str">
        <f t="shared" si="3"/>
        <v>项</v>
      </c>
      <c r="J51" s="686" t="str">
        <f t="shared" si="4"/>
        <v>212</v>
      </c>
      <c r="K51" s="686" t="str">
        <f t="shared" si="5"/>
        <v>21208</v>
      </c>
      <c r="L51" s="686" t="str">
        <f t="shared" si="6"/>
        <v>2120806</v>
      </c>
    </row>
    <row r="52" s="275" customFormat="1" ht="36" customHeight="1" spans="1:16">
      <c r="A52" s="298">
        <v>2120807</v>
      </c>
      <c r="B52" s="299" t="s">
        <v>1257</v>
      </c>
      <c r="C52" s="489">
        <v>38</v>
      </c>
      <c r="D52" s="489">
        <v>658</v>
      </c>
      <c r="E52" s="687">
        <v>78</v>
      </c>
      <c r="F52" s="336">
        <f t="shared" si="0"/>
        <v>1.05263157894737</v>
      </c>
      <c r="G52" s="336">
        <f t="shared" si="1"/>
        <v>0.11854103343465</v>
      </c>
      <c r="H52" s="293" t="str">
        <f t="shared" si="2"/>
        <v>是</v>
      </c>
      <c r="I52" s="276" t="str">
        <f t="shared" si="3"/>
        <v>项</v>
      </c>
      <c r="J52" s="686" t="str">
        <f t="shared" si="4"/>
        <v>212</v>
      </c>
      <c r="K52" s="686" t="str">
        <f t="shared" si="5"/>
        <v>21208</v>
      </c>
      <c r="L52" s="686" t="str">
        <f t="shared" si="6"/>
        <v>2120807</v>
      </c>
    </row>
    <row r="53" s="275" customFormat="1" ht="36" hidden="1" customHeight="1" spans="1:16">
      <c r="A53" s="298">
        <v>2120809</v>
      </c>
      <c r="B53" s="303" t="s">
        <v>1258</v>
      </c>
      <c r="C53" s="300">
        <v>0</v>
      </c>
      <c r="D53" s="301">
        <v>0</v>
      </c>
      <c r="E53" s="548">
        <v>0</v>
      </c>
      <c r="F53" s="336" t="str">
        <f t="shared" si="0"/>
        <v/>
      </c>
      <c r="G53" s="336" t="str">
        <f t="shared" si="1"/>
        <v/>
      </c>
      <c r="H53" s="293" t="str">
        <f t="shared" si="2"/>
        <v>否</v>
      </c>
      <c r="I53" s="276" t="str">
        <f t="shared" si="3"/>
        <v>项</v>
      </c>
      <c r="J53" s="686" t="str">
        <f t="shared" si="4"/>
        <v>212</v>
      </c>
      <c r="K53" s="686" t="str">
        <f t="shared" si="5"/>
        <v>21208</v>
      </c>
      <c r="L53" s="686" t="str">
        <f t="shared" si="6"/>
        <v>2120809</v>
      </c>
      <c r="P53" s="275">
        <v>0</v>
      </c>
    </row>
    <row r="54" s="277" customFormat="1" ht="36" hidden="1" customHeight="1" spans="1:16">
      <c r="A54" s="298">
        <v>2120810</v>
      </c>
      <c r="B54" s="299" t="s">
        <v>1259</v>
      </c>
      <c r="C54" s="300">
        <v>0</v>
      </c>
      <c r="D54" s="301">
        <v>0</v>
      </c>
      <c r="E54" s="548">
        <v>0</v>
      </c>
      <c r="F54" s="336" t="str">
        <f t="shared" si="0"/>
        <v/>
      </c>
      <c r="G54" s="336" t="str">
        <f t="shared" si="1"/>
        <v/>
      </c>
      <c r="H54" s="293" t="str">
        <f t="shared" si="2"/>
        <v>否</v>
      </c>
      <c r="I54" s="276" t="str">
        <f t="shared" si="3"/>
        <v>项</v>
      </c>
      <c r="J54" s="686" t="str">
        <f t="shared" si="4"/>
        <v>212</v>
      </c>
      <c r="K54" s="686" t="str">
        <f t="shared" si="5"/>
        <v>21208</v>
      </c>
      <c r="L54" s="686" t="str">
        <f t="shared" si="6"/>
        <v>2120810</v>
      </c>
      <c r="P54" s="275">
        <v>0</v>
      </c>
    </row>
    <row r="55" s="277" customFormat="1" ht="36" customHeight="1" spans="1:16">
      <c r="A55" s="298">
        <v>2120811</v>
      </c>
      <c r="B55" s="299" t="s">
        <v>1260</v>
      </c>
      <c r="C55" s="489">
        <v>30</v>
      </c>
      <c r="D55" s="489">
        <v>565</v>
      </c>
      <c r="E55" s="687">
        <v>27</v>
      </c>
      <c r="F55" s="336">
        <f t="shared" si="0"/>
        <v>-0.1</v>
      </c>
      <c r="G55" s="336">
        <f t="shared" si="1"/>
        <v>0.047787610619469</v>
      </c>
      <c r="H55" s="293" t="str">
        <f t="shared" si="2"/>
        <v>是</v>
      </c>
      <c r="I55" s="276" t="str">
        <f t="shared" si="3"/>
        <v>项</v>
      </c>
      <c r="J55" s="686" t="str">
        <f t="shared" si="4"/>
        <v>212</v>
      </c>
      <c r="K55" s="686" t="str">
        <f t="shared" si="5"/>
        <v>21208</v>
      </c>
      <c r="L55" s="686" t="str">
        <f t="shared" si="6"/>
        <v>2120811</v>
      </c>
      <c r="P55" s="275"/>
    </row>
    <row r="56" s="277" customFormat="1" ht="36" hidden="1" customHeight="1" spans="1:16">
      <c r="A56" s="298">
        <v>2120813</v>
      </c>
      <c r="B56" s="299" t="s">
        <v>1261</v>
      </c>
      <c r="C56" s="300">
        <v>0</v>
      </c>
      <c r="D56" s="301">
        <v>0</v>
      </c>
      <c r="E56" s="548">
        <v>0</v>
      </c>
      <c r="F56" s="336" t="str">
        <f t="shared" si="0"/>
        <v/>
      </c>
      <c r="G56" s="336" t="str">
        <f t="shared" si="1"/>
        <v/>
      </c>
      <c r="H56" s="293" t="str">
        <f t="shared" si="2"/>
        <v>否</v>
      </c>
      <c r="I56" s="276" t="str">
        <f t="shared" si="3"/>
        <v>项</v>
      </c>
      <c r="J56" s="686" t="str">
        <f t="shared" si="4"/>
        <v>212</v>
      </c>
      <c r="K56" s="686" t="str">
        <f t="shared" si="5"/>
        <v>21208</v>
      </c>
      <c r="L56" s="686" t="str">
        <f t="shared" si="6"/>
        <v>2120813</v>
      </c>
      <c r="P56" s="275">
        <v>0</v>
      </c>
    </row>
    <row r="57" s="275" customFormat="1" ht="36" customHeight="1" spans="1:16">
      <c r="A57" s="298">
        <v>2120814</v>
      </c>
      <c r="B57" s="299" t="s">
        <v>1262</v>
      </c>
      <c r="C57" s="489">
        <v>113</v>
      </c>
      <c r="D57" s="489">
        <v>333</v>
      </c>
      <c r="E57" s="687">
        <v>32</v>
      </c>
      <c r="F57" s="336">
        <f t="shared" si="0"/>
        <v>-0.716814159292035</v>
      </c>
      <c r="G57" s="336">
        <f t="shared" si="1"/>
        <v>0.0960960960960961</v>
      </c>
      <c r="H57" s="293" t="str">
        <f t="shared" si="2"/>
        <v>是</v>
      </c>
      <c r="I57" s="276" t="str">
        <f t="shared" si="3"/>
        <v>项</v>
      </c>
      <c r="J57" s="686" t="str">
        <f t="shared" si="4"/>
        <v>212</v>
      </c>
      <c r="K57" s="686" t="str">
        <f t="shared" si="5"/>
        <v>21208</v>
      </c>
      <c r="L57" s="686" t="str">
        <f t="shared" si="6"/>
        <v>2120814</v>
      </c>
    </row>
    <row r="58" s="275" customFormat="1" ht="36" customHeight="1" spans="1:16">
      <c r="A58" s="298">
        <v>2120816</v>
      </c>
      <c r="B58" s="303" t="s">
        <v>1263</v>
      </c>
      <c r="C58" s="489">
        <v>149</v>
      </c>
      <c r="D58" s="489">
        <v>243</v>
      </c>
      <c r="E58" s="489">
        <v>0</v>
      </c>
      <c r="F58" s="336">
        <f t="shared" si="0"/>
        <v>-1</v>
      </c>
      <c r="G58" s="336">
        <f t="shared" si="1"/>
        <v>0</v>
      </c>
      <c r="H58" s="293" t="str">
        <f t="shared" si="2"/>
        <v>是</v>
      </c>
      <c r="I58" s="276" t="str">
        <f t="shared" si="3"/>
        <v>项</v>
      </c>
      <c r="J58" s="686" t="str">
        <f t="shared" si="4"/>
        <v>212</v>
      </c>
      <c r="K58" s="686" t="str">
        <f t="shared" si="5"/>
        <v>21208</v>
      </c>
      <c r="L58" s="686" t="str">
        <f t="shared" si="6"/>
        <v>2120816</v>
      </c>
    </row>
    <row r="59" s="275" customFormat="1" ht="36" customHeight="1" spans="1:16">
      <c r="A59" s="298">
        <v>2120899</v>
      </c>
      <c r="B59" s="303" t="s">
        <v>1264</v>
      </c>
      <c r="C59" s="489">
        <v>621</v>
      </c>
      <c r="D59" s="489">
        <v>153</v>
      </c>
      <c r="E59" s="687">
        <v>11</v>
      </c>
      <c r="F59" s="336">
        <f t="shared" si="0"/>
        <v>-0.982286634460548</v>
      </c>
      <c r="G59" s="336">
        <f t="shared" si="1"/>
        <v>0.0718954248366013</v>
      </c>
      <c r="H59" s="293" t="str">
        <f t="shared" si="2"/>
        <v>是</v>
      </c>
      <c r="I59" s="276" t="str">
        <f t="shared" si="3"/>
        <v>项</v>
      </c>
      <c r="J59" s="686" t="str">
        <f t="shared" si="4"/>
        <v>212</v>
      </c>
      <c r="K59" s="686" t="str">
        <f t="shared" si="5"/>
        <v>21208</v>
      </c>
      <c r="L59" s="686" t="str">
        <f t="shared" si="6"/>
        <v>2120899</v>
      </c>
    </row>
    <row r="60" s="275" customFormat="1" ht="36" hidden="1" customHeight="1" spans="1:16">
      <c r="A60" s="295">
        <v>21210</v>
      </c>
      <c r="B60" s="296" t="s">
        <v>1265</v>
      </c>
      <c r="C60" s="297">
        <f>SUMIFS(C61:C$279,$I61:$I$279,"项",$K61:$K$279,$A60)</f>
        <v>0</v>
      </c>
      <c r="D60" s="297">
        <f>SUMIFS(D61:D$279,$I61:$I$279,"项",$K61:$K$279,$A60)</f>
        <v>0</v>
      </c>
      <c r="E60" s="297">
        <f>SUMIFS(E61:E$279,$I61:$I$279,"项",$K61:$K$279,$A60)</f>
        <v>0</v>
      </c>
      <c r="F60" s="336" t="str">
        <f t="shared" si="0"/>
        <v/>
      </c>
      <c r="G60" s="336" t="str">
        <f t="shared" si="1"/>
        <v/>
      </c>
      <c r="H60" s="293" t="str">
        <f t="shared" si="2"/>
        <v>否</v>
      </c>
      <c r="I60" s="276" t="str">
        <f t="shared" si="3"/>
        <v>款</v>
      </c>
      <c r="J60" s="686" t="str">
        <f t="shared" si="4"/>
        <v>212</v>
      </c>
      <c r="K60" s="686" t="str">
        <f t="shared" si="5"/>
        <v>21210</v>
      </c>
      <c r="L60" s="686" t="str">
        <f t="shared" si="6"/>
        <v>21210</v>
      </c>
    </row>
    <row r="61" s="275" customFormat="1" ht="36" hidden="1" customHeight="1" spans="1:16">
      <c r="A61" s="298">
        <v>2121001</v>
      </c>
      <c r="B61" s="299" t="s">
        <v>1251</v>
      </c>
      <c r="C61" s="300">
        <v>0</v>
      </c>
      <c r="D61" s="301">
        <v>0</v>
      </c>
      <c r="E61" s="548">
        <v>0</v>
      </c>
      <c r="F61" s="336" t="str">
        <f t="shared" si="0"/>
        <v/>
      </c>
      <c r="G61" s="336" t="str">
        <f t="shared" si="1"/>
        <v/>
      </c>
      <c r="H61" s="293" t="str">
        <f t="shared" si="2"/>
        <v>否</v>
      </c>
      <c r="I61" s="276" t="str">
        <f t="shared" si="3"/>
        <v>项</v>
      </c>
      <c r="J61" s="686" t="str">
        <f t="shared" si="4"/>
        <v>212</v>
      </c>
      <c r="K61" s="686" t="str">
        <f t="shared" si="5"/>
        <v>21210</v>
      </c>
      <c r="L61" s="686" t="str">
        <f t="shared" si="6"/>
        <v>2121001</v>
      </c>
      <c r="P61" s="275">
        <v>0</v>
      </c>
    </row>
    <row r="62" s="277" customFormat="1" ht="36" hidden="1" customHeight="1" spans="1:16">
      <c r="A62" s="298">
        <v>2121002</v>
      </c>
      <c r="B62" s="299" t="s">
        <v>1252</v>
      </c>
      <c r="C62" s="300">
        <v>0</v>
      </c>
      <c r="D62" s="301">
        <v>0</v>
      </c>
      <c r="E62" s="548">
        <v>0</v>
      </c>
      <c r="F62" s="336" t="str">
        <f t="shared" si="0"/>
        <v/>
      </c>
      <c r="G62" s="336" t="str">
        <f t="shared" si="1"/>
        <v/>
      </c>
      <c r="H62" s="293" t="str">
        <f t="shared" si="2"/>
        <v>否</v>
      </c>
      <c r="I62" s="276" t="str">
        <f t="shared" si="3"/>
        <v>项</v>
      </c>
      <c r="J62" s="686" t="str">
        <f t="shared" si="4"/>
        <v>212</v>
      </c>
      <c r="K62" s="686" t="str">
        <f t="shared" si="5"/>
        <v>21210</v>
      </c>
      <c r="L62" s="686" t="str">
        <f t="shared" si="6"/>
        <v>2121002</v>
      </c>
      <c r="P62" s="275">
        <v>0</v>
      </c>
    </row>
    <row r="63" s="275" customFormat="1" ht="36" hidden="1" customHeight="1" spans="1:16">
      <c r="A63" s="298">
        <v>2121099</v>
      </c>
      <c r="B63" s="299" t="s">
        <v>1266</v>
      </c>
      <c r="C63" s="300">
        <v>0</v>
      </c>
      <c r="D63" s="301">
        <v>0</v>
      </c>
      <c r="E63" s="301">
        <v>0</v>
      </c>
      <c r="F63" s="336" t="str">
        <f t="shared" si="0"/>
        <v/>
      </c>
      <c r="G63" s="336" t="str">
        <f t="shared" si="1"/>
        <v/>
      </c>
      <c r="H63" s="293" t="str">
        <f t="shared" si="2"/>
        <v>否</v>
      </c>
      <c r="I63" s="276" t="str">
        <f t="shared" si="3"/>
        <v>项</v>
      </c>
      <c r="J63" s="686" t="str">
        <f t="shared" si="4"/>
        <v>212</v>
      </c>
      <c r="K63" s="686" t="str">
        <f t="shared" si="5"/>
        <v>21210</v>
      </c>
      <c r="L63" s="686" t="str">
        <f t="shared" si="6"/>
        <v>2121099</v>
      </c>
      <c r="P63" s="275">
        <v>0</v>
      </c>
    </row>
    <row r="64" s="275" customFormat="1" ht="36" hidden="1" customHeight="1" spans="1:16">
      <c r="A64" s="295">
        <v>21211</v>
      </c>
      <c r="B64" s="296" t="s">
        <v>1267</v>
      </c>
      <c r="C64" s="297">
        <f>SUMIFS(C65:C$279,$I65:$I$279,"项",$K65:$K$279,$A64)</f>
        <v>0</v>
      </c>
      <c r="D64" s="297">
        <f>SUMIFS(D65:D$279,$I65:$I$279,"项",$K65:$K$279,$A64)</f>
        <v>0</v>
      </c>
      <c r="E64" s="297">
        <f>SUMIFS(E65:E$279,$I65:$I$279,"项",$K65:$K$279,$A64)</f>
        <v>0</v>
      </c>
      <c r="F64" s="336" t="str">
        <f t="shared" si="0"/>
        <v/>
      </c>
      <c r="G64" s="336" t="str">
        <f t="shared" si="1"/>
        <v/>
      </c>
      <c r="H64" s="293" t="str">
        <f t="shared" si="2"/>
        <v>否</v>
      </c>
      <c r="I64" s="276" t="str">
        <f t="shared" si="3"/>
        <v>款</v>
      </c>
      <c r="J64" s="686" t="str">
        <f t="shared" si="4"/>
        <v>212</v>
      </c>
      <c r="K64" s="686" t="str">
        <f t="shared" si="5"/>
        <v>21211</v>
      </c>
      <c r="L64" s="686" t="str">
        <f t="shared" si="6"/>
        <v>21211</v>
      </c>
    </row>
    <row r="65" s="275" customFormat="1" ht="36" customHeight="1" spans="1:16">
      <c r="A65" s="295">
        <v>21213</v>
      </c>
      <c r="B65" s="304" t="s">
        <v>1268</v>
      </c>
      <c r="C65" s="305">
        <f>SUMIFS(C66:C$279,$I66:$I$279,"项",$K66:$K$279,$A65)</f>
        <v>0</v>
      </c>
      <c r="D65" s="305">
        <f>SUMIFS(D66:D$279,$I66:$I$279,"项",$K66:$K$279,$A65)</f>
        <v>243</v>
      </c>
      <c r="E65" s="305">
        <f>SUMIFS(E66:E$279,$I66:$I$279,"项",$K66:$K$279,$A65)</f>
        <v>60</v>
      </c>
      <c r="F65" s="336" t="str">
        <f t="shared" si="0"/>
        <v/>
      </c>
      <c r="G65" s="336">
        <f t="shared" si="1"/>
        <v>0.246913580246914</v>
      </c>
      <c r="H65" s="293" t="str">
        <f t="shared" si="2"/>
        <v>是</v>
      </c>
      <c r="I65" s="276" t="str">
        <f t="shared" si="3"/>
        <v>款</v>
      </c>
      <c r="J65" s="686" t="str">
        <f t="shared" si="4"/>
        <v>212</v>
      </c>
      <c r="K65" s="686" t="str">
        <f t="shared" si="5"/>
        <v>21213</v>
      </c>
      <c r="L65" s="686" t="str">
        <f t="shared" si="6"/>
        <v>21213</v>
      </c>
    </row>
    <row r="66" s="275" customFormat="1" ht="36" hidden="1" customHeight="1" spans="1:16">
      <c r="A66" s="298">
        <v>2121301</v>
      </c>
      <c r="B66" s="299" t="s">
        <v>1269</v>
      </c>
      <c r="C66" s="300">
        <v>0</v>
      </c>
      <c r="D66" s="301">
        <v>0</v>
      </c>
      <c r="E66" s="548">
        <v>0</v>
      </c>
      <c r="F66" s="336" t="str">
        <f t="shared" si="0"/>
        <v/>
      </c>
      <c r="G66" s="336" t="str">
        <f t="shared" si="1"/>
        <v/>
      </c>
      <c r="H66" s="293" t="str">
        <f t="shared" si="2"/>
        <v>否</v>
      </c>
      <c r="I66" s="276" t="str">
        <f t="shared" si="3"/>
        <v>项</v>
      </c>
      <c r="J66" s="686" t="str">
        <f t="shared" si="4"/>
        <v>212</v>
      </c>
      <c r="K66" s="686" t="str">
        <f t="shared" si="5"/>
        <v>21213</v>
      </c>
      <c r="L66" s="686" t="str">
        <f t="shared" si="6"/>
        <v>2121301</v>
      </c>
      <c r="P66" s="275">
        <v>0</v>
      </c>
    </row>
    <row r="67" s="277" customFormat="1" ht="36" customHeight="1" spans="1:16">
      <c r="A67" s="298">
        <v>2121302</v>
      </c>
      <c r="B67" s="299" t="s">
        <v>1270</v>
      </c>
      <c r="C67" s="489">
        <v>0</v>
      </c>
      <c r="D67" s="489">
        <v>145</v>
      </c>
      <c r="E67" s="687">
        <v>60</v>
      </c>
      <c r="F67" s="336" t="str">
        <f t="shared" si="0"/>
        <v/>
      </c>
      <c r="G67" s="336">
        <f t="shared" si="1"/>
        <v>0.413793103448276</v>
      </c>
      <c r="H67" s="293" t="str">
        <f t="shared" si="2"/>
        <v>是</v>
      </c>
      <c r="I67" s="276" t="str">
        <f t="shared" si="3"/>
        <v>项</v>
      </c>
      <c r="J67" s="686" t="str">
        <f t="shared" si="4"/>
        <v>212</v>
      </c>
      <c r="K67" s="686" t="str">
        <f t="shared" si="5"/>
        <v>21213</v>
      </c>
      <c r="L67" s="686" t="str">
        <f t="shared" si="6"/>
        <v>2121302</v>
      </c>
      <c r="P67" s="275"/>
    </row>
    <row r="68" s="275" customFormat="1" ht="36" customHeight="1" spans="1:16">
      <c r="A68" s="298">
        <v>2121303</v>
      </c>
      <c r="B68" s="299" t="s">
        <v>1271</v>
      </c>
      <c r="C68" s="489">
        <v>0</v>
      </c>
      <c r="D68" s="489">
        <v>98</v>
      </c>
      <c r="E68" s="687">
        <v>0</v>
      </c>
      <c r="F68" s="336" t="str">
        <f t="shared" si="0"/>
        <v/>
      </c>
      <c r="G68" s="336">
        <f t="shared" si="1"/>
        <v>0</v>
      </c>
      <c r="H68" s="293" t="str">
        <f t="shared" si="2"/>
        <v>是</v>
      </c>
      <c r="I68" s="276" t="str">
        <f t="shared" si="3"/>
        <v>项</v>
      </c>
      <c r="J68" s="686" t="str">
        <f t="shared" si="4"/>
        <v>212</v>
      </c>
      <c r="K68" s="686" t="str">
        <f t="shared" si="5"/>
        <v>21213</v>
      </c>
      <c r="L68" s="686" t="str">
        <f t="shared" si="6"/>
        <v>2121303</v>
      </c>
    </row>
    <row r="69" s="275" customFormat="1" ht="36" hidden="1" customHeight="1" spans="1:16">
      <c r="A69" s="298">
        <v>2121304</v>
      </c>
      <c r="B69" s="299" t="s">
        <v>1272</v>
      </c>
      <c r="C69" s="300">
        <v>0</v>
      </c>
      <c r="D69" s="301">
        <v>0</v>
      </c>
      <c r="E69" s="301">
        <v>0</v>
      </c>
      <c r="F69" s="336" t="str">
        <f t="shared" ref="F69:F132" si="7">IF(C69&lt;&gt;0,E69/C69-1,"")</f>
        <v/>
      </c>
      <c r="G69" s="336" t="str">
        <f t="shared" ref="G69:G132" si="8">IF(D69&lt;&gt;0,E69/D69,"")</f>
        <v/>
      </c>
      <c r="H69" s="293" t="str">
        <f t="shared" ref="H69:H132" si="9">IF(LEN(A69)=3,"是",IF(B69&lt;&gt;"",IF(SUM(C69:E69)&lt;&gt;0,"是","否"),"是"))</f>
        <v>否</v>
      </c>
      <c r="I69" s="276" t="str">
        <f t="shared" ref="I69:I132" si="10">_xlfn.IFS(LEN(A69)=3,"类",LEN(A69)=5,"款",LEN(A69)=7,"项")</f>
        <v>项</v>
      </c>
      <c r="J69" s="686" t="str">
        <f t="shared" ref="J69:J132" si="11">LEFT(A69,3)</f>
        <v>212</v>
      </c>
      <c r="K69" s="686" t="str">
        <f t="shared" ref="K69:K132" si="12">LEFT(A69,5)</f>
        <v>21213</v>
      </c>
      <c r="L69" s="686" t="str">
        <f t="shared" ref="L69:L132" si="13">LEFT(A69,7)</f>
        <v>2121304</v>
      </c>
      <c r="P69" s="275">
        <v>0</v>
      </c>
    </row>
    <row r="70" s="275" customFormat="1" ht="36" hidden="1" customHeight="1" spans="1:16">
      <c r="A70" s="298">
        <v>2121399</v>
      </c>
      <c r="B70" s="299" t="s">
        <v>1273</v>
      </c>
      <c r="C70" s="300">
        <v>0</v>
      </c>
      <c r="D70" s="301">
        <v>0</v>
      </c>
      <c r="E70" s="548">
        <v>0</v>
      </c>
      <c r="F70" s="336" t="str">
        <f t="shared" si="7"/>
        <v/>
      </c>
      <c r="G70" s="336" t="str">
        <f t="shared" si="8"/>
        <v/>
      </c>
      <c r="H70" s="293" t="str">
        <f t="shared" si="9"/>
        <v>否</v>
      </c>
      <c r="I70" s="276" t="str">
        <f t="shared" si="10"/>
        <v>项</v>
      </c>
      <c r="J70" s="686" t="str">
        <f t="shared" si="11"/>
        <v>212</v>
      </c>
      <c r="K70" s="686" t="str">
        <f t="shared" si="12"/>
        <v>21213</v>
      </c>
      <c r="L70" s="686" t="str">
        <f t="shared" si="13"/>
        <v>2121399</v>
      </c>
      <c r="P70" s="275">
        <v>0</v>
      </c>
    </row>
    <row r="71" s="275" customFormat="1" ht="36" customHeight="1" spans="1:16">
      <c r="A71" s="295">
        <v>21214</v>
      </c>
      <c r="B71" s="304" t="s">
        <v>1274</v>
      </c>
      <c r="C71" s="305">
        <f>SUMIFS(C72:C$279,$I72:$I$279,"项",$K72:$K$279,$A71)</f>
        <v>488</v>
      </c>
      <c r="D71" s="305">
        <f>SUMIFS(D72:D$279,$I72:$I$279,"项",$K72:$K$279,$A71)</f>
        <v>982</v>
      </c>
      <c r="E71" s="305">
        <f>SUMIFS(E72:E$279,$I72:$I$279,"项",$K72:$K$279,$A71)</f>
        <v>466</v>
      </c>
      <c r="F71" s="336">
        <f t="shared" si="7"/>
        <v>-0.0450819672131147</v>
      </c>
      <c r="G71" s="336">
        <f t="shared" si="8"/>
        <v>0.474541751527495</v>
      </c>
      <c r="H71" s="293" t="str">
        <f t="shared" si="9"/>
        <v>是</v>
      </c>
      <c r="I71" s="276" t="str">
        <f t="shared" si="10"/>
        <v>款</v>
      </c>
      <c r="J71" s="686" t="str">
        <f t="shared" si="11"/>
        <v>212</v>
      </c>
      <c r="K71" s="686" t="str">
        <f t="shared" si="12"/>
        <v>21214</v>
      </c>
      <c r="L71" s="686" t="str">
        <f t="shared" si="13"/>
        <v>21214</v>
      </c>
    </row>
    <row r="72" s="277" customFormat="1" ht="36" customHeight="1" spans="1:16">
      <c r="A72" s="298">
        <v>2121401</v>
      </c>
      <c r="B72" s="303" t="s">
        <v>1275</v>
      </c>
      <c r="C72" s="489">
        <v>472</v>
      </c>
      <c r="D72" s="489">
        <v>898</v>
      </c>
      <c r="E72" s="687">
        <v>432</v>
      </c>
      <c r="F72" s="336">
        <f t="shared" si="7"/>
        <v>-0.0847457627118644</v>
      </c>
      <c r="G72" s="336">
        <f t="shared" si="8"/>
        <v>0.481069042316258</v>
      </c>
      <c r="H72" s="293" t="str">
        <f t="shared" si="9"/>
        <v>是</v>
      </c>
      <c r="I72" s="276" t="str">
        <f t="shared" si="10"/>
        <v>项</v>
      </c>
      <c r="J72" s="686" t="str">
        <f t="shared" si="11"/>
        <v>212</v>
      </c>
      <c r="K72" s="686" t="str">
        <f t="shared" si="12"/>
        <v>21214</v>
      </c>
      <c r="L72" s="686" t="str">
        <f t="shared" si="13"/>
        <v>2121401</v>
      </c>
      <c r="P72" s="275"/>
    </row>
    <row r="73" s="275" customFormat="1" ht="36" customHeight="1" spans="1:16">
      <c r="A73" s="298">
        <v>2121402</v>
      </c>
      <c r="B73" s="303" t="s">
        <v>1276</v>
      </c>
      <c r="C73" s="489">
        <v>16</v>
      </c>
      <c r="D73" s="489">
        <v>84</v>
      </c>
      <c r="E73" s="489">
        <v>34</v>
      </c>
      <c r="F73" s="336">
        <f t="shared" si="7"/>
        <v>1.125</v>
      </c>
      <c r="G73" s="336">
        <f t="shared" si="8"/>
        <v>0.404761904761905</v>
      </c>
      <c r="H73" s="293" t="str">
        <f t="shared" si="9"/>
        <v>是</v>
      </c>
      <c r="I73" s="276" t="str">
        <f t="shared" si="10"/>
        <v>项</v>
      </c>
      <c r="J73" s="686" t="str">
        <f t="shared" si="11"/>
        <v>212</v>
      </c>
      <c r="K73" s="686" t="str">
        <f t="shared" si="12"/>
        <v>21214</v>
      </c>
      <c r="L73" s="686" t="str">
        <f t="shared" si="13"/>
        <v>2121402</v>
      </c>
    </row>
    <row r="74" s="275" customFormat="1" ht="36" hidden="1" customHeight="1" spans="1:16">
      <c r="A74" s="298">
        <v>2121499</v>
      </c>
      <c r="B74" s="299" t="s">
        <v>1277</v>
      </c>
      <c r="C74" s="300">
        <v>0</v>
      </c>
      <c r="D74" s="301">
        <v>0</v>
      </c>
      <c r="E74" s="548">
        <v>0</v>
      </c>
      <c r="F74" s="336" t="str">
        <f t="shared" si="7"/>
        <v/>
      </c>
      <c r="G74" s="336" t="str">
        <f t="shared" si="8"/>
        <v/>
      </c>
      <c r="H74" s="293" t="str">
        <f t="shared" si="9"/>
        <v>否</v>
      </c>
      <c r="I74" s="276" t="str">
        <f t="shared" si="10"/>
        <v>项</v>
      </c>
      <c r="J74" s="686" t="str">
        <f t="shared" si="11"/>
        <v>212</v>
      </c>
      <c r="K74" s="686" t="str">
        <f t="shared" si="12"/>
        <v>21214</v>
      </c>
      <c r="L74" s="686" t="str">
        <f t="shared" si="13"/>
        <v>2121499</v>
      </c>
      <c r="P74" s="275">
        <v>0</v>
      </c>
    </row>
    <row r="75" s="275" customFormat="1" ht="36" hidden="1" customHeight="1" spans="1:16">
      <c r="A75" s="295">
        <v>21215</v>
      </c>
      <c r="B75" s="296" t="s">
        <v>1278</v>
      </c>
      <c r="C75" s="297">
        <f>SUMIFS(C76:C$279,$I76:$I$279,"项",$K76:$K$279,$A75)</f>
        <v>0</v>
      </c>
      <c r="D75" s="297">
        <f>SUMIFS(D76:D$279,$I76:$I$279,"项",$K76:$K$279,$A75)</f>
        <v>0</v>
      </c>
      <c r="E75" s="297">
        <f>SUMIFS(E76:E$279,$I76:$I$279,"项",$K76:$K$279,$A75)</f>
        <v>0</v>
      </c>
      <c r="F75" s="336" t="str">
        <f t="shared" si="7"/>
        <v/>
      </c>
      <c r="G75" s="336" t="str">
        <f t="shared" si="8"/>
        <v/>
      </c>
      <c r="H75" s="293" t="str">
        <f t="shared" si="9"/>
        <v>否</v>
      </c>
      <c r="I75" s="276" t="str">
        <f t="shared" si="10"/>
        <v>款</v>
      </c>
      <c r="J75" s="686" t="str">
        <f t="shared" si="11"/>
        <v>212</v>
      </c>
      <c r="K75" s="686" t="str">
        <f t="shared" si="12"/>
        <v>21215</v>
      </c>
      <c r="L75" s="686" t="str">
        <f t="shared" si="13"/>
        <v>21215</v>
      </c>
    </row>
    <row r="76" s="275" customFormat="1" ht="36" hidden="1" customHeight="1" spans="1:16">
      <c r="A76" s="298">
        <v>2121501</v>
      </c>
      <c r="B76" s="299" t="s">
        <v>1251</v>
      </c>
      <c r="C76" s="300">
        <v>0</v>
      </c>
      <c r="D76" s="301">
        <v>0</v>
      </c>
      <c r="E76" s="548">
        <v>0</v>
      </c>
      <c r="F76" s="336" t="str">
        <f t="shared" si="7"/>
        <v/>
      </c>
      <c r="G76" s="336" t="str">
        <f t="shared" si="8"/>
        <v/>
      </c>
      <c r="H76" s="293" t="str">
        <f t="shared" si="9"/>
        <v>否</v>
      </c>
      <c r="I76" s="276" t="str">
        <f t="shared" si="10"/>
        <v>项</v>
      </c>
      <c r="J76" s="686" t="str">
        <f t="shared" si="11"/>
        <v>212</v>
      </c>
      <c r="K76" s="686" t="str">
        <f t="shared" si="12"/>
        <v>21215</v>
      </c>
      <c r="L76" s="686" t="str">
        <f t="shared" si="13"/>
        <v>2121501</v>
      </c>
      <c r="P76" s="275">
        <v>0</v>
      </c>
    </row>
    <row r="77" s="277" customFormat="1" ht="36" hidden="1" customHeight="1" spans="1:16">
      <c r="A77" s="298">
        <v>2121502</v>
      </c>
      <c r="B77" s="299" t="s">
        <v>1252</v>
      </c>
      <c r="C77" s="300">
        <v>0</v>
      </c>
      <c r="D77" s="301">
        <v>0</v>
      </c>
      <c r="E77" s="301">
        <v>0</v>
      </c>
      <c r="F77" s="336" t="str">
        <f t="shared" si="7"/>
        <v/>
      </c>
      <c r="G77" s="336" t="str">
        <f t="shared" si="8"/>
        <v/>
      </c>
      <c r="H77" s="293" t="str">
        <f t="shared" si="9"/>
        <v>否</v>
      </c>
      <c r="I77" s="276" t="str">
        <f t="shared" si="10"/>
        <v>项</v>
      </c>
      <c r="J77" s="686" t="str">
        <f t="shared" si="11"/>
        <v>212</v>
      </c>
      <c r="K77" s="686" t="str">
        <f t="shared" si="12"/>
        <v>21215</v>
      </c>
      <c r="L77" s="686" t="str">
        <f t="shared" si="13"/>
        <v>2121502</v>
      </c>
      <c r="P77" s="275">
        <v>0</v>
      </c>
    </row>
    <row r="78" s="277" customFormat="1" ht="36" hidden="1" customHeight="1" spans="1:16">
      <c r="A78" s="298">
        <v>2121599</v>
      </c>
      <c r="B78" s="299" t="s">
        <v>1279</v>
      </c>
      <c r="C78" s="300">
        <v>0</v>
      </c>
      <c r="D78" s="301">
        <v>0</v>
      </c>
      <c r="E78" s="548">
        <v>0</v>
      </c>
      <c r="F78" s="336" t="str">
        <f t="shared" si="7"/>
        <v/>
      </c>
      <c r="G78" s="336" t="str">
        <f t="shared" si="8"/>
        <v/>
      </c>
      <c r="H78" s="293" t="str">
        <f t="shared" si="9"/>
        <v>否</v>
      </c>
      <c r="I78" s="276" t="str">
        <f t="shared" si="10"/>
        <v>项</v>
      </c>
      <c r="J78" s="686" t="str">
        <f t="shared" si="11"/>
        <v>212</v>
      </c>
      <c r="K78" s="686" t="str">
        <f t="shared" si="12"/>
        <v>21215</v>
      </c>
      <c r="L78" s="686" t="str">
        <f t="shared" si="13"/>
        <v>2121599</v>
      </c>
      <c r="P78" s="275">
        <v>0</v>
      </c>
    </row>
    <row r="79" s="275" customFormat="1" ht="36" hidden="1" customHeight="1" spans="1:16">
      <c r="A79" s="295">
        <v>21216</v>
      </c>
      <c r="B79" s="304" t="s">
        <v>1280</v>
      </c>
      <c r="C79" s="297">
        <f>SUMIFS(C80:C$279,$I80:$I$279,"项",$K80:$K$279,$A79)</f>
        <v>0</v>
      </c>
      <c r="D79" s="297">
        <f>SUMIFS(D80:D$279,$I80:$I$279,"项",$K80:$K$279,$A79)</f>
        <v>0</v>
      </c>
      <c r="E79" s="297">
        <f>SUMIFS(E80:E$279,$I80:$I$279,"项",$K80:$K$279,$A79)</f>
        <v>0</v>
      </c>
      <c r="F79" s="336" t="str">
        <f t="shared" si="7"/>
        <v/>
      </c>
      <c r="G79" s="336" t="str">
        <f t="shared" si="8"/>
        <v/>
      </c>
      <c r="H79" s="293" t="str">
        <f t="shared" si="9"/>
        <v>否</v>
      </c>
      <c r="I79" s="276" t="str">
        <f t="shared" si="10"/>
        <v>款</v>
      </c>
      <c r="J79" s="686" t="str">
        <f t="shared" si="11"/>
        <v>212</v>
      </c>
      <c r="K79" s="686" t="str">
        <f t="shared" si="12"/>
        <v>21216</v>
      </c>
      <c r="L79" s="686" t="str">
        <f t="shared" si="13"/>
        <v>21216</v>
      </c>
    </row>
    <row r="80" s="275" customFormat="1" ht="36" hidden="1" customHeight="1" spans="1:16">
      <c r="A80" s="298">
        <v>2121601</v>
      </c>
      <c r="B80" s="299" t="s">
        <v>1251</v>
      </c>
      <c r="C80" s="300">
        <v>0</v>
      </c>
      <c r="D80" s="301">
        <v>0</v>
      </c>
      <c r="E80" s="548">
        <v>0</v>
      </c>
      <c r="F80" s="336" t="str">
        <f t="shared" si="7"/>
        <v/>
      </c>
      <c r="G80" s="336" t="str">
        <f t="shared" si="8"/>
        <v/>
      </c>
      <c r="H80" s="293" t="str">
        <f t="shared" si="9"/>
        <v>否</v>
      </c>
      <c r="I80" s="276" t="str">
        <f t="shared" si="10"/>
        <v>项</v>
      </c>
      <c r="J80" s="686" t="str">
        <f t="shared" si="11"/>
        <v>212</v>
      </c>
      <c r="K80" s="686" t="str">
        <f t="shared" si="12"/>
        <v>21216</v>
      </c>
      <c r="L80" s="686" t="str">
        <f t="shared" si="13"/>
        <v>2121601</v>
      </c>
      <c r="P80" s="275">
        <v>0</v>
      </c>
    </row>
    <row r="81" s="275" customFormat="1" ht="36" hidden="1" customHeight="1" spans="1:16">
      <c r="A81" s="298">
        <v>2121602</v>
      </c>
      <c r="B81" s="299" t="s">
        <v>1252</v>
      </c>
      <c r="C81" s="300">
        <v>0</v>
      </c>
      <c r="D81" s="301">
        <v>0</v>
      </c>
      <c r="E81" s="301">
        <v>0</v>
      </c>
      <c r="F81" s="336" t="str">
        <f t="shared" si="7"/>
        <v/>
      </c>
      <c r="G81" s="336" t="str">
        <f t="shared" si="8"/>
        <v/>
      </c>
      <c r="H81" s="293" t="str">
        <f t="shared" si="9"/>
        <v>否</v>
      </c>
      <c r="I81" s="276" t="str">
        <f t="shared" si="10"/>
        <v>项</v>
      </c>
      <c r="J81" s="686" t="str">
        <f t="shared" si="11"/>
        <v>212</v>
      </c>
      <c r="K81" s="686" t="str">
        <f t="shared" si="12"/>
        <v>21216</v>
      </c>
      <c r="L81" s="686" t="str">
        <f t="shared" si="13"/>
        <v>2121602</v>
      </c>
      <c r="P81" s="275">
        <v>0</v>
      </c>
    </row>
    <row r="82" s="275" customFormat="1" ht="36" hidden="1" customHeight="1" spans="1:16">
      <c r="A82" s="298">
        <v>2121699</v>
      </c>
      <c r="B82" s="299" t="s">
        <v>1281</v>
      </c>
      <c r="C82" s="300">
        <v>0</v>
      </c>
      <c r="D82" s="301">
        <v>0</v>
      </c>
      <c r="E82" s="548">
        <v>0</v>
      </c>
      <c r="F82" s="336" t="str">
        <f t="shared" si="7"/>
        <v/>
      </c>
      <c r="G82" s="336" t="str">
        <f t="shared" si="8"/>
        <v/>
      </c>
      <c r="H82" s="293" t="str">
        <f t="shared" si="9"/>
        <v>否</v>
      </c>
      <c r="I82" s="276" t="str">
        <f t="shared" si="10"/>
        <v>项</v>
      </c>
      <c r="J82" s="686" t="str">
        <f t="shared" si="11"/>
        <v>212</v>
      </c>
      <c r="K82" s="686" t="str">
        <f t="shared" si="12"/>
        <v>21216</v>
      </c>
      <c r="L82" s="686" t="str">
        <f t="shared" si="13"/>
        <v>2121699</v>
      </c>
      <c r="P82" s="275">
        <v>0</v>
      </c>
    </row>
    <row r="83" s="277" customFormat="1" ht="36" hidden="1" customHeight="1" spans="1:16">
      <c r="A83" s="295">
        <v>21217</v>
      </c>
      <c r="B83" s="296" t="s">
        <v>1282</v>
      </c>
      <c r="C83" s="297">
        <f>SUMIFS(C84:C$279,$I84:$I$279,"项",$K84:$K$279,$A83)</f>
        <v>0</v>
      </c>
      <c r="D83" s="297">
        <f>SUMIFS(D84:D$279,$I84:$I$279,"项",$K84:$K$279,$A83)</f>
        <v>0</v>
      </c>
      <c r="E83" s="297">
        <f>SUMIFS(E84:E$279,$I84:$I$279,"项",$K84:$K$279,$A83)</f>
        <v>0</v>
      </c>
      <c r="F83" s="336" t="str">
        <f t="shared" si="7"/>
        <v/>
      </c>
      <c r="G83" s="336" t="str">
        <f t="shared" si="8"/>
        <v/>
      </c>
      <c r="H83" s="293" t="str">
        <f t="shared" si="9"/>
        <v>否</v>
      </c>
      <c r="I83" s="276" t="str">
        <f t="shared" si="10"/>
        <v>款</v>
      </c>
      <c r="J83" s="686" t="str">
        <f t="shared" si="11"/>
        <v>212</v>
      </c>
      <c r="K83" s="686" t="str">
        <f t="shared" si="12"/>
        <v>21217</v>
      </c>
      <c r="L83" s="686" t="str">
        <f t="shared" si="13"/>
        <v>21217</v>
      </c>
    </row>
    <row r="84" s="275" customFormat="1" ht="36" hidden="1" customHeight="1" spans="1:16">
      <c r="A84" s="298">
        <v>2121701</v>
      </c>
      <c r="B84" s="303" t="s">
        <v>1269</v>
      </c>
      <c r="C84" s="300">
        <v>0</v>
      </c>
      <c r="D84" s="301">
        <v>0</v>
      </c>
      <c r="E84" s="548">
        <v>0</v>
      </c>
      <c r="F84" s="336" t="str">
        <f t="shared" si="7"/>
        <v/>
      </c>
      <c r="G84" s="336" t="str">
        <f t="shared" si="8"/>
        <v/>
      </c>
      <c r="H84" s="293" t="str">
        <f t="shared" si="9"/>
        <v>否</v>
      </c>
      <c r="I84" s="276" t="str">
        <f t="shared" si="10"/>
        <v>项</v>
      </c>
      <c r="J84" s="686" t="str">
        <f t="shared" si="11"/>
        <v>212</v>
      </c>
      <c r="K84" s="686" t="str">
        <f t="shared" si="12"/>
        <v>21217</v>
      </c>
      <c r="L84" s="686" t="str">
        <f t="shared" si="13"/>
        <v>2121701</v>
      </c>
      <c r="P84" s="275">
        <v>0</v>
      </c>
    </row>
    <row r="85" s="275" customFormat="1" ht="36" hidden="1" customHeight="1" spans="1:16">
      <c r="A85" s="298">
        <v>2121702</v>
      </c>
      <c r="B85" s="299" t="s">
        <v>1270</v>
      </c>
      <c r="C85" s="300">
        <v>0</v>
      </c>
      <c r="D85" s="301">
        <v>0</v>
      </c>
      <c r="E85" s="548">
        <v>0</v>
      </c>
      <c r="F85" s="336" t="str">
        <f t="shared" si="7"/>
        <v/>
      </c>
      <c r="G85" s="336" t="str">
        <f t="shared" si="8"/>
        <v/>
      </c>
      <c r="H85" s="293" t="str">
        <f t="shared" si="9"/>
        <v>否</v>
      </c>
      <c r="I85" s="276" t="str">
        <f t="shared" si="10"/>
        <v>项</v>
      </c>
      <c r="J85" s="686" t="str">
        <f t="shared" si="11"/>
        <v>212</v>
      </c>
      <c r="K85" s="686" t="str">
        <f t="shared" si="12"/>
        <v>21217</v>
      </c>
      <c r="L85" s="686" t="str">
        <f t="shared" si="13"/>
        <v>2121702</v>
      </c>
      <c r="P85" s="275">
        <v>0</v>
      </c>
    </row>
    <row r="86" s="275" customFormat="1" ht="36" hidden="1" customHeight="1" spans="1:16">
      <c r="A86" s="298">
        <v>2121703</v>
      </c>
      <c r="B86" s="299" t="s">
        <v>1271</v>
      </c>
      <c r="C86" s="300">
        <v>0</v>
      </c>
      <c r="D86" s="301">
        <v>0</v>
      </c>
      <c r="E86" s="548">
        <v>0</v>
      </c>
      <c r="F86" s="336" t="str">
        <f t="shared" si="7"/>
        <v/>
      </c>
      <c r="G86" s="336" t="str">
        <f t="shared" si="8"/>
        <v/>
      </c>
      <c r="H86" s="293" t="str">
        <f t="shared" si="9"/>
        <v>否</v>
      </c>
      <c r="I86" s="276" t="str">
        <f t="shared" si="10"/>
        <v>项</v>
      </c>
      <c r="J86" s="686" t="str">
        <f t="shared" si="11"/>
        <v>212</v>
      </c>
      <c r="K86" s="686" t="str">
        <f t="shared" si="12"/>
        <v>21217</v>
      </c>
      <c r="L86" s="686" t="str">
        <f t="shared" si="13"/>
        <v>2121703</v>
      </c>
      <c r="P86" s="275">
        <v>0</v>
      </c>
    </row>
    <row r="87" s="275" customFormat="1" ht="36" hidden="1" customHeight="1" spans="1:16">
      <c r="A87" s="298">
        <v>2121704</v>
      </c>
      <c r="B87" s="299" t="s">
        <v>1272</v>
      </c>
      <c r="C87" s="300">
        <v>0</v>
      </c>
      <c r="D87" s="301">
        <v>0</v>
      </c>
      <c r="E87" s="301">
        <v>0</v>
      </c>
      <c r="F87" s="336" t="str">
        <f t="shared" si="7"/>
        <v/>
      </c>
      <c r="G87" s="336" t="str">
        <f t="shared" si="8"/>
        <v/>
      </c>
      <c r="H87" s="293" t="str">
        <f t="shared" si="9"/>
        <v>否</v>
      </c>
      <c r="I87" s="276" t="str">
        <f t="shared" si="10"/>
        <v>项</v>
      </c>
      <c r="J87" s="686" t="str">
        <f t="shared" si="11"/>
        <v>212</v>
      </c>
      <c r="K87" s="686" t="str">
        <f t="shared" si="12"/>
        <v>21217</v>
      </c>
      <c r="L87" s="686" t="str">
        <f t="shared" si="13"/>
        <v>2121704</v>
      </c>
      <c r="P87" s="275">
        <v>0</v>
      </c>
    </row>
    <row r="88" s="277" customFormat="1" ht="36" hidden="1" customHeight="1" spans="1:16">
      <c r="A88" s="298">
        <v>2121799</v>
      </c>
      <c r="B88" s="299" t="s">
        <v>1283</v>
      </c>
      <c r="C88" s="300">
        <v>0</v>
      </c>
      <c r="D88" s="301">
        <v>0</v>
      </c>
      <c r="E88" s="548">
        <v>0</v>
      </c>
      <c r="F88" s="336" t="str">
        <f t="shared" si="7"/>
        <v/>
      </c>
      <c r="G88" s="336" t="str">
        <f t="shared" si="8"/>
        <v/>
      </c>
      <c r="H88" s="293" t="str">
        <f t="shared" si="9"/>
        <v>否</v>
      </c>
      <c r="I88" s="276" t="str">
        <f t="shared" si="10"/>
        <v>项</v>
      </c>
      <c r="J88" s="686" t="str">
        <f t="shared" si="11"/>
        <v>212</v>
      </c>
      <c r="K88" s="686" t="str">
        <f t="shared" si="12"/>
        <v>21217</v>
      </c>
      <c r="L88" s="686" t="str">
        <f t="shared" si="13"/>
        <v>2121799</v>
      </c>
      <c r="P88" s="275">
        <v>0</v>
      </c>
    </row>
    <row r="89" s="275" customFormat="1" ht="36" hidden="1" customHeight="1" spans="1:16">
      <c r="A89" s="295">
        <v>21218</v>
      </c>
      <c r="B89" s="304" t="s">
        <v>1284</v>
      </c>
      <c r="C89" s="297">
        <f>SUMIFS(C90:C$279,$I90:$I$279,"项",$K90:$K$279,$A89)</f>
        <v>0</v>
      </c>
      <c r="D89" s="297">
        <f>SUMIFS(D90:D$279,$I90:$I$279,"项",$K90:$K$279,$A89)</f>
        <v>0</v>
      </c>
      <c r="E89" s="297">
        <f>SUMIFS(E90:E$279,$I90:$I$279,"项",$K90:$K$279,$A89)</f>
        <v>0</v>
      </c>
      <c r="F89" s="336" t="str">
        <f t="shared" si="7"/>
        <v/>
      </c>
      <c r="G89" s="336" t="str">
        <f t="shared" si="8"/>
        <v/>
      </c>
      <c r="H89" s="293" t="str">
        <f t="shared" si="9"/>
        <v>否</v>
      </c>
      <c r="I89" s="276" t="str">
        <f t="shared" si="10"/>
        <v>款</v>
      </c>
      <c r="J89" s="686" t="str">
        <f t="shared" si="11"/>
        <v>212</v>
      </c>
      <c r="K89" s="686" t="str">
        <f t="shared" si="12"/>
        <v>21218</v>
      </c>
      <c r="L89" s="686" t="str">
        <f t="shared" si="13"/>
        <v>21218</v>
      </c>
    </row>
    <row r="90" s="275" customFormat="1" ht="36" hidden="1" customHeight="1" spans="1:16">
      <c r="A90" s="298">
        <v>2121801</v>
      </c>
      <c r="B90" s="303" t="s">
        <v>1275</v>
      </c>
      <c r="C90" s="300">
        <v>0</v>
      </c>
      <c r="D90" s="301">
        <v>0</v>
      </c>
      <c r="E90" s="301">
        <v>0</v>
      </c>
      <c r="F90" s="336" t="str">
        <f t="shared" si="7"/>
        <v/>
      </c>
      <c r="G90" s="336" t="str">
        <f t="shared" si="8"/>
        <v/>
      </c>
      <c r="H90" s="293" t="str">
        <f t="shared" si="9"/>
        <v>否</v>
      </c>
      <c r="I90" s="276" t="str">
        <f t="shared" si="10"/>
        <v>项</v>
      </c>
      <c r="J90" s="686" t="str">
        <f t="shared" si="11"/>
        <v>212</v>
      </c>
      <c r="K90" s="686" t="str">
        <f t="shared" si="12"/>
        <v>21218</v>
      </c>
      <c r="L90" s="686" t="str">
        <f t="shared" si="13"/>
        <v>2121801</v>
      </c>
      <c r="P90" s="275">
        <v>0</v>
      </c>
    </row>
    <row r="91" s="275" customFormat="1" ht="36" hidden="1" customHeight="1" spans="1:16">
      <c r="A91" s="298">
        <v>2121899</v>
      </c>
      <c r="B91" s="303" t="s">
        <v>1285</v>
      </c>
      <c r="C91" s="300">
        <v>0</v>
      </c>
      <c r="D91" s="301">
        <v>0</v>
      </c>
      <c r="E91" s="548">
        <v>0</v>
      </c>
      <c r="F91" s="336" t="str">
        <f t="shared" si="7"/>
        <v/>
      </c>
      <c r="G91" s="336" t="str">
        <f t="shared" si="8"/>
        <v/>
      </c>
      <c r="H91" s="293" t="str">
        <f t="shared" si="9"/>
        <v>否</v>
      </c>
      <c r="I91" s="276" t="str">
        <f t="shared" si="10"/>
        <v>项</v>
      </c>
      <c r="J91" s="686" t="str">
        <f t="shared" si="11"/>
        <v>212</v>
      </c>
      <c r="K91" s="686" t="str">
        <f t="shared" si="12"/>
        <v>21218</v>
      </c>
      <c r="L91" s="686" t="str">
        <f t="shared" si="13"/>
        <v>2121899</v>
      </c>
      <c r="P91" s="275">
        <v>0</v>
      </c>
    </row>
    <row r="92" s="275" customFormat="1" ht="36" hidden="1" customHeight="1" spans="1:16">
      <c r="A92" s="295">
        <v>21219</v>
      </c>
      <c r="B92" s="304" t="s">
        <v>1286</v>
      </c>
      <c r="C92" s="297">
        <f>SUMIFS(C93:C$279,$I93:$I$279,"项",$K93:$K$279,$A92)</f>
        <v>0</v>
      </c>
      <c r="D92" s="297">
        <f>SUMIFS(D93:D$279,$I93:$I$279,"项",$K93:$K$279,$A92)</f>
        <v>0</v>
      </c>
      <c r="E92" s="297">
        <f>SUMIFS(E93:E$279,$I93:$I$279,"项",$K93:$K$279,$A92)</f>
        <v>0</v>
      </c>
      <c r="F92" s="336" t="str">
        <f t="shared" si="7"/>
        <v/>
      </c>
      <c r="G92" s="336" t="str">
        <f t="shared" si="8"/>
        <v/>
      </c>
      <c r="H92" s="293" t="str">
        <f t="shared" si="9"/>
        <v>否</v>
      </c>
      <c r="I92" s="276" t="str">
        <f t="shared" si="10"/>
        <v>款</v>
      </c>
      <c r="J92" s="686" t="str">
        <f t="shared" si="11"/>
        <v>212</v>
      </c>
      <c r="K92" s="686" t="str">
        <f t="shared" si="12"/>
        <v>21219</v>
      </c>
      <c r="L92" s="686" t="str">
        <f t="shared" si="13"/>
        <v>21219</v>
      </c>
    </row>
    <row r="93" s="277" customFormat="1" ht="36" hidden="1" customHeight="1" spans="1:16">
      <c r="A93" s="298">
        <v>2121901</v>
      </c>
      <c r="B93" s="303" t="s">
        <v>1251</v>
      </c>
      <c r="C93" s="300">
        <v>0</v>
      </c>
      <c r="D93" s="301">
        <v>0</v>
      </c>
      <c r="E93" s="548">
        <v>0</v>
      </c>
      <c r="F93" s="336" t="str">
        <f t="shared" si="7"/>
        <v/>
      </c>
      <c r="G93" s="336" t="str">
        <f t="shared" si="8"/>
        <v/>
      </c>
      <c r="H93" s="293" t="str">
        <f t="shared" si="9"/>
        <v>否</v>
      </c>
      <c r="I93" s="276" t="str">
        <f t="shared" si="10"/>
        <v>项</v>
      </c>
      <c r="J93" s="686" t="str">
        <f t="shared" si="11"/>
        <v>212</v>
      </c>
      <c r="K93" s="686" t="str">
        <f t="shared" si="12"/>
        <v>21219</v>
      </c>
      <c r="L93" s="686" t="str">
        <f t="shared" si="13"/>
        <v>2121901</v>
      </c>
      <c r="P93" s="275">
        <v>0</v>
      </c>
    </row>
    <row r="94" s="275" customFormat="1" ht="36" hidden="1" customHeight="1" spans="1:16">
      <c r="A94" s="298">
        <v>2121902</v>
      </c>
      <c r="B94" s="303" t="s">
        <v>1252</v>
      </c>
      <c r="C94" s="300">
        <v>0</v>
      </c>
      <c r="D94" s="301">
        <v>0</v>
      </c>
      <c r="E94" s="548">
        <v>0</v>
      </c>
      <c r="F94" s="336" t="str">
        <f t="shared" si="7"/>
        <v/>
      </c>
      <c r="G94" s="336" t="str">
        <f t="shared" si="8"/>
        <v/>
      </c>
      <c r="H94" s="293" t="str">
        <f t="shared" si="9"/>
        <v>否</v>
      </c>
      <c r="I94" s="276" t="str">
        <f t="shared" si="10"/>
        <v>项</v>
      </c>
      <c r="J94" s="686" t="str">
        <f t="shared" si="11"/>
        <v>212</v>
      </c>
      <c r="K94" s="686" t="str">
        <f t="shared" si="12"/>
        <v>21219</v>
      </c>
      <c r="L94" s="686" t="str">
        <f t="shared" si="13"/>
        <v>2121902</v>
      </c>
      <c r="P94" s="275">
        <v>0</v>
      </c>
    </row>
    <row r="95" s="275" customFormat="1" ht="36" hidden="1" customHeight="1" spans="1:16">
      <c r="A95" s="298">
        <v>2121903</v>
      </c>
      <c r="B95" s="303" t="s">
        <v>1253</v>
      </c>
      <c r="C95" s="300">
        <v>0</v>
      </c>
      <c r="D95" s="301">
        <v>0</v>
      </c>
      <c r="E95" s="548">
        <v>0</v>
      </c>
      <c r="F95" s="336" t="str">
        <f t="shared" si="7"/>
        <v/>
      </c>
      <c r="G95" s="336" t="str">
        <f t="shared" si="8"/>
        <v/>
      </c>
      <c r="H95" s="293" t="str">
        <f t="shared" si="9"/>
        <v>否</v>
      </c>
      <c r="I95" s="276" t="str">
        <f t="shared" si="10"/>
        <v>项</v>
      </c>
      <c r="J95" s="686" t="str">
        <f t="shared" si="11"/>
        <v>212</v>
      </c>
      <c r="K95" s="686" t="str">
        <f t="shared" si="12"/>
        <v>21219</v>
      </c>
      <c r="L95" s="686" t="str">
        <f t="shared" si="13"/>
        <v>2121903</v>
      </c>
      <c r="P95" s="275">
        <v>0</v>
      </c>
    </row>
    <row r="96" s="275" customFormat="1" ht="36" hidden="1" customHeight="1" spans="1:16">
      <c r="A96" s="298">
        <v>2121904</v>
      </c>
      <c r="B96" s="303" t="s">
        <v>1254</v>
      </c>
      <c r="C96" s="300">
        <v>0</v>
      </c>
      <c r="D96" s="301">
        <v>0</v>
      </c>
      <c r="E96" s="548">
        <v>0</v>
      </c>
      <c r="F96" s="336" t="str">
        <f t="shared" si="7"/>
        <v/>
      </c>
      <c r="G96" s="336" t="str">
        <f t="shared" si="8"/>
        <v/>
      </c>
      <c r="H96" s="293" t="str">
        <f t="shared" si="9"/>
        <v>否</v>
      </c>
      <c r="I96" s="276" t="str">
        <f t="shared" si="10"/>
        <v>项</v>
      </c>
      <c r="J96" s="686" t="str">
        <f t="shared" si="11"/>
        <v>212</v>
      </c>
      <c r="K96" s="686" t="str">
        <f t="shared" si="12"/>
        <v>21219</v>
      </c>
      <c r="L96" s="686" t="str">
        <f t="shared" si="13"/>
        <v>2121904</v>
      </c>
      <c r="P96" s="275">
        <v>0</v>
      </c>
    </row>
    <row r="97" s="275" customFormat="1" ht="36" hidden="1" customHeight="1" spans="1:16">
      <c r="A97" s="298">
        <v>2121905</v>
      </c>
      <c r="B97" s="303" t="s">
        <v>1257</v>
      </c>
      <c r="C97" s="300">
        <v>0</v>
      </c>
      <c r="D97" s="301">
        <v>0</v>
      </c>
      <c r="E97" s="548">
        <v>0</v>
      </c>
      <c r="F97" s="336" t="str">
        <f t="shared" si="7"/>
        <v/>
      </c>
      <c r="G97" s="336" t="str">
        <f t="shared" si="8"/>
        <v/>
      </c>
      <c r="H97" s="293" t="str">
        <f t="shared" si="9"/>
        <v>否</v>
      </c>
      <c r="I97" s="276" t="str">
        <f t="shared" si="10"/>
        <v>项</v>
      </c>
      <c r="J97" s="686" t="str">
        <f t="shared" si="11"/>
        <v>212</v>
      </c>
      <c r="K97" s="686" t="str">
        <f t="shared" si="12"/>
        <v>21219</v>
      </c>
      <c r="L97" s="686" t="str">
        <f t="shared" si="13"/>
        <v>2121905</v>
      </c>
      <c r="P97" s="275">
        <v>0</v>
      </c>
    </row>
    <row r="98" s="275" customFormat="1" ht="36" hidden="1" customHeight="1" spans="1:16">
      <c r="A98" s="298">
        <v>2121906</v>
      </c>
      <c r="B98" s="303" t="s">
        <v>1259</v>
      </c>
      <c r="C98" s="300">
        <v>0</v>
      </c>
      <c r="D98" s="301">
        <v>0</v>
      </c>
      <c r="E98" s="548">
        <v>0</v>
      </c>
      <c r="F98" s="336" t="str">
        <f t="shared" si="7"/>
        <v/>
      </c>
      <c r="G98" s="336" t="str">
        <f t="shared" si="8"/>
        <v/>
      </c>
      <c r="H98" s="293" t="str">
        <f t="shared" si="9"/>
        <v>否</v>
      </c>
      <c r="I98" s="276" t="str">
        <f t="shared" si="10"/>
        <v>项</v>
      </c>
      <c r="J98" s="686" t="str">
        <f t="shared" si="11"/>
        <v>212</v>
      </c>
      <c r="K98" s="686" t="str">
        <f t="shared" si="12"/>
        <v>21219</v>
      </c>
      <c r="L98" s="686" t="str">
        <f t="shared" si="13"/>
        <v>2121906</v>
      </c>
      <c r="P98" s="275">
        <v>0</v>
      </c>
    </row>
    <row r="99" s="275" customFormat="1" ht="36" hidden="1" customHeight="1" spans="1:16">
      <c r="A99" s="298">
        <v>2121907</v>
      </c>
      <c r="B99" s="299" t="s">
        <v>1260</v>
      </c>
      <c r="C99" s="300">
        <v>0</v>
      </c>
      <c r="D99" s="301">
        <v>0</v>
      </c>
      <c r="E99" s="301">
        <v>0</v>
      </c>
      <c r="F99" s="336" t="str">
        <f t="shared" si="7"/>
        <v/>
      </c>
      <c r="G99" s="336" t="str">
        <f t="shared" si="8"/>
        <v/>
      </c>
      <c r="H99" s="293" t="str">
        <f t="shared" si="9"/>
        <v>否</v>
      </c>
      <c r="I99" s="276" t="str">
        <f t="shared" si="10"/>
        <v>项</v>
      </c>
      <c r="J99" s="686" t="str">
        <f t="shared" si="11"/>
        <v>212</v>
      </c>
      <c r="K99" s="686" t="str">
        <f t="shared" si="12"/>
        <v>21219</v>
      </c>
      <c r="L99" s="686" t="str">
        <f t="shared" si="13"/>
        <v>2121907</v>
      </c>
      <c r="P99" s="275">
        <v>0</v>
      </c>
    </row>
    <row r="100" s="275" customFormat="1" ht="36" hidden="1" customHeight="1" spans="1:16">
      <c r="A100" s="298">
        <v>2121999</v>
      </c>
      <c r="B100" s="299" t="s">
        <v>1287</v>
      </c>
      <c r="C100" s="300">
        <v>0</v>
      </c>
      <c r="D100" s="301">
        <v>0</v>
      </c>
      <c r="E100" s="301">
        <v>0</v>
      </c>
      <c r="F100" s="336" t="str">
        <f t="shared" si="7"/>
        <v/>
      </c>
      <c r="G100" s="336" t="str">
        <f t="shared" si="8"/>
        <v/>
      </c>
      <c r="H100" s="293" t="str">
        <f t="shared" si="9"/>
        <v>否</v>
      </c>
      <c r="I100" s="276" t="str">
        <f t="shared" si="10"/>
        <v>项</v>
      </c>
      <c r="J100" s="686" t="str">
        <f t="shared" si="11"/>
        <v>212</v>
      </c>
      <c r="K100" s="686" t="str">
        <f t="shared" si="12"/>
        <v>21219</v>
      </c>
      <c r="L100" s="686" t="str">
        <f t="shared" si="13"/>
        <v>2121999</v>
      </c>
      <c r="P100" s="275">
        <v>0</v>
      </c>
    </row>
    <row r="101" s="275" customFormat="1" ht="36" customHeight="1" spans="1:16">
      <c r="A101" s="295" t="s">
        <v>1288</v>
      </c>
      <c r="B101" s="304" t="s">
        <v>1289</v>
      </c>
      <c r="C101" s="305">
        <f>SUMIFS(C102:C$279,$I102:$I$279,"项",$K102:$K$279,$A101)</f>
        <v>475</v>
      </c>
      <c r="D101" s="305">
        <f>SUMIFS(D102:D$279,$I102:$I$279,"项",$K102:$K$279,$A101)</f>
        <v>11325</v>
      </c>
      <c r="E101" s="305">
        <f>SUMIFS(E102:E$279,$I102:$I$279,"项",$K102:$K$279,$A101)</f>
        <v>11325</v>
      </c>
      <c r="F101" s="336">
        <f t="shared" si="7"/>
        <v>22.8421052631579</v>
      </c>
      <c r="G101" s="336">
        <f t="shared" si="8"/>
        <v>1</v>
      </c>
      <c r="H101" s="293" t="str">
        <f t="shared" si="9"/>
        <v>是</v>
      </c>
      <c r="I101" s="276" t="str">
        <f t="shared" si="10"/>
        <v>款</v>
      </c>
      <c r="J101" s="686" t="str">
        <f t="shared" si="11"/>
        <v>212</v>
      </c>
      <c r="K101" s="686" t="str">
        <f t="shared" si="12"/>
        <v>21298</v>
      </c>
      <c r="L101" s="686" t="str">
        <f t="shared" si="13"/>
        <v>21298</v>
      </c>
    </row>
    <row r="102" s="277" customFormat="1" ht="36" customHeight="1" spans="1:16">
      <c r="A102" s="298">
        <v>2129801</v>
      </c>
      <c r="B102" s="299" t="s">
        <v>1290</v>
      </c>
      <c r="C102" s="489">
        <v>475</v>
      </c>
      <c r="D102" s="489">
        <v>11325</v>
      </c>
      <c r="E102" s="687">
        <v>11325</v>
      </c>
      <c r="F102" s="336">
        <f t="shared" si="7"/>
        <v>22.8421052631579</v>
      </c>
      <c r="G102" s="336">
        <f t="shared" si="8"/>
        <v>1</v>
      </c>
      <c r="H102" s="293" t="str">
        <f t="shared" si="9"/>
        <v>是</v>
      </c>
      <c r="I102" s="276" t="str">
        <f t="shared" si="10"/>
        <v>项</v>
      </c>
      <c r="J102" s="686" t="str">
        <f t="shared" si="11"/>
        <v>212</v>
      </c>
      <c r="K102" s="686" t="str">
        <f t="shared" si="12"/>
        <v>21298</v>
      </c>
      <c r="L102" s="686" t="str">
        <f t="shared" si="13"/>
        <v>2129801</v>
      </c>
      <c r="P102" s="275"/>
    </row>
    <row r="103" s="275" customFormat="1" ht="36" hidden="1" customHeight="1" spans="1:16">
      <c r="A103" s="298" t="s">
        <v>1291</v>
      </c>
      <c r="B103" s="299" t="s">
        <v>1121</v>
      </c>
      <c r="C103" s="300">
        <v>0</v>
      </c>
      <c r="D103" s="301">
        <v>0</v>
      </c>
      <c r="E103" s="548">
        <v>0</v>
      </c>
      <c r="F103" s="336" t="str">
        <f t="shared" si="7"/>
        <v/>
      </c>
      <c r="G103" s="336" t="str">
        <f t="shared" si="8"/>
        <v/>
      </c>
      <c r="H103" s="293" t="str">
        <f t="shared" si="9"/>
        <v>否</v>
      </c>
      <c r="I103" s="276" t="str">
        <f t="shared" si="10"/>
        <v>项</v>
      </c>
      <c r="J103" s="686" t="str">
        <f t="shared" si="11"/>
        <v>212</v>
      </c>
      <c r="K103" s="686" t="str">
        <f t="shared" si="12"/>
        <v>21298</v>
      </c>
      <c r="L103" s="686" t="str">
        <f t="shared" si="13"/>
        <v>2129899</v>
      </c>
      <c r="P103" s="275">
        <v>0</v>
      </c>
    </row>
    <row r="104" s="275" customFormat="1" ht="36" customHeight="1" spans="1:16">
      <c r="A104" s="289">
        <v>213</v>
      </c>
      <c r="B104" s="306" t="s">
        <v>1292</v>
      </c>
      <c r="C104" s="186">
        <f>SUMIFS(C105:C$279,$I105:$I$279,"款",$J105:$J$279,$A104)</f>
        <v>729</v>
      </c>
      <c r="D104" s="186">
        <f>SUMIFS(D105:D$279,$I105:$I$279,"款",$J105:$J$279,$A104)</f>
        <v>3349</v>
      </c>
      <c r="E104" s="186">
        <f>SUMIFS(E105:E$279,$I105:$I$279,"款",$J105:$J$279,$A104)</f>
        <v>1266</v>
      </c>
      <c r="F104" s="338">
        <f t="shared" si="7"/>
        <v>0.736625514403292</v>
      </c>
      <c r="G104" s="338">
        <f t="shared" si="8"/>
        <v>0.378023290534488</v>
      </c>
      <c r="H104" s="293" t="str">
        <f t="shared" si="9"/>
        <v>是</v>
      </c>
      <c r="I104" s="276" t="str">
        <f t="shared" si="10"/>
        <v>类</v>
      </c>
      <c r="J104" s="686" t="str">
        <f t="shared" si="11"/>
        <v>213</v>
      </c>
      <c r="K104" s="686" t="str">
        <f t="shared" si="12"/>
        <v>213</v>
      </c>
      <c r="L104" s="686" t="str">
        <f t="shared" si="13"/>
        <v>213</v>
      </c>
    </row>
    <row r="105" s="275" customFormat="1" ht="36" customHeight="1" spans="1:16">
      <c r="A105" s="295">
        <v>21366</v>
      </c>
      <c r="B105" s="296" t="s">
        <v>1293</v>
      </c>
      <c r="C105" s="305">
        <f>SUMIFS(C106:C$279,$I106:$I$279,"项",$K106:$K$279,$A105)</f>
        <v>67</v>
      </c>
      <c r="D105" s="305">
        <f>SUMIFS(D106:D$279,$I106:$I$279,"项",$K106:$K$279,$A105)</f>
        <v>1420</v>
      </c>
      <c r="E105" s="305">
        <f>SUMIFS(E106:E$279,$I106:$I$279,"项",$K106:$K$279,$A105)</f>
        <v>159</v>
      </c>
      <c r="F105" s="336">
        <f t="shared" si="7"/>
        <v>1.37313432835821</v>
      </c>
      <c r="G105" s="336">
        <f t="shared" si="8"/>
        <v>0.111971830985915</v>
      </c>
      <c r="H105" s="293" t="str">
        <f t="shared" si="9"/>
        <v>是</v>
      </c>
      <c r="I105" s="276" t="str">
        <f t="shared" si="10"/>
        <v>款</v>
      </c>
      <c r="J105" s="686" t="str">
        <f t="shared" si="11"/>
        <v>213</v>
      </c>
      <c r="K105" s="686" t="str">
        <f t="shared" si="12"/>
        <v>21366</v>
      </c>
      <c r="L105" s="686" t="str">
        <f t="shared" si="13"/>
        <v>21366</v>
      </c>
    </row>
    <row r="106" s="275" customFormat="1" ht="36" customHeight="1" spans="1:16">
      <c r="A106" s="298">
        <v>2136601</v>
      </c>
      <c r="B106" s="303" t="s">
        <v>1233</v>
      </c>
      <c r="C106" s="489">
        <v>0</v>
      </c>
      <c r="D106" s="489">
        <v>1233</v>
      </c>
      <c r="E106" s="687">
        <v>94</v>
      </c>
      <c r="F106" s="336" t="str">
        <f t="shared" si="7"/>
        <v/>
      </c>
      <c r="G106" s="336">
        <f t="shared" si="8"/>
        <v>0.0762368207623682</v>
      </c>
      <c r="H106" s="293" t="str">
        <f t="shared" si="9"/>
        <v>是</v>
      </c>
      <c r="I106" s="276" t="str">
        <f t="shared" si="10"/>
        <v>项</v>
      </c>
      <c r="J106" s="686" t="str">
        <f t="shared" si="11"/>
        <v>213</v>
      </c>
      <c r="K106" s="686" t="str">
        <f t="shared" si="12"/>
        <v>21366</v>
      </c>
      <c r="L106" s="686" t="str">
        <f t="shared" si="13"/>
        <v>2136601</v>
      </c>
    </row>
    <row r="107" s="275" customFormat="1" ht="36" hidden="1" customHeight="1" spans="1:16">
      <c r="A107" s="298">
        <v>2136602</v>
      </c>
      <c r="B107" s="303" t="s">
        <v>1294</v>
      </c>
      <c r="C107" s="300">
        <v>0</v>
      </c>
      <c r="D107" s="301">
        <v>0</v>
      </c>
      <c r="E107" s="548">
        <v>0</v>
      </c>
      <c r="F107" s="336" t="str">
        <f t="shared" si="7"/>
        <v/>
      </c>
      <c r="G107" s="336" t="str">
        <f t="shared" si="8"/>
        <v/>
      </c>
      <c r="H107" s="293" t="str">
        <f t="shared" si="9"/>
        <v>否</v>
      </c>
      <c r="I107" s="276" t="str">
        <f t="shared" si="10"/>
        <v>项</v>
      </c>
      <c r="J107" s="686" t="str">
        <f t="shared" si="11"/>
        <v>213</v>
      </c>
      <c r="K107" s="686" t="str">
        <f t="shared" si="12"/>
        <v>21366</v>
      </c>
      <c r="L107" s="686" t="str">
        <f t="shared" si="13"/>
        <v>2136602</v>
      </c>
      <c r="P107" s="275">
        <v>0</v>
      </c>
    </row>
    <row r="108" s="275" customFormat="1" ht="36" hidden="1" customHeight="1" spans="1:16">
      <c r="A108" s="298">
        <v>2136603</v>
      </c>
      <c r="B108" s="299" t="s">
        <v>1295</v>
      </c>
      <c r="C108" s="300">
        <v>0</v>
      </c>
      <c r="D108" s="301">
        <v>0</v>
      </c>
      <c r="E108" s="548">
        <v>0</v>
      </c>
      <c r="F108" s="336" t="str">
        <f t="shared" si="7"/>
        <v/>
      </c>
      <c r="G108" s="336" t="str">
        <f t="shared" si="8"/>
        <v/>
      </c>
      <c r="H108" s="293" t="str">
        <f t="shared" si="9"/>
        <v>否</v>
      </c>
      <c r="I108" s="276" t="str">
        <f t="shared" si="10"/>
        <v>项</v>
      </c>
      <c r="J108" s="686" t="str">
        <f t="shared" si="11"/>
        <v>213</v>
      </c>
      <c r="K108" s="686" t="str">
        <f t="shared" si="12"/>
        <v>21366</v>
      </c>
      <c r="L108" s="686" t="str">
        <f t="shared" si="13"/>
        <v>2136603</v>
      </c>
      <c r="P108" s="275">
        <v>0</v>
      </c>
    </row>
    <row r="109" s="277" customFormat="1" ht="36" customHeight="1" spans="1:16">
      <c r="A109" s="298">
        <v>2136699</v>
      </c>
      <c r="B109" s="303" t="s">
        <v>1296</v>
      </c>
      <c r="C109" s="489">
        <v>67</v>
      </c>
      <c r="D109" s="489">
        <v>187</v>
      </c>
      <c r="E109" s="687">
        <v>65</v>
      </c>
      <c r="F109" s="336">
        <f t="shared" si="7"/>
        <v>-0.0298507462686567</v>
      </c>
      <c r="G109" s="336">
        <f t="shared" si="8"/>
        <v>0.347593582887701</v>
      </c>
      <c r="H109" s="293" t="str">
        <f t="shared" si="9"/>
        <v>是</v>
      </c>
      <c r="I109" s="276" t="str">
        <f t="shared" si="10"/>
        <v>项</v>
      </c>
      <c r="J109" s="686" t="str">
        <f t="shared" si="11"/>
        <v>213</v>
      </c>
      <c r="K109" s="686" t="str">
        <f t="shared" si="12"/>
        <v>21366</v>
      </c>
      <c r="L109" s="686" t="str">
        <f t="shared" si="13"/>
        <v>2136699</v>
      </c>
      <c r="P109" s="275"/>
    </row>
    <row r="110" s="275" customFormat="1" ht="36" hidden="1" customHeight="1" spans="1:16">
      <c r="A110" s="295">
        <v>21367</v>
      </c>
      <c r="B110" s="296" t="s">
        <v>1297</v>
      </c>
      <c r="C110" s="297">
        <f>SUMIFS(C111:C$279,$I111:$I$279,"项",$K111:$K$279,$A110)</f>
        <v>0</v>
      </c>
      <c r="D110" s="297">
        <f>SUMIFS(D111:D$279,$I111:$I$279,"项",$K111:$K$279,$A110)</f>
        <v>0</v>
      </c>
      <c r="E110" s="297">
        <f>SUMIFS(E111:E$279,$I111:$I$279,"项",$K111:$K$279,$A110)</f>
        <v>0</v>
      </c>
      <c r="F110" s="336" t="str">
        <f t="shared" si="7"/>
        <v/>
      </c>
      <c r="G110" s="336" t="str">
        <f t="shared" si="8"/>
        <v/>
      </c>
      <c r="H110" s="293" t="str">
        <f t="shared" si="9"/>
        <v>否</v>
      </c>
      <c r="I110" s="276" t="str">
        <f t="shared" si="10"/>
        <v>款</v>
      </c>
      <c r="J110" s="686" t="str">
        <f t="shared" si="11"/>
        <v>213</v>
      </c>
      <c r="K110" s="686" t="str">
        <f t="shared" si="12"/>
        <v>21367</v>
      </c>
      <c r="L110" s="686" t="str">
        <f t="shared" si="13"/>
        <v>21367</v>
      </c>
    </row>
    <row r="111" s="275" customFormat="1" ht="36" hidden="1" customHeight="1" spans="1:16">
      <c r="A111" s="298">
        <v>2136701</v>
      </c>
      <c r="B111" s="299" t="s">
        <v>1233</v>
      </c>
      <c r="C111" s="300">
        <v>0</v>
      </c>
      <c r="D111" s="301">
        <v>0</v>
      </c>
      <c r="E111" s="548">
        <v>0</v>
      </c>
      <c r="F111" s="336" t="str">
        <f t="shared" si="7"/>
        <v/>
      </c>
      <c r="G111" s="336" t="str">
        <f t="shared" si="8"/>
        <v/>
      </c>
      <c r="H111" s="293" t="str">
        <f t="shared" si="9"/>
        <v>否</v>
      </c>
      <c r="I111" s="276" t="str">
        <f t="shared" si="10"/>
        <v>项</v>
      </c>
      <c r="J111" s="686" t="str">
        <f t="shared" si="11"/>
        <v>213</v>
      </c>
      <c r="K111" s="686" t="str">
        <f t="shared" si="12"/>
        <v>21367</v>
      </c>
      <c r="L111" s="686" t="str">
        <f t="shared" si="13"/>
        <v>2136701</v>
      </c>
      <c r="P111" s="275">
        <v>0</v>
      </c>
    </row>
    <row r="112" s="275" customFormat="1" ht="36" hidden="1" customHeight="1" spans="1:16">
      <c r="A112" s="298">
        <v>2136702</v>
      </c>
      <c r="B112" s="299" t="s">
        <v>1294</v>
      </c>
      <c r="C112" s="300">
        <v>0</v>
      </c>
      <c r="D112" s="301">
        <v>0</v>
      </c>
      <c r="E112" s="548">
        <v>0</v>
      </c>
      <c r="F112" s="336" t="str">
        <f t="shared" si="7"/>
        <v/>
      </c>
      <c r="G112" s="336" t="str">
        <f t="shared" si="8"/>
        <v/>
      </c>
      <c r="H112" s="293" t="str">
        <f t="shared" si="9"/>
        <v>否</v>
      </c>
      <c r="I112" s="276" t="str">
        <f t="shared" si="10"/>
        <v>项</v>
      </c>
      <c r="J112" s="686" t="str">
        <f t="shared" si="11"/>
        <v>213</v>
      </c>
      <c r="K112" s="686" t="str">
        <f t="shared" si="12"/>
        <v>21367</v>
      </c>
      <c r="L112" s="686" t="str">
        <f t="shared" si="13"/>
        <v>2136702</v>
      </c>
      <c r="P112" s="275">
        <v>0</v>
      </c>
    </row>
    <row r="113" s="275" customFormat="1" ht="36" hidden="1" customHeight="1" spans="1:16">
      <c r="A113" s="298">
        <v>2136703</v>
      </c>
      <c r="B113" s="299" t="s">
        <v>1298</v>
      </c>
      <c r="C113" s="300">
        <v>0</v>
      </c>
      <c r="D113" s="301">
        <v>0</v>
      </c>
      <c r="E113" s="548">
        <v>0</v>
      </c>
      <c r="F113" s="336" t="str">
        <f t="shared" si="7"/>
        <v/>
      </c>
      <c r="G113" s="336" t="str">
        <f t="shared" si="8"/>
        <v/>
      </c>
      <c r="H113" s="293" t="str">
        <f t="shared" si="9"/>
        <v>否</v>
      </c>
      <c r="I113" s="276" t="str">
        <f t="shared" si="10"/>
        <v>项</v>
      </c>
      <c r="J113" s="686" t="str">
        <f t="shared" si="11"/>
        <v>213</v>
      </c>
      <c r="K113" s="686" t="str">
        <f t="shared" si="12"/>
        <v>21367</v>
      </c>
      <c r="L113" s="686" t="str">
        <f t="shared" si="13"/>
        <v>2136703</v>
      </c>
      <c r="P113" s="275">
        <v>0</v>
      </c>
    </row>
    <row r="114" s="275" customFormat="1" ht="36" hidden="1" customHeight="1" spans="1:16">
      <c r="A114" s="298">
        <v>2136799</v>
      </c>
      <c r="B114" s="303" t="s">
        <v>1299</v>
      </c>
      <c r="C114" s="300">
        <v>0</v>
      </c>
      <c r="D114" s="301">
        <v>0</v>
      </c>
      <c r="E114" s="548">
        <v>0</v>
      </c>
      <c r="F114" s="336" t="str">
        <f t="shared" si="7"/>
        <v/>
      </c>
      <c r="G114" s="336" t="str">
        <f t="shared" si="8"/>
        <v/>
      </c>
      <c r="H114" s="293" t="str">
        <f t="shared" si="9"/>
        <v>否</v>
      </c>
      <c r="I114" s="276" t="str">
        <f t="shared" si="10"/>
        <v>项</v>
      </c>
      <c r="J114" s="686" t="str">
        <f t="shared" si="11"/>
        <v>213</v>
      </c>
      <c r="K114" s="686" t="str">
        <f t="shared" si="12"/>
        <v>21367</v>
      </c>
      <c r="L114" s="686" t="str">
        <f t="shared" si="13"/>
        <v>2136799</v>
      </c>
      <c r="P114" s="275">
        <v>0</v>
      </c>
    </row>
    <row r="115" s="275" customFormat="1" ht="36" hidden="1" customHeight="1" spans="1:16">
      <c r="A115" s="295">
        <v>21369</v>
      </c>
      <c r="B115" s="296" t="s">
        <v>1300</v>
      </c>
      <c r="C115" s="297">
        <f>SUMIFS(C116:C$279,$I116:$I$279,"项",$K116:$K$279,$A115)</f>
        <v>0</v>
      </c>
      <c r="D115" s="297">
        <f>SUMIFS(D116:D$279,$I116:$I$279,"项",$K116:$K$279,$A115)</f>
        <v>0</v>
      </c>
      <c r="E115" s="297">
        <f>SUMIFS(E116:E$279,$I116:$I$279,"项",$K116:$K$279,$A115)</f>
        <v>0</v>
      </c>
      <c r="F115" s="336" t="str">
        <f t="shared" si="7"/>
        <v/>
      </c>
      <c r="G115" s="336" t="str">
        <f t="shared" si="8"/>
        <v/>
      </c>
      <c r="H115" s="293" t="str">
        <f t="shared" si="9"/>
        <v>否</v>
      </c>
      <c r="I115" s="276" t="str">
        <f t="shared" si="10"/>
        <v>款</v>
      </c>
      <c r="J115" s="686" t="str">
        <f t="shared" si="11"/>
        <v>213</v>
      </c>
      <c r="K115" s="686" t="str">
        <f t="shared" si="12"/>
        <v>21369</v>
      </c>
      <c r="L115" s="686" t="str">
        <f t="shared" si="13"/>
        <v>21369</v>
      </c>
    </row>
    <row r="116" s="275" customFormat="1" ht="36" hidden="1" customHeight="1" spans="1:16">
      <c r="A116" s="298">
        <v>2136901</v>
      </c>
      <c r="B116" s="299" t="s">
        <v>1301</v>
      </c>
      <c r="C116" s="300">
        <v>0</v>
      </c>
      <c r="D116" s="301">
        <v>0</v>
      </c>
      <c r="E116" s="548">
        <v>0</v>
      </c>
      <c r="F116" s="336" t="str">
        <f t="shared" si="7"/>
        <v/>
      </c>
      <c r="G116" s="336" t="str">
        <f t="shared" si="8"/>
        <v/>
      </c>
      <c r="H116" s="293" t="str">
        <f t="shared" si="9"/>
        <v>否</v>
      </c>
      <c r="I116" s="276" t="str">
        <f t="shared" si="10"/>
        <v>项</v>
      </c>
      <c r="J116" s="686" t="str">
        <f t="shared" si="11"/>
        <v>213</v>
      </c>
      <c r="K116" s="686" t="str">
        <f t="shared" si="12"/>
        <v>21369</v>
      </c>
      <c r="L116" s="686" t="str">
        <f t="shared" si="13"/>
        <v>2136901</v>
      </c>
      <c r="P116" s="275">
        <v>0</v>
      </c>
    </row>
    <row r="117" s="275" customFormat="1" ht="36" hidden="1" customHeight="1" spans="1:16">
      <c r="A117" s="298">
        <v>2136902</v>
      </c>
      <c r="B117" s="299" t="s">
        <v>1302</v>
      </c>
      <c r="C117" s="300">
        <v>0</v>
      </c>
      <c r="D117" s="301">
        <v>0</v>
      </c>
      <c r="E117" s="548">
        <v>0</v>
      </c>
      <c r="F117" s="336" t="str">
        <f t="shared" si="7"/>
        <v/>
      </c>
      <c r="G117" s="336" t="str">
        <f t="shared" si="8"/>
        <v/>
      </c>
      <c r="H117" s="293" t="str">
        <f t="shared" si="9"/>
        <v>否</v>
      </c>
      <c r="I117" s="276" t="str">
        <f t="shared" si="10"/>
        <v>项</v>
      </c>
      <c r="J117" s="686" t="str">
        <f t="shared" si="11"/>
        <v>213</v>
      </c>
      <c r="K117" s="686" t="str">
        <f t="shared" si="12"/>
        <v>21369</v>
      </c>
      <c r="L117" s="686" t="str">
        <f t="shared" si="13"/>
        <v>2136902</v>
      </c>
      <c r="P117" s="275">
        <v>0</v>
      </c>
    </row>
    <row r="118" s="277" customFormat="1" ht="36" hidden="1" customHeight="1" spans="1:16">
      <c r="A118" s="298">
        <v>2136903</v>
      </c>
      <c r="B118" s="299" t="s">
        <v>1303</v>
      </c>
      <c r="C118" s="300">
        <v>0</v>
      </c>
      <c r="D118" s="301">
        <v>0</v>
      </c>
      <c r="E118" s="301">
        <v>0</v>
      </c>
      <c r="F118" s="336" t="str">
        <f t="shared" si="7"/>
        <v/>
      </c>
      <c r="G118" s="336" t="str">
        <f t="shared" si="8"/>
        <v/>
      </c>
      <c r="H118" s="293" t="str">
        <f t="shared" si="9"/>
        <v>否</v>
      </c>
      <c r="I118" s="276" t="str">
        <f t="shared" si="10"/>
        <v>项</v>
      </c>
      <c r="J118" s="686" t="str">
        <f t="shared" si="11"/>
        <v>213</v>
      </c>
      <c r="K118" s="686" t="str">
        <f t="shared" si="12"/>
        <v>21369</v>
      </c>
      <c r="L118" s="686" t="str">
        <f t="shared" si="13"/>
        <v>2136903</v>
      </c>
      <c r="P118" s="275">
        <v>0</v>
      </c>
    </row>
    <row r="119" s="277" customFormat="1" ht="36" hidden="1" customHeight="1" spans="1:16">
      <c r="A119" s="298">
        <v>2136999</v>
      </c>
      <c r="B119" s="303" t="s">
        <v>1304</v>
      </c>
      <c r="C119" s="300">
        <v>0</v>
      </c>
      <c r="D119" s="301">
        <v>0</v>
      </c>
      <c r="E119" s="548">
        <v>0</v>
      </c>
      <c r="F119" s="336" t="str">
        <f t="shared" si="7"/>
        <v/>
      </c>
      <c r="G119" s="336" t="str">
        <f t="shared" si="8"/>
        <v/>
      </c>
      <c r="H119" s="293" t="str">
        <f t="shared" si="9"/>
        <v>否</v>
      </c>
      <c r="I119" s="276" t="str">
        <f t="shared" si="10"/>
        <v>项</v>
      </c>
      <c r="J119" s="686" t="str">
        <f t="shared" si="11"/>
        <v>213</v>
      </c>
      <c r="K119" s="686" t="str">
        <f t="shared" si="12"/>
        <v>21369</v>
      </c>
      <c r="L119" s="686" t="str">
        <f t="shared" si="13"/>
        <v>2136999</v>
      </c>
      <c r="P119" s="275">
        <v>0</v>
      </c>
    </row>
    <row r="120" s="275" customFormat="1" ht="36" hidden="1" customHeight="1" spans="1:16">
      <c r="A120" s="295">
        <v>21370</v>
      </c>
      <c r="B120" s="296" t="s">
        <v>1305</v>
      </c>
      <c r="C120" s="297">
        <f>SUMIFS(C121:C$279,$I121:$I$279,"项",$K121:$K$279,$A120)</f>
        <v>0</v>
      </c>
      <c r="D120" s="297">
        <f>SUMIFS(D121:D$279,$I121:$I$279,"项",$K121:$K$279,$A120)</f>
        <v>0</v>
      </c>
      <c r="E120" s="297">
        <f>SUMIFS(E121:E$279,$I121:$I$279,"项",$K121:$K$279,$A120)</f>
        <v>0</v>
      </c>
      <c r="F120" s="336" t="str">
        <f t="shared" si="7"/>
        <v/>
      </c>
      <c r="G120" s="336" t="str">
        <f t="shared" si="8"/>
        <v/>
      </c>
      <c r="H120" s="293" t="str">
        <f t="shared" si="9"/>
        <v>否</v>
      </c>
      <c r="I120" s="276" t="str">
        <f t="shared" si="10"/>
        <v>款</v>
      </c>
      <c r="J120" s="686" t="str">
        <f t="shared" si="11"/>
        <v>213</v>
      </c>
      <c r="K120" s="686" t="str">
        <f t="shared" si="12"/>
        <v>21370</v>
      </c>
      <c r="L120" s="686" t="str">
        <f t="shared" si="13"/>
        <v>21370</v>
      </c>
    </row>
    <row r="121" s="275" customFormat="1" ht="36" hidden="1" customHeight="1" spans="1:16">
      <c r="A121" s="298">
        <v>2137001</v>
      </c>
      <c r="B121" s="299" t="s">
        <v>1233</v>
      </c>
      <c r="C121" s="300">
        <v>0</v>
      </c>
      <c r="D121" s="301">
        <v>0</v>
      </c>
      <c r="E121" s="548">
        <v>0</v>
      </c>
      <c r="F121" s="336" t="str">
        <f t="shared" si="7"/>
        <v/>
      </c>
      <c r="G121" s="336" t="str">
        <f t="shared" si="8"/>
        <v/>
      </c>
      <c r="H121" s="293" t="str">
        <f t="shared" si="9"/>
        <v>否</v>
      </c>
      <c r="I121" s="276" t="str">
        <f t="shared" si="10"/>
        <v>项</v>
      </c>
      <c r="J121" s="686" t="str">
        <f t="shared" si="11"/>
        <v>213</v>
      </c>
      <c r="K121" s="686" t="str">
        <f t="shared" si="12"/>
        <v>21370</v>
      </c>
      <c r="L121" s="686" t="str">
        <f t="shared" si="13"/>
        <v>2137001</v>
      </c>
      <c r="P121" s="275">
        <v>0</v>
      </c>
    </row>
    <row r="122" s="275" customFormat="1" ht="36" hidden="1" customHeight="1" spans="1:16">
      <c r="A122" s="298">
        <v>2137099</v>
      </c>
      <c r="B122" s="299" t="s">
        <v>1306</v>
      </c>
      <c r="C122" s="300">
        <v>0</v>
      </c>
      <c r="D122" s="301">
        <v>0</v>
      </c>
      <c r="E122" s="548">
        <v>0</v>
      </c>
      <c r="F122" s="336" t="str">
        <f t="shared" si="7"/>
        <v/>
      </c>
      <c r="G122" s="336" t="str">
        <f t="shared" si="8"/>
        <v/>
      </c>
      <c r="H122" s="293" t="str">
        <f t="shared" si="9"/>
        <v>否</v>
      </c>
      <c r="I122" s="276" t="str">
        <f t="shared" si="10"/>
        <v>项</v>
      </c>
      <c r="J122" s="686" t="str">
        <f t="shared" si="11"/>
        <v>213</v>
      </c>
      <c r="K122" s="686" t="str">
        <f t="shared" si="12"/>
        <v>21370</v>
      </c>
      <c r="L122" s="686" t="str">
        <f t="shared" si="13"/>
        <v>2137099</v>
      </c>
      <c r="P122" s="275">
        <v>0</v>
      </c>
    </row>
    <row r="123" s="275" customFormat="1" ht="36" hidden="1" customHeight="1" spans="1:16">
      <c r="A123" s="295">
        <v>21371</v>
      </c>
      <c r="B123" s="296" t="s">
        <v>1307</v>
      </c>
      <c r="C123" s="297">
        <f>SUMIFS(C124:C$279,$I124:$I$279,"项",$K124:$K$279,$A123)</f>
        <v>0</v>
      </c>
      <c r="D123" s="297">
        <f>SUMIFS(D124:D$279,$I124:$I$279,"项",$K124:$K$279,$A123)</f>
        <v>0</v>
      </c>
      <c r="E123" s="297">
        <f>SUMIFS(E124:E$279,$I124:$I$279,"项",$K124:$K$279,$A123)</f>
        <v>0</v>
      </c>
      <c r="F123" s="336" t="str">
        <f t="shared" si="7"/>
        <v/>
      </c>
      <c r="G123" s="336" t="str">
        <f t="shared" si="8"/>
        <v/>
      </c>
      <c r="H123" s="293" t="str">
        <f t="shared" si="9"/>
        <v>否</v>
      </c>
      <c r="I123" s="276" t="str">
        <f t="shared" si="10"/>
        <v>款</v>
      </c>
      <c r="J123" s="686" t="str">
        <f t="shared" si="11"/>
        <v>213</v>
      </c>
      <c r="K123" s="686" t="str">
        <f t="shared" si="12"/>
        <v>21371</v>
      </c>
      <c r="L123" s="686" t="str">
        <f t="shared" si="13"/>
        <v>21371</v>
      </c>
    </row>
    <row r="124" s="275" customFormat="1" ht="36" hidden="1" customHeight="1" spans="1:16">
      <c r="A124" s="298">
        <v>2137101</v>
      </c>
      <c r="B124" s="303" t="s">
        <v>1301</v>
      </c>
      <c r="C124" s="300">
        <v>0</v>
      </c>
      <c r="D124" s="301">
        <v>0</v>
      </c>
      <c r="E124" s="301">
        <v>0</v>
      </c>
      <c r="F124" s="336" t="str">
        <f t="shared" si="7"/>
        <v/>
      </c>
      <c r="G124" s="336" t="str">
        <f t="shared" si="8"/>
        <v/>
      </c>
      <c r="H124" s="293" t="str">
        <f t="shared" si="9"/>
        <v>否</v>
      </c>
      <c r="I124" s="276" t="str">
        <f t="shared" si="10"/>
        <v>项</v>
      </c>
      <c r="J124" s="686" t="str">
        <f t="shared" si="11"/>
        <v>213</v>
      </c>
      <c r="K124" s="686" t="str">
        <f t="shared" si="12"/>
        <v>21371</v>
      </c>
      <c r="L124" s="686" t="str">
        <f t="shared" si="13"/>
        <v>2137101</v>
      </c>
      <c r="P124" s="275">
        <v>0</v>
      </c>
    </row>
    <row r="125" s="275" customFormat="1" ht="36" hidden="1" customHeight="1" spans="1:16">
      <c r="A125" s="298">
        <v>2137102</v>
      </c>
      <c r="B125" s="299" t="s">
        <v>1308</v>
      </c>
      <c r="C125" s="300">
        <v>0</v>
      </c>
      <c r="D125" s="301">
        <v>0</v>
      </c>
      <c r="E125" s="548">
        <v>0</v>
      </c>
      <c r="F125" s="336" t="str">
        <f t="shared" si="7"/>
        <v/>
      </c>
      <c r="G125" s="336" t="str">
        <f t="shared" si="8"/>
        <v/>
      </c>
      <c r="H125" s="293" t="str">
        <f t="shared" si="9"/>
        <v>否</v>
      </c>
      <c r="I125" s="276" t="str">
        <f t="shared" si="10"/>
        <v>项</v>
      </c>
      <c r="J125" s="686" t="str">
        <f t="shared" si="11"/>
        <v>213</v>
      </c>
      <c r="K125" s="686" t="str">
        <f t="shared" si="12"/>
        <v>21371</v>
      </c>
      <c r="L125" s="686" t="str">
        <f t="shared" si="13"/>
        <v>2137102</v>
      </c>
      <c r="P125" s="275">
        <v>0</v>
      </c>
    </row>
    <row r="126" s="277" customFormat="1" ht="36" hidden="1" customHeight="1" spans="1:16">
      <c r="A126" s="298">
        <v>2137103</v>
      </c>
      <c r="B126" s="299" t="s">
        <v>1303</v>
      </c>
      <c r="C126" s="300">
        <v>0</v>
      </c>
      <c r="D126" s="301">
        <v>0</v>
      </c>
      <c r="E126" s="548">
        <v>0</v>
      </c>
      <c r="F126" s="336" t="str">
        <f t="shared" si="7"/>
        <v/>
      </c>
      <c r="G126" s="336" t="str">
        <f t="shared" si="8"/>
        <v/>
      </c>
      <c r="H126" s="293" t="str">
        <f t="shared" si="9"/>
        <v>否</v>
      </c>
      <c r="I126" s="276" t="str">
        <f t="shared" si="10"/>
        <v>项</v>
      </c>
      <c r="J126" s="686" t="str">
        <f t="shared" si="11"/>
        <v>213</v>
      </c>
      <c r="K126" s="686" t="str">
        <f t="shared" si="12"/>
        <v>21371</v>
      </c>
      <c r="L126" s="686" t="str">
        <f t="shared" si="13"/>
        <v>2137103</v>
      </c>
      <c r="P126" s="275">
        <v>0</v>
      </c>
    </row>
    <row r="127" s="275" customFormat="1" ht="36" hidden="1" customHeight="1" spans="1:16">
      <c r="A127" s="298">
        <v>2137199</v>
      </c>
      <c r="B127" s="299" t="s">
        <v>1309</v>
      </c>
      <c r="C127" s="300">
        <v>0</v>
      </c>
      <c r="D127" s="301">
        <v>0</v>
      </c>
      <c r="E127" s="548">
        <v>0</v>
      </c>
      <c r="F127" s="336" t="str">
        <f t="shared" si="7"/>
        <v/>
      </c>
      <c r="G127" s="336" t="str">
        <f t="shared" si="8"/>
        <v/>
      </c>
      <c r="H127" s="293" t="str">
        <f t="shared" si="9"/>
        <v>否</v>
      </c>
      <c r="I127" s="276" t="str">
        <f t="shared" si="10"/>
        <v>项</v>
      </c>
      <c r="J127" s="686" t="str">
        <f t="shared" si="11"/>
        <v>213</v>
      </c>
      <c r="K127" s="686" t="str">
        <f t="shared" si="12"/>
        <v>21371</v>
      </c>
      <c r="L127" s="686" t="str">
        <f t="shared" si="13"/>
        <v>2137199</v>
      </c>
      <c r="P127" s="275">
        <v>0</v>
      </c>
    </row>
    <row r="128" s="275" customFormat="1" ht="36" customHeight="1" spans="1:16">
      <c r="A128" s="295" t="s">
        <v>1310</v>
      </c>
      <c r="B128" s="296" t="s">
        <v>1311</v>
      </c>
      <c r="C128" s="305">
        <f>SUMIFS(C129:C$279,$I129:$I$279,"项",$K129:$K$279,$A128)</f>
        <v>662</v>
      </c>
      <c r="D128" s="305">
        <f>SUMIFS(D129:D$279,$I129:$I$279,"项",$K129:$K$279,$A128)</f>
        <v>1929</v>
      </c>
      <c r="E128" s="305">
        <f>SUMIFS(E129:E$279,$I129:$I$279,"项",$K129:$K$279,$A128)</f>
        <v>1107</v>
      </c>
      <c r="F128" s="336">
        <f t="shared" si="7"/>
        <v>0.672205438066465</v>
      </c>
      <c r="G128" s="336">
        <f t="shared" si="8"/>
        <v>0.573872472783826</v>
      </c>
      <c r="H128" s="293" t="str">
        <f t="shared" si="9"/>
        <v>是</v>
      </c>
      <c r="I128" s="276" t="str">
        <f t="shared" si="10"/>
        <v>款</v>
      </c>
      <c r="J128" s="686" t="str">
        <f t="shared" si="11"/>
        <v>213</v>
      </c>
      <c r="K128" s="686" t="str">
        <f t="shared" si="12"/>
        <v>21372</v>
      </c>
      <c r="L128" s="686" t="str">
        <f t="shared" si="13"/>
        <v>21372</v>
      </c>
    </row>
    <row r="129" s="277" customFormat="1" ht="36" customHeight="1" spans="1:16">
      <c r="A129" s="298" t="s">
        <v>1312</v>
      </c>
      <c r="B129" s="299" t="s">
        <v>1313</v>
      </c>
      <c r="C129" s="489">
        <v>209</v>
      </c>
      <c r="D129" s="489">
        <v>99</v>
      </c>
      <c r="E129" s="489">
        <v>207</v>
      </c>
      <c r="F129" s="336">
        <f t="shared" si="7"/>
        <v>-0.00956937799043067</v>
      </c>
      <c r="G129" s="336">
        <f t="shared" si="8"/>
        <v>2.09090909090909</v>
      </c>
      <c r="H129" s="293" t="str">
        <f t="shared" si="9"/>
        <v>是</v>
      </c>
      <c r="I129" s="276" t="str">
        <f t="shared" si="10"/>
        <v>项</v>
      </c>
      <c r="J129" s="686" t="str">
        <f t="shared" si="11"/>
        <v>213</v>
      </c>
      <c r="K129" s="686" t="str">
        <f t="shared" si="12"/>
        <v>21372</v>
      </c>
      <c r="L129" s="686" t="str">
        <f t="shared" si="13"/>
        <v>2137201</v>
      </c>
      <c r="P129" s="275"/>
    </row>
    <row r="130" s="277" customFormat="1" ht="36" customHeight="1" spans="1:16">
      <c r="A130" s="298" t="s">
        <v>1314</v>
      </c>
      <c r="B130" s="299" t="s">
        <v>1315</v>
      </c>
      <c r="C130" s="489">
        <v>453</v>
      </c>
      <c r="D130" s="489">
        <v>1830</v>
      </c>
      <c r="E130" s="687">
        <v>900</v>
      </c>
      <c r="F130" s="336">
        <f t="shared" si="7"/>
        <v>0.986754966887417</v>
      </c>
      <c r="G130" s="336">
        <f t="shared" si="8"/>
        <v>0.491803278688525</v>
      </c>
      <c r="H130" s="293" t="str">
        <f t="shared" si="9"/>
        <v>是</v>
      </c>
      <c r="I130" s="276" t="str">
        <f t="shared" si="10"/>
        <v>项</v>
      </c>
      <c r="J130" s="686" t="str">
        <f t="shared" si="11"/>
        <v>213</v>
      </c>
      <c r="K130" s="686" t="str">
        <f t="shared" si="12"/>
        <v>21372</v>
      </c>
      <c r="L130" s="686" t="str">
        <f t="shared" si="13"/>
        <v>2137202</v>
      </c>
      <c r="P130" s="275"/>
    </row>
    <row r="131" s="275" customFormat="1" ht="36" hidden="1" customHeight="1" spans="1:16">
      <c r="A131" s="298" t="s">
        <v>1316</v>
      </c>
      <c r="B131" s="299" t="s">
        <v>1317</v>
      </c>
      <c r="C131" s="300">
        <v>0</v>
      </c>
      <c r="D131" s="301">
        <v>0</v>
      </c>
      <c r="E131" s="548">
        <v>0</v>
      </c>
      <c r="F131" s="336" t="str">
        <f t="shared" si="7"/>
        <v/>
      </c>
      <c r="G131" s="336" t="str">
        <f t="shared" si="8"/>
        <v/>
      </c>
      <c r="H131" s="293" t="str">
        <f t="shared" si="9"/>
        <v>否</v>
      </c>
      <c r="I131" s="276" t="str">
        <f t="shared" si="10"/>
        <v>项</v>
      </c>
      <c r="J131" s="686" t="str">
        <f t="shared" si="11"/>
        <v>213</v>
      </c>
      <c r="K131" s="686" t="str">
        <f t="shared" si="12"/>
        <v>21372</v>
      </c>
      <c r="L131" s="686" t="str">
        <f t="shared" si="13"/>
        <v>2137299</v>
      </c>
      <c r="P131" s="275">
        <v>0</v>
      </c>
    </row>
    <row r="132" s="275" customFormat="1" ht="36" hidden="1" customHeight="1" spans="1:16">
      <c r="A132" s="295" t="s">
        <v>1318</v>
      </c>
      <c r="B132" s="296" t="s">
        <v>1319</v>
      </c>
      <c r="C132" s="297">
        <f>SUMIFS(C133:C$279,$I133:$I$279,"项",$K133:$K$279,$A132)</f>
        <v>0</v>
      </c>
      <c r="D132" s="297">
        <f>SUMIFS(D133:D$279,$I133:$I$279,"项",$K133:$K$279,$A132)</f>
        <v>0</v>
      </c>
      <c r="E132" s="297">
        <f>SUMIFS(E133:E$279,$I133:$I$279,"项",$K133:$K$279,$A132)</f>
        <v>0</v>
      </c>
      <c r="F132" s="336" t="str">
        <f t="shared" si="7"/>
        <v/>
      </c>
      <c r="G132" s="336" t="str">
        <f t="shared" si="8"/>
        <v/>
      </c>
      <c r="H132" s="293" t="str">
        <f t="shared" si="9"/>
        <v>否</v>
      </c>
      <c r="I132" s="276" t="str">
        <f t="shared" si="10"/>
        <v>款</v>
      </c>
      <c r="J132" s="686" t="str">
        <f t="shared" si="11"/>
        <v>213</v>
      </c>
      <c r="K132" s="686" t="str">
        <f t="shared" si="12"/>
        <v>21373</v>
      </c>
      <c r="L132" s="686" t="str">
        <f t="shared" si="13"/>
        <v>21373</v>
      </c>
    </row>
    <row r="133" s="275" customFormat="1" ht="36" hidden="1" customHeight="1" spans="1:16">
      <c r="A133" s="298" t="s">
        <v>1320</v>
      </c>
      <c r="B133" s="303" t="s">
        <v>1313</v>
      </c>
      <c r="C133" s="300">
        <v>0</v>
      </c>
      <c r="D133" s="301">
        <v>0</v>
      </c>
      <c r="E133" s="548">
        <v>0</v>
      </c>
      <c r="F133" s="336" t="str">
        <f t="shared" ref="F133:F196" si="14">IF(C133&lt;&gt;0,E133/C133-1,"")</f>
        <v/>
      </c>
      <c r="G133" s="336" t="str">
        <f t="shared" ref="G133:G196" si="15">IF(D133&lt;&gt;0,E133/D133,"")</f>
        <v/>
      </c>
      <c r="H133" s="293" t="str">
        <f t="shared" ref="H133:H196" si="16">IF(LEN(A133)=3,"是",IF(B133&lt;&gt;"",IF(SUM(C133:E133)&lt;&gt;0,"是","否"),"是"))</f>
        <v>否</v>
      </c>
      <c r="I133" s="276" t="str">
        <f t="shared" ref="I133:I196" si="17">_xlfn.IFS(LEN(A133)=3,"类",LEN(A133)=5,"款",LEN(A133)=7,"项")</f>
        <v>项</v>
      </c>
      <c r="J133" s="686" t="str">
        <f t="shared" ref="J133:J196" si="18">LEFT(A133,3)</f>
        <v>213</v>
      </c>
      <c r="K133" s="686" t="str">
        <f t="shared" ref="K133:K196" si="19">LEFT(A133,5)</f>
        <v>21373</v>
      </c>
      <c r="L133" s="686" t="str">
        <f t="shared" ref="L133:L196" si="20">LEFT(A133,7)</f>
        <v>2137301</v>
      </c>
      <c r="P133" s="275">
        <v>0</v>
      </c>
    </row>
    <row r="134" s="275" customFormat="1" ht="36" hidden="1" customHeight="1" spans="1:16">
      <c r="A134" s="298" t="s">
        <v>1321</v>
      </c>
      <c r="B134" s="299" t="s">
        <v>1315</v>
      </c>
      <c r="C134" s="300">
        <v>0</v>
      </c>
      <c r="D134" s="301">
        <v>0</v>
      </c>
      <c r="E134" s="301">
        <v>0</v>
      </c>
      <c r="F134" s="336" t="str">
        <f t="shared" si="14"/>
        <v/>
      </c>
      <c r="G134" s="336" t="str">
        <f t="shared" si="15"/>
        <v/>
      </c>
      <c r="H134" s="293" t="str">
        <f t="shared" si="16"/>
        <v>否</v>
      </c>
      <c r="I134" s="276" t="str">
        <f t="shared" si="17"/>
        <v>项</v>
      </c>
      <c r="J134" s="686" t="str">
        <f t="shared" si="18"/>
        <v>213</v>
      </c>
      <c r="K134" s="686" t="str">
        <f t="shared" si="19"/>
        <v>21373</v>
      </c>
      <c r="L134" s="686" t="str">
        <f t="shared" si="20"/>
        <v>2137302</v>
      </c>
      <c r="P134" s="275">
        <v>0</v>
      </c>
    </row>
    <row r="135" s="275" customFormat="1" ht="36" hidden="1" customHeight="1" spans="1:16">
      <c r="A135" s="298" t="s">
        <v>1322</v>
      </c>
      <c r="B135" s="299" t="s">
        <v>1323</v>
      </c>
      <c r="C135" s="300">
        <v>0</v>
      </c>
      <c r="D135" s="301">
        <v>0</v>
      </c>
      <c r="E135" s="548">
        <v>0</v>
      </c>
      <c r="F135" s="336" t="str">
        <f t="shared" si="14"/>
        <v/>
      </c>
      <c r="G135" s="336" t="str">
        <f t="shared" si="15"/>
        <v/>
      </c>
      <c r="H135" s="293" t="str">
        <f t="shared" si="16"/>
        <v>否</v>
      </c>
      <c r="I135" s="276" t="str">
        <f t="shared" si="17"/>
        <v>项</v>
      </c>
      <c r="J135" s="686" t="str">
        <f t="shared" si="18"/>
        <v>213</v>
      </c>
      <c r="K135" s="686" t="str">
        <f t="shared" si="19"/>
        <v>21373</v>
      </c>
      <c r="L135" s="686" t="str">
        <f t="shared" si="20"/>
        <v>2137399</v>
      </c>
      <c r="P135" s="275">
        <v>0</v>
      </c>
    </row>
    <row r="136" s="277" customFormat="1" ht="36" hidden="1" customHeight="1" spans="1:16">
      <c r="A136" s="295" t="s">
        <v>1324</v>
      </c>
      <c r="B136" s="296" t="s">
        <v>1325</v>
      </c>
      <c r="C136" s="297">
        <f>SUMIFS(C137:C$279,$I137:$I$279,"项",$K137:$K$279,$A136)</f>
        <v>0</v>
      </c>
      <c r="D136" s="297">
        <f>SUMIFS(D137:D$279,$I137:$I$279,"项",$K137:$K$279,$A136)</f>
        <v>0</v>
      </c>
      <c r="E136" s="297">
        <f>SUMIFS(E137:E$279,$I137:$I$279,"项",$K137:$K$279,$A136)</f>
        <v>0</v>
      </c>
      <c r="F136" s="336" t="str">
        <f t="shared" si="14"/>
        <v/>
      </c>
      <c r="G136" s="336" t="str">
        <f t="shared" si="15"/>
        <v/>
      </c>
      <c r="H136" s="293" t="str">
        <f t="shared" si="16"/>
        <v>否</v>
      </c>
      <c r="I136" s="276" t="str">
        <f t="shared" si="17"/>
        <v>款</v>
      </c>
      <c r="J136" s="686" t="str">
        <f t="shared" si="18"/>
        <v>213</v>
      </c>
      <c r="K136" s="686" t="str">
        <f t="shared" si="19"/>
        <v>21374</v>
      </c>
      <c r="L136" s="686" t="str">
        <f t="shared" si="20"/>
        <v>21374</v>
      </c>
    </row>
    <row r="137" s="275" customFormat="1" ht="36" hidden="1" customHeight="1" spans="1:16">
      <c r="A137" s="298" t="s">
        <v>1326</v>
      </c>
      <c r="B137" s="299" t="s">
        <v>1315</v>
      </c>
      <c r="C137" s="300">
        <v>0</v>
      </c>
      <c r="D137" s="301">
        <v>0</v>
      </c>
      <c r="E137" s="548">
        <v>0</v>
      </c>
      <c r="F137" s="336" t="str">
        <f t="shared" si="14"/>
        <v/>
      </c>
      <c r="G137" s="336" t="str">
        <f t="shared" si="15"/>
        <v/>
      </c>
      <c r="H137" s="293" t="str">
        <f t="shared" si="16"/>
        <v>否</v>
      </c>
      <c r="I137" s="276" t="str">
        <f t="shared" si="17"/>
        <v>项</v>
      </c>
      <c r="J137" s="686" t="str">
        <f t="shared" si="18"/>
        <v>213</v>
      </c>
      <c r="K137" s="686" t="str">
        <f t="shared" si="19"/>
        <v>21374</v>
      </c>
      <c r="L137" s="686" t="str">
        <f t="shared" si="20"/>
        <v>2137401</v>
      </c>
      <c r="P137" s="275">
        <v>0</v>
      </c>
    </row>
    <row r="138" s="277" customFormat="1" ht="36" hidden="1" customHeight="1" spans="1:16">
      <c r="A138" s="298" t="s">
        <v>1327</v>
      </c>
      <c r="B138" s="299" t="s">
        <v>1328</v>
      </c>
      <c r="C138" s="300">
        <v>0</v>
      </c>
      <c r="D138" s="301">
        <v>0</v>
      </c>
      <c r="E138" s="548">
        <v>0</v>
      </c>
      <c r="F138" s="336" t="str">
        <f t="shared" si="14"/>
        <v/>
      </c>
      <c r="G138" s="336" t="str">
        <f t="shared" si="15"/>
        <v/>
      </c>
      <c r="H138" s="293" t="str">
        <f t="shared" si="16"/>
        <v>否</v>
      </c>
      <c r="I138" s="276" t="str">
        <f t="shared" si="17"/>
        <v>项</v>
      </c>
      <c r="J138" s="686" t="str">
        <f t="shared" si="18"/>
        <v>213</v>
      </c>
      <c r="K138" s="686" t="str">
        <f t="shared" si="19"/>
        <v>21374</v>
      </c>
      <c r="L138" s="686" t="str">
        <f t="shared" si="20"/>
        <v>2137499</v>
      </c>
      <c r="P138" s="275">
        <v>0</v>
      </c>
    </row>
    <row r="139" s="275" customFormat="1" ht="36" customHeight="1" spans="1:16">
      <c r="A139" s="289">
        <v>214</v>
      </c>
      <c r="B139" s="306" t="s">
        <v>1329</v>
      </c>
      <c r="C139" s="186">
        <f>SUMIFS(C140:C$279,$I140:$I$279,"款",$J140:$J$279,$A139)</f>
        <v>0</v>
      </c>
      <c r="D139" s="186">
        <f>SUMIFS(D140:D$279,$I140:$I$279,"款",$J140:$J$279,$A139)</f>
        <v>0</v>
      </c>
      <c r="E139" s="186">
        <f>SUMIFS(E140:E$279,$I140:$I$279,"款",$J140:$J$279,$A139)</f>
        <v>0</v>
      </c>
      <c r="F139" s="338" t="str">
        <f t="shared" si="14"/>
        <v/>
      </c>
      <c r="G139" s="338" t="str">
        <f t="shared" si="15"/>
        <v/>
      </c>
      <c r="H139" s="293" t="str">
        <f t="shared" si="16"/>
        <v>是</v>
      </c>
      <c r="I139" s="276" t="str">
        <f t="shared" si="17"/>
        <v>类</v>
      </c>
      <c r="J139" s="686" t="str">
        <f t="shared" si="18"/>
        <v>214</v>
      </c>
      <c r="K139" s="686" t="str">
        <f t="shared" si="19"/>
        <v>214</v>
      </c>
      <c r="L139" s="686" t="str">
        <f t="shared" si="20"/>
        <v>214</v>
      </c>
    </row>
    <row r="140" s="275" customFormat="1" ht="36" hidden="1" customHeight="1" spans="1:16">
      <c r="A140" s="295">
        <v>21460</v>
      </c>
      <c r="B140" s="304" t="s">
        <v>1330</v>
      </c>
      <c r="C140" s="297">
        <f>SUMIFS(C141:C$279,$I141:$I$279,"项",$K141:$K$279,$A140)</f>
        <v>0</v>
      </c>
      <c r="D140" s="297">
        <f>SUMIFS(D141:D$279,$I141:$I$279,"项",$K141:$K$279,$A140)</f>
        <v>0</v>
      </c>
      <c r="E140" s="297">
        <f>SUMIFS(E141:E$279,$I141:$I$279,"项",$K141:$K$279,$A140)</f>
        <v>0</v>
      </c>
      <c r="F140" s="336" t="str">
        <f t="shared" si="14"/>
        <v/>
      </c>
      <c r="G140" s="336" t="str">
        <f t="shared" si="15"/>
        <v/>
      </c>
      <c r="H140" s="293" t="str">
        <f t="shared" si="16"/>
        <v>否</v>
      </c>
      <c r="I140" s="276" t="str">
        <f t="shared" si="17"/>
        <v>款</v>
      </c>
      <c r="J140" s="686" t="str">
        <f t="shared" si="18"/>
        <v>214</v>
      </c>
      <c r="K140" s="686" t="str">
        <f t="shared" si="19"/>
        <v>21460</v>
      </c>
      <c r="L140" s="686" t="str">
        <f t="shared" si="20"/>
        <v>21460</v>
      </c>
    </row>
    <row r="141" s="275" customFormat="1" ht="36" hidden="1" customHeight="1" spans="1:16">
      <c r="A141" s="298">
        <v>2146001</v>
      </c>
      <c r="B141" s="299" t="s">
        <v>1331</v>
      </c>
      <c r="C141" s="300">
        <v>0</v>
      </c>
      <c r="D141" s="301">
        <v>0</v>
      </c>
      <c r="E141" s="548">
        <v>0</v>
      </c>
      <c r="F141" s="336" t="str">
        <f t="shared" si="14"/>
        <v/>
      </c>
      <c r="G141" s="336" t="str">
        <f t="shared" si="15"/>
        <v/>
      </c>
      <c r="H141" s="293" t="str">
        <f t="shared" si="16"/>
        <v>否</v>
      </c>
      <c r="I141" s="276" t="str">
        <f t="shared" si="17"/>
        <v>项</v>
      </c>
      <c r="J141" s="686" t="str">
        <f t="shared" si="18"/>
        <v>214</v>
      </c>
      <c r="K141" s="686" t="str">
        <f t="shared" si="19"/>
        <v>21460</v>
      </c>
      <c r="L141" s="686" t="str">
        <f t="shared" si="20"/>
        <v>2146001</v>
      </c>
      <c r="P141" s="275">
        <v>0</v>
      </c>
    </row>
    <row r="142" s="275" customFormat="1" ht="36" hidden="1" customHeight="1" spans="1:16">
      <c r="A142" s="298">
        <v>2146002</v>
      </c>
      <c r="B142" s="299" t="s">
        <v>1332</v>
      </c>
      <c r="C142" s="300">
        <v>0</v>
      </c>
      <c r="D142" s="301">
        <v>0</v>
      </c>
      <c r="E142" s="548">
        <v>0</v>
      </c>
      <c r="F142" s="336" t="str">
        <f t="shared" si="14"/>
        <v/>
      </c>
      <c r="G142" s="336" t="str">
        <f t="shared" si="15"/>
        <v/>
      </c>
      <c r="H142" s="293" t="str">
        <f t="shared" si="16"/>
        <v>否</v>
      </c>
      <c r="I142" s="276" t="str">
        <f t="shared" si="17"/>
        <v>项</v>
      </c>
      <c r="J142" s="686" t="str">
        <f t="shared" si="18"/>
        <v>214</v>
      </c>
      <c r="K142" s="686" t="str">
        <f t="shared" si="19"/>
        <v>21460</v>
      </c>
      <c r="L142" s="686" t="str">
        <f t="shared" si="20"/>
        <v>2146002</v>
      </c>
      <c r="P142" s="275">
        <v>0</v>
      </c>
    </row>
    <row r="143" s="275" customFormat="1" ht="36" hidden="1" customHeight="1" spans="1:16">
      <c r="A143" s="298">
        <v>2146003</v>
      </c>
      <c r="B143" s="299" t="s">
        <v>1333</v>
      </c>
      <c r="C143" s="300">
        <v>0</v>
      </c>
      <c r="D143" s="301">
        <v>0</v>
      </c>
      <c r="E143" s="548">
        <v>0</v>
      </c>
      <c r="F143" s="336" t="str">
        <f t="shared" si="14"/>
        <v/>
      </c>
      <c r="G143" s="336" t="str">
        <f t="shared" si="15"/>
        <v/>
      </c>
      <c r="H143" s="293" t="str">
        <f t="shared" si="16"/>
        <v>否</v>
      </c>
      <c r="I143" s="276" t="str">
        <f t="shared" si="17"/>
        <v>项</v>
      </c>
      <c r="J143" s="686" t="str">
        <f t="shared" si="18"/>
        <v>214</v>
      </c>
      <c r="K143" s="686" t="str">
        <f t="shared" si="19"/>
        <v>21460</v>
      </c>
      <c r="L143" s="686" t="str">
        <f t="shared" si="20"/>
        <v>2146003</v>
      </c>
      <c r="P143" s="275">
        <v>0</v>
      </c>
    </row>
    <row r="144" s="275" customFormat="1" ht="36" hidden="1" customHeight="1" spans="1:16">
      <c r="A144" s="298">
        <v>2146099</v>
      </c>
      <c r="B144" s="299" t="s">
        <v>1334</v>
      </c>
      <c r="C144" s="300">
        <v>0</v>
      </c>
      <c r="D144" s="301">
        <v>0</v>
      </c>
      <c r="E144" s="548">
        <v>0</v>
      </c>
      <c r="F144" s="336" t="str">
        <f t="shared" si="14"/>
        <v/>
      </c>
      <c r="G144" s="336" t="str">
        <f t="shared" si="15"/>
        <v/>
      </c>
      <c r="H144" s="293" t="str">
        <f t="shared" si="16"/>
        <v>否</v>
      </c>
      <c r="I144" s="276" t="str">
        <f t="shared" si="17"/>
        <v>项</v>
      </c>
      <c r="J144" s="686" t="str">
        <f t="shared" si="18"/>
        <v>214</v>
      </c>
      <c r="K144" s="686" t="str">
        <f t="shared" si="19"/>
        <v>21460</v>
      </c>
      <c r="L144" s="686" t="str">
        <f t="shared" si="20"/>
        <v>2146099</v>
      </c>
      <c r="P144" s="275">
        <v>0</v>
      </c>
    </row>
    <row r="145" s="275" customFormat="1" ht="36" hidden="1" customHeight="1" spans="1:16">
      <c r="A145" s="295">
        <v>21462</v>
      </c>
      <c r="B145" s="296" t="s">
        <v>1335</v>
      </c>
      <c r="C145" s="297">
        <f>SUMIFS(C146:C$279,$I146:$I$279,"项",$K146:$K$279,$A145)</f>
        <v>0</v>
      </c>
      <c r="D145" s="297">
        <f>SUMIFS(D146:D$279,$I146:$I$279,"项",$K146:$K$279,$A145)</f>
        <v>0</v>
      </c>
      <c r="E145" s="297">
        <f>SUMIFS(E146:E$279,$I146:$I$279,"项",$K146:$K$279,$A145)</f>
        <v>0</v>
      </c>
      <c r="F145" s="336" t="str">
        <f t="shared" si="14"/>
        <v/>
      </c>
      <c r="G145" s="336" t="str">
        <f t="shared" si="15"/>
        <v/>
      </c>
      <c r="H145" s="293" t="str">
        <f t="shared" si="16"/>
        <v>否</v>
      </c>
      <c r="I145" s="276" t="str">
        <f t="shared" si="17"/>
        <v>款</v>
      </c>
      <c r="J145" s="686" t="str">
        <f t="shared" si="18"/>
        <v>214</v>
      </c>
      <c r="K145" s="686" t="str">
        <f t="shared" si="19"/>
        <v>21462</v>
      </c>
      <c r="L145" s="686" t="str">
        <f t="shared" si="20"/>
        <v>21462</v>
      </c>
    </row>
    <row r="146" s="275" customFormat="1" ht="36" hidden="1" customHeight="1" spans="1:16">
      <c r="A146" s="298">
        <v>2146201</v>
      </c>
      <c r="B146" s="299" t="s">
        <v>1333</v>
      </c>
      <c r="C146" s="300">
        <v>0</v>
      </c>
      <c r="D146" s="301">
        <v>0</v>
      </c>
      <c r="E146" s="548">
        <v>0</v>
      </c>
      <c r="F146" s="336" t="str">
        <f t="shared" si="14"/>
        <v/>
      </c>
      <c r="G146" s="336" t="str">
        <f t="shared" si="15"/>
        <v/>
      </c>
      <c r="H146" s="293" t="str">
        <f t="shared" si="16"/>
        <v>否</v>
      </c>
      <c r="I146" s="276" t="str">
        <f t="shared" si="17"/>
        <v>项</v>
      </c>
      <c r="J146" s="686" t="str">
        <f t="shared" si="18"/>
        <v>214</v>
      </c>
      <c r="K146" s="686" t="str">
        <f t="shared" si="19"/>
        <v>21462</v>
      </c>
      <c r="L146" s="686" t="str">
        <f t="shared" si="20"/>
        <v>2146201</v>
      </c>
      <c r="P146" s="275">
        <v>0</v>
      </c>
    </row>
    <row r="147" s="277" customFormat="1" ht="36" hidden="1" customHeight="1" spans="1:16">
      <c r="A147" s="298">
        <v>2146202</v>
      </c>
      <c r="B147" s="299" t="s">
        <v>1336</v>
      </c>
      <c r="C147" s="300">
        <v>0</v>
      </c>
      <c r="D147" s="301">
        <v>0</v>
      </c>
      <c r="E147" s="548">
        <v>0</v>
      </c>
      <c r="F147" s="336" t="str">
        <f t="shared" si="14"/>
        <v/>
      </c>
      <c r="G147" s="336" t="str">
        <f t="shared" si="15"/>
        <v/>
      </c>
      <c r="H147" s="293" t="str">
        <f t="shared" si="16"/>
        <v>否</v>
      </c>
      <c r="I147" s="276" t="str">
        <f t="shared" si="17"/>
        <v>项</v>
      </c>
      <c r="J147" s="686" t="str">
        <f t="shared" si="18"/>
        <v>214</v>
      </c>
      <c r="K147" s="686" t="str">
        <f t="shared" si="19"/>
        <v>21462</v>
      </c>
      <c r="L147" s="686" t="str">
        <f t="shared" si="20"/>
        <v>2146202</v>
      </c>
      <c r="P147" s="275">
        <v>0</v>
      </c>
    </row>
    <row r="148" s="275" customFormat="1" ht="36" hidden="1" customHeight="1" spans="1:16">
      <c r="A148" s="298">
        <v>2146203</v>
      </c>
      <c r="B148" s="299" t="s">
        <v>1337</v>
      </c>
      <c r="C148" s="300">
        <v>0</v>
      </c>
      <c r="D148" s="301">
        <v>0</v>
      </c>
      <c r="E148" s="301">
        <v>0</v>
      </c>
      <c r="F148" s="336" t="str">
        <f t="shared" si="14"/>
        <v/>
      </c>
      <c r="G148" s="336" t="str">
        <f t="shared" si="15"/>
        <v/>
      </c>
      <c r="H148" s="293" t="str">
        <f t="shared" si="16"/>
        <v>否</v>
      </c>
      <c r="I148" s="276" t="str">
        <f t="shared" si="17"/>
        <v>项</v>
      </c>
      <c r="J148" s="686" t="str">
        <f t="shared" si="18"/>
        <v>214</v>
      </c>
      <c r="K148" s="686" t="str">
        <f t="shared" si="19"/>
        <v>21462</v>
      </c>
      <c r="L148" s="686" t="str">
        <f t="shared" si="20"/>
        <v>2146203</v>
      </c>
      <c r="P148" s="275">
        <v>0</v>
      </c>
    </row>
    <row r="149" s="275" customFormat="1" ht="36" hidden="1" customHeight="1" spans="1:16">
      <c r="A149" s="298">
        <v>2146299</v>
      </c>
      <c r="B149" s="303" t="s">
        <v>1338</v>
      </c>
      <c r="C149" s="300">
        <v>0</v>
      </c>
      <c r="D149" s="301">
        <v>0</v>
      </c>
      <c r="E149" s="548">
        <v>0</v>
      </c>
      <c r="F149" s="336" t="str">
        <f t="shared" si="14"/>
        <v/>
      </c>
      <c r="G149" s="336" t="str">
        <f t="shared" si="15"/>
        <v/>
      </c>
      <c r="H149" s="293" t="str">
        <f t="shared" si="16"/>
        <v>否</v>
      </c>
      <c r="I149" s="276" t="str">
        <f t="shared" si="17"/>
        <v>项</v>
      </c>
      <c r="J149" s="686" t="str">
        <f t="shared" si="18"/>
        <v>214</v>
      </c>
      <c r="K149" s="686" t="str">
        <f t="shared" si="19"/>
        <v>21462</v>
      </c>
      <c r="L149" s="686" t="str">
        <f t="shared" si="20"/>
        <v>2146299</v>
      </c>
      <c r="P149" s="275">
        <v>0</v>
      </c>
    </row>
    <row r="150" s="275" customFormat="1" ht="36" hidden="1" customHeight="1" spans="1:16">
      <c r="A150" s="295">
        <v>21463</v>
      </c>
      <c r="B150" s="304" t="s">
        <v>1339</v>
      </c>
      <c r="C150" s="297">
        <f>SUMIFS(C151:C$279,$I151:$I$279,"项",$K151:$K$279,$A150)</f>
        <v>0</v>
      </c>
      <c r="D150" s="297">
        <f>SUMIFS(D151:D$279,$I151:$I$279,"项",$K151:$K$279,$A150)</f>
        <v>0</v>
      </c>
      <c r="E150" s="297">
        <f>SUMIFS(E151:E$279,$I151:$I$279,"项",$K151:$K$279,$A150)</f>
        <v>0</v>
      </c>
      <c r="F150" s="336" t="str">
        <f t="shared" si="14"/>
        <v/>
      </c>
      <c r="G150" s="336" t="str">
        <f t="shared" si="15"/>
        <v/>
      </c>
      <c r="H150" s="293" t="str">
        <f t="shared" si="16"/>
        <v>否</v>
      </c>
      <c r="I150" s="276" t="str">
        <f t="shared" si="17"/>
        <v>款</v>
      </c>
      <c r="J150" s="686" t="str">
        <f t="shared" si="18"/>
        <v>214</v>
      </c>
      <c r="K150" s="686" t="str">
        <f t="shared" si="19"/>
        <v>21463</v>
      </c>
      <c r="L150" s="686" t="str">
        <f t="shared" si="20"/>
        <v>21463</v>
      </c>
    </row>
    <row r="151" s="275" customFormat="1" ht="36" hidden="1" customHeight="1" spans="1:16">
      <c r="A151" s="298">
        <v>2146301</v>
      </c>
      <c r="B151" s="299" t="s">
        <v>1340</v>
      </c>
      <c r="C151" s="300">
        <v>0</v>
      </c>
      <c r="D151" s="301">
        <v>0</v>
      </c>
      <c r="E151" s="548">
        <v>0</v>
      </c>
      <c r="F151" s="336" t="str">
        <f t="shared" si="14"/>
        <v/>
      </c>
      <c r="G151" s="336" t="str">
        <f t="shared" si="15"/>
        <v/>
      </c>
      <c r="H151" s="293" t="str">
        <f t="shared" si="16"/>
        <v>否</v>
      </c>
      <c r="I151" s="276" t="str">
        <f t="shared" si="17"/>
        <v>项</v>
      </c>
      <c r="J151" s="686" t="str">
        <f t="shared" si="18"/>
        <v>214</v>
      </c>
      <c r="K151" s="686" t="str">
        <f t="shared" si="19"/>
        <v>21463</v>
      </c>
      <c r="L151" s="686" t="str">
        <f t="shared" si="20"/>
        <v>2146301</v>
      </c>
      <c r="P151" s="275">
        <v>0</v>
      </c>
    </row>
    <row r="152" s="275" customFormat="1" ht="36" hidden="1" customHeight="1" spans="1:16">
      <c r="A152" s="298">
        <v>2146302</v>
      </c>
      <c r="B152" s="299" t="s">
        <v>1341</v>
      </c>
      <c r="C152" s="300">
        <v>0</v>
      </c>
      <c r="D152" s="301">
        <v>0</v>
      </c>
      <c r="E152" s="548">
        <v>0</v>
      </c>
      <c r="F152" s="336" t="str">
        <f t="shared" si="14"/>
        <v/>
      </c>
      <c r="G152" s="336" t="str">
        <f t="shared" si="15"/>
        <v/>
      </c>
      <c r="H152" s="293" t="str">
        <f t="shared" si="16"/>
        <v>否</v>
      </c>
      <c r="I152" s="276" t="str">
        <f t="shared" si="17"/>
        <v>项</v>
      </c>
      <c r="J152" s="686" t="str">
        <f t="shared" si="18"/>
        <v>214</v>
      </c>
      <c r="K152" s="686" t="str">
        <f t="shared" si="19"/>
        <v>21463</v>
      </c>
      <c r="L152" s="686" t="str">
        <f t="shared" si="20"/>
        <v>2146302</v>
      </c>
      <c r="P152" s="275">
        <v>0</v>
      </c>
    </row>
    <row r="153" s="275" customFormat="1" ht="36" hidden="1" customHeight="1" spans="1:16">
      <c r="A153" s="298">
        <v>2146303</v>
      </c>
      <c r="B153" s="299" t="s">
        <v>1342</v>
      </c>
      <c r="C153" s="300">
        <v>0</v>
      </c>
      <c r="D153" s="301">
        <v>0</v>
      </c>
      <c r="E153" s="548">
        <v>0</v>
      </c>
      <c r="F153" s="336" t="str">
        <f t="shared" si="14"/>
        <v/>
      </c>
      <c r="G153" s="336" t="str">
        <f t="shared" si="15"/>
        <v/>
      </c>
      <c r="H153" s="293" t="str">
        <f t="shared" si="16"/>
        <v>否</v>
      </c>
      <c r="I153" s="276" t="str">
        <f t="shared" si="17"/>
        <v>项</v>
      </c>
      <c r="J153" s="686" t="str">
        <f t="shared" si="18"/>
        <v>214</v>
      </c>
      <c r="K153" s="686" t="str">
        <f t="shared" si="19"/>
        <v>21463</v>
      </c>
      <c r="L153" s="686" t="str">
        <f t="shared" si="20"/>
        <v>2146303</v>
      </c>
      <c r="P153" s="275">
        <v>0</v>
      </c>
    </row>
    <row r="154" s="275" customFormat="1" ht="36" hidden="1" customHeight="1" spans="1:16">
      <c r="A154" s="298">
        <v>2146399</v>
      </c>
      <c r="B154" s="299" t="s">
        <v>1343</v>
      </c>
      <c r="C154" s="300">
        <v>0</v>
      </c>
      <c r="D154" s="301">
        <v>0</v>
      </c>
      <c r="E154" s="548">
        <v>0</v>
      </c>
      <c r="F154" s="336" t="str">
        <f t="shared" si="14"/>
        <v/>
      </c>
      <c r="G154" s="336" t="str">
        <f t="shared" si="15"/>
        <v/>
      </c>
      <c r="H154" s="293" t="str">
        <f t="shared" si="16"/>
        <v>否</v>
      </c>
      <c r="I154" s="276" t="str">
        <f t="shared" si="17"/>
        <v>项</v>
      </c>
      <c r="J154" s="686" t="str">
        <f t="shared" si="18"/>
        <v>214</v>
      </c>
      <c r="K154" s="686" t="str">
        <f t="shared" si="19"/>
        <v>21463</v>
      </c>
      <c r="L154" s="686" t="str">
        <f t="shared" si="20"/>
        <v>2146399</v>
      </c>
      <c r="P154" s="275">
        <v>0</v>
      </c>
    </row>
    <row r="155" s="275" customFormat="1" ht="36" hidden="1" customHeight="1" spans="1:16">
      <c r="A155" s="295">
        <v>21464</v>
      </c>
      <c r="B155" s="296" t="s">
        <v>1344</v>
      </c>
      <c r="C155" s="297">
        <f>SUMIFS(C156:C$279,$I156:$I$279,"项",$K156:$K$279,$A155)</f>
        <v>0</v>
      </c>
      <c r="D155" s="297">
        <f>SUMIFS(D156:D$279,$I156:$I$279,"项",$K156:$K$279,$A155)</f>
        <v>0</v>
      </c>
      <c r="E155" s="297">
        <f>SUMIFS(E156:E$279,$I156:$I$279,"项",$K156:$K$279,$A155)</f>
        <v>0</v>
      </c>
      <c r="F155" s="336" t="str">
        <f t="shared" si="14"/>
        <v/>
      </c>
      <c r="G155" s="336" t="str">
        <f t="shared" si="15"/>
        <v/>
      </c>
      <c r="H155" s="293" t="str">
        <f t="shared" si="16"/>
        <v>否</v>
      </c>
      <c r="I155" s="276" t="str">
        <f t="shared" si="17"/>
        <v>款</v>
      </c>
      <c r="J155" s="686" t="str">
        <f t="shared" si="18"/>
        <v>214</v>
      </c>
      <c r="K155" s="686" t="str">
        <f t="shared" si="19"/>
        <v>21464</v>
      </c>
      <c r="L155" s="686" t="str">
        <f t="shared" si="20"/>
        <v>21464</v>
      </c>
    </row>
    <row r="156" s="275" customFormat="1" ht="36" hidden="1" customHeight="1" spans="1:16">
      <c r="A156" s="298">
        <v>2146401</v>
      </c>
      <c r="B156" s="299" t="s">
        <v>1345</v>
      </c>
      <c r="C156" s="300">
        <v>0</v>
      </c>
      <c r="D156" s="301">
        <v>0</v>
      </c>
      <c r="E156" s="548">
        <v>0</v>
      </c>
      <c r="F156" s="336" t="str">
        <f t="shared" si="14"/>
        <v/>
      </c>
      <c r="G156" s="336" t="str">
        <f t="shared" si="15"/>
        <v/>
      </c>
      <c r="H156" s="293" t="str">
        <f t="shared" si="16"/>
        <v>否</v>
      </c>
      <c r="I156" s="276" t="str">
        <f t="shared" si="17"/>
        <v>项</v>
      </c>
      <c r="J156" s="686" t="str">
        <f t="shared" si="18"/>
        <v>214</v>
      </c>
      <c r="K156" s="686" t="str">
        <f t="shared" si="19"/>
        <v>21464</v>
      </c>
      <c r="L156" s="686" t="str">
        <f t="shared" si="20"/>
        <v>2146401</v>
      </c>
      <c r="P156" s="275">
        <v>0</v>
      </c>
    </row>
    <row r="157" s="275" customFormat="1" ht="36" hidden="1" customHeight="1" spans="1:16">
      <c r="A157" s="298">
        <v>2146402</v>
      </c>
      <c r="B157" s="303" t="s">
        <v>1346</v>
      </c>
      <c r="C157" s="300">
        <v>0</v>
      </c>
      <c r="D157" s="301">
        <v>0</v>
      </c>
      <c r="E157" s="548">
        <v>0</v>
      </c>
      <c r="F157" s="336" t="str">
        <f t="shared" si="14"/>
        <v/>
      </c>
      <c r="G157" s="336" t="str">
        <f t="shared" si="15"/>
        <v/>
      </c>
      <c r="H157" s="293" t="str">
        <f t="shared" si="16"/>
        <v>否</v>
      </c>
      <c r="I157" s="276" t="str">
        <f t="shared" si="17"/>
        <v>项</v>
      </c>
      <c r="J157" s="686" t="str">
        <f t="shared" si="18"/>
        <v>214</v>
      </c>
      <c r="K157" s="686" t="str">
        <f t="shared" si="19"/>
        <v>21464</v>
      </c>
      <c r="L157" s="686" t="str">
        <f t="shared" si="20"/>
        <v>2146402</v>
      </c>
      <c r="P157" s="275">
        <v>0</v>
      </c>
    </row>
    <row r="158" s="275" customFormat="1" ht="36" hidden="1" customHeight="1" spans="1:16">
      <c r="A158" s="298">
        <v>2146403</v>
      </c>
      <c r="B158" s="299" t="s">
        <v>1347</v>
      </c>
      <c r="C158" s="300">
        <v>0</v>
      </c>
      <c r="D158" s="301">
        <v>0</v>
      </c>
      <c r="E158" s="548">
        <v>0</v>
      </c>
      <c r="F158" s="336" t="str">
        <f t="shared" si="14"/>
        <v/>
      </c>
      <c r="G158" s="336" t="str">
        <f t="shared" si="15"/>
        <v/>
      </c>
      <c r="H158" s="293" t="str">
        <f t="shared" si="16"/>
        <v>否</v>
      </c>
      <c r="I158" s="276" t="str">
        <f t="shared" si="17"/>
        <v>项</v>
      </c>
      <c r="J158" s="686" t="str">
        <f t="shared" si="18"/>
        <v>214</v>
      </c>
      <c r="K158" s="686" t="str">
        <f t="shared" si="19"/>
        <v>21464</v>
      </c>
      <c r="L158" s="686" t="str">
        <f t="shared" si="20"/>
        <v>2146403</v>
      </c>
      <c r="P158" s="275">
        <v>0</v>
      </c>
    </row>
    <row r="159" s="275" customFormat="1" ht="36" hidden="1" customHeight="1" spans="1:16">
      <c r="A159" s="298">
        <v>2146404</v>
      </c>
      <c r="B159" s="299" t="s">
        <v>1348</v>
      </c>
      <c r="C159" s="300">
        <v>0</v>
      </c>
      <c r="D159" s="301">
        <v>0</v>
      </c>
      <c r="E159" s="548">
        <v>0</v>
      </c>
      <c r="F159" s="336" t="str">
        <f t="shared" si="14"/>
        <v/>
      </c>
      <c r="G159" s="336" t="str">
        <f t="shared" si="15"/>
        <v/>
      </c>
      <c r="H159" s="293" t="str">
        <f t="shared" si="16"/>
        <v>否</v>
      </c>
      <c r="I159" s="276" t="str">
        <f t="shared" si="17"/>
        <v>项</v>
      </c>
      <c r="J159" s="686" t="str">
        <f t="shared" si="18"/>
        <v>214</v>
      </c>
      <c r="K159" s="686" t="str">
        <f t="shared" si="19"/>
        <v>21464</v>
      </c>
      <c r="L159" s="686" t="str">
        <f t="shared" si="20"/>
        <v>2146404</v>
      </c>
      <c r="P159" s="275">
        <v>0</v>
      </c>
    </row>
    <row r="160" s="275" customFormat="1" ht="36" hidden="1" customHeight="1" spans="1:16">
      <c r="A160" s="298">
        <v>2146405</v>
      </c>
      <c r="B160" s="299" t="s">
        <v>1349</v>
      </c>
      <c r="C160" s="300">
        <v>0</v>
      </c>
      <c r="D160" s="301">
        <v>0</v>
      </c>
      <c r="E160" s="548">
        <v>0</v>
      </c>
      <c r="F160" s="336" t="str">
        <f t="shared" si="14"/>
        <v/>
      </c>
      <c r="G160" s="336" t="str">
        <f t="shared" si="15"/>
        <v/>
      </c>
      <c r="H160" s="293" t="str">
        <f t="shared" si="16"/>
        <v>否</v>
      </c>
      <c r="I160" s="276" t="str">
        <f t="shared" si="17"/>
        <v>项</v>
      </c>
      <c r="J160" s="686" t="str">
        <f t="shared" si="18"/>
        <v>214</v>
      </c>
      <c r="K160" s="686" t="str">
        <f t="shared" si="19"/>
        <v>21464</v>
      </c>
      <c r="L160" s="686" t="str">
        <f t="shared" si="20"/>
        <v>2146405</v>
      </c>
      <c r="P160" s="275">
        <v>0</v>
      </c>
    </row>
    <row r="161" s="275" customFormat="1" ht="36" hidden="1" customHeight="1" spans="1:16">
      <c r="A161" s="298">
        <v>2146406</v>
      </c>
      <c r="B161" s="299" t="s">
        <v>1350</v>
      </c>
      <c r="C161" s="300">
        <v>0</v>
      </c>
      <c r="D161" s="301">
        <v>0</v>
      </c>
      <c r="E161" s="548">
        <v>0</v>
      </c>
      <c r="F161" s="336" t="str">
        <f t="shared" si="14"/>
        <v/>
      </c>
      <c r="G161" s="336" t="str">
        <f t="shared" si="15"/>
        <v/>
      </c>
      <c r="H161" s="293" t="str">
        <f t="shared" si="16"/>
        <v>否</v>
      </c>
      <c r="I161" s="276" t="str">
        <f t="shared" si="17"/>
        <v>项</v>
      </c>
      <c r="J161" s="686" t="str">
        <f t="shared" si="18"/>
        <v>214</v>
      </c>
      <c r="K161" s="686" t="str">
        <f t="shared" si="19"/>
        <v>21464</v>
      </c>
      <c r="L161" s="686" t="str">
        <f t="shared" si="20"/>
        <v>2146406</v>
      </c>
      <c r="P161" s="275">
        <v>0</v>
      </c>
    </row>
    <row r="162" s="275" customFormat="1" ht="36" hidden="1" customHeight="1" spans="1:16">
      <c r="A162" s="298">
        <v>2146407</v>
      </c>
      <c r="B162" s="299" t="s">
        <v>1351</v>
      </c>
      <c r="C162" s="300">
        <v>0</v>
      </c>
      <c r="D162" s="301">
        <v>0</v>
      </c>
      <c r="E162" s="548">
        <v>0</v>
      </c>
      <c r="F162" s="336" t="str">
        <f t="shared" si="14"/>
        <v/>
      </c>
      <c r="G162" s="336" t="str">
        <f t="shared" si="15"/>
        <v/>
      </c>
      <c r="H162" s="293" t="str">
        <f t="shared" si="16"/>
        <v>否</v>
      </c>
      <c r="I162" s="276" t="str">
        <f t="shared" si="17"/>
        <v>项</v>
      </c>
      <c r="J162" s="686" t="str">
        <f t="shared" si="18"/>
        <v>214</v>
      </c>
      <c r="K162" s="686" t="str">
        <f t="shared" si="19"/>
        <v>21464</v>
      </c>
      <c r="L162" s="686" t="str">
        <f t="shared" si="20"/>
        <v>2146407</v>
      </c>
      <c r="P162" s="275">
        <v>0</v>
      </c>
    </row>
    <row r="163" s="275" customFormat="1" ht="36" hidden="1" customHeight="1" spans="1:16">
      <c r="A163" s="298">
        <v>2146499</v>
      </c>
      <c r="B163" s="303" t="s">
        <v>1352</v>
      </c>
      <c r="C163" s="300">
        <v>0</v>
      </c>
      <c r="D163" s="301">
        <v>0</v>
      </c>
      <c r="E163" s="548">
        <v>0</v>
      </c>
      <c r="F163" s="336" t="str">
        <f t="shared" si="14"/>
        <v/>
      </c>
      <c r="G163" s="336" t="str">
        <f t="shared" si="15"/>
        <v/>
      </c>
      <c r="H163" s="293" t="str">
        <f t="shared" si="16"/>
        <v>否</v>
      </c>
      <c r="I163" s="276" t="str">
        <f t="shared" si="17"/>
        <v>项</v>
      </c>
      <c r="J163" s="686" t="str">
        <f t="shared" si="18"/>
        <v>214</v>
      </c>
      <c r="K163" s="686" t="str">
        <f t="shared" si="19"/>
        <v>21464</v>
      </c>
      <c r="L163" s="686" t="str">
        <f t="shared" si="20"/>
        <v>2146499</v>
      </c>
      <c r="P163" s="275">
        <v>0</v>
      </c>
    </row>
    <row r="164" s="275" customFormat="1" ht="36" hidden="1" customHeight="1" spans="1:16">
      <c r="A164" s="295">
        <v>21468</v>
      </c>
      <c r="B164" s="296" t="s">
        <v>1353</v>
      </c>
      <c r="C164" s="297">
        <f>SUMIFS(C165:C$279,$I165:$I$279,"项",$K165:$K$279,$A164)</f>
        <v>0</v>
      </c>
      <c r="D164" s="297">
        <f>SUMIFS(D165:D$279,$I165:$I$279,"项",$K165:$K$279,$A164)</f>
        <v>0</v>
      </c>
      <c r="E164" s="297">
        <f>SUMIFS(E165:E$279,$I165:$I$279,"项",$K165:$K$279,$A164)</f>
        <v>0</v>
      </c>
      <c r="F164" s="336" t="str">
        <f t="shared" si="14"/>
        <v/>
      </c>
      <c r="G164" s="336" t="str">
        <f t="shared" si="15"/>
        <v/>
      </c>
      <c r="H164" s="293" t="str">
        <f t="shared" si="16"/>
        <v>否</v>
      </c>
      <c r="I164" s="276" t="str">
        <f t="shared" si="17"/>
        <v>款</v>
      </c>
      <c r="J164" s="686" t="str">
        <f t="shared" si="18"/>
        <v>214</v>
      </c>
      <c r="K164" s="686" t="str">
        <f t="shared" si="19"/>
        <v>21468</v>
      </c>
      <c r="L164" s="686" t="str">
        <f t="shared" si="20"/>
        <v>21468</v>
      </c>
    </row>
    <row r="165" s="275" customFormat="1" ht="36" hidden="1" customHeight="1" spans="1:16">
      <c r="A165" s="298">
        <v>2146801</v>
      </c>
      <c r="B165" s="299" t="s">
        <v>1354</v>
      </c>
      <c r="C165" s="300">
        <v>0</v>
      </c>
      <c r="D165" s="301">
        <v>0</v>
      </c>
      <c r="E165" s="548">
        <v>0</v>
      </c>
      <c r="F165" s="336" t="str">
        <f t="shared" si="14"/>
        <v/>
      </c>
      <c r="G165" s="336" t="str">
        <f t="shared" si="15"/>
        <v/>
      </c>
      <c r="H165" s="293" t="str">
        <f t="shared" si="16"/>
        <v>否</v>
      </c>
      <c r="I165" s="276" t="str">
        <f t="shared" si="17"/>
        <v>项</v>
      </c>
      <c r="J165" s="686" t="str">
        <f t="shared" si="18"/>
        <v>214</v>
      </c>
      <c r="K165" s="686" t="str">
        <f t="shared" si="19"/>
        <v>21468</v>
      </c>
      <c r="L165" s="686" t="str">
        <f t="shared" si="20"/>
        <v>2146801</v>
      </c>
      <c r="P165" s="275">
        <v>0</v>
      </c>
    </row>
    <row r="166" s="275" customFormat="1" ht="36" hidden="1" customHeight="1" spans="1:16">
      <c r="A166" s="298">
        <v>2146802</v>
      </c>
      <c r="B166" s="303" t="s">
        <v>1355</v>
      </c>
      <c r="C166" s="300">
        <v>0</v>
      </c>
      <c r="D166" s="301">
        <v>0</v>
      </c>
      <c r="E166" s="548">
        <v>0</v>
      </c>
      <c r="F166" s="336" t="str">
        <f t="shared" si="14"/>
        <v/>
      </c>
      <c r="G166" s="336" t="str">
        <f t="shared" si="15"/>
        <v/>
      </c>
      <c r="H166" s="293" t="str">
        <f t="shared" si="16"/>
        <v>否</v>
      </c>
      <c r="I166" s="276" t="str">
        <f t="shared" si="17"/>
        <v>项</v>
      </c>
      <c r="J166" s="686" t="str">
        <f t="shared" si="18"/>
        <v>214</v>
      </c>
      <c r="K166" s="686" t="str">
        <f t="shared" si="19"/>
        <v>21468</v>
      </c>
      <c r="L166" s="686" t="str">
        <f t="shared" si="20"/>
        <v>2146802</v>
      </c>
      <c r="P166" s="275">
        <v>0</v>
      </c>
    </row>
    <row r="167" s="275" customFormat="1" ht="36" hidden="1" customHeight="1" spans="1:16">
      <c r="A167" s="298">
        <v>2146803</v>
      </c>
      <c r="B167" s="303" t="s">
        <v>1356</v>
      </c>
      <c r="C167" s="300">
        <v>0</v>
      </c>
      <c r="D167" s="301">
        <v>0</v>
      </c>
      <c r="E167" s="301">
        <v>0</v>
      </c>
      <c r="F167" s="336" t="str">
        <f t="shared" si="14"/>
        <v/>
      </c>
      <c r="G167" s="336" t="str">
        <f t="shared" si="15"/>
        <v/>
      </c>
      <c r="H167" s="293" t="str">
        <f t="shared" si="16"/>
        <v>否</v>
      </c>
      <c r="I167" s="276" t="str">
        <f t="shared" si="17"/>
        <v>项</v>
      </c>
      <c r="J167" s="686" t="str">
        <f t="shared" si="18"/>
        <v>214</v>
      </c>
      <c r="K167" s="686" t="str">
        <f t="shared" si="19"/>
        <v>21468</v>
      </c>
      <c r="L167" s="686" t="str">
        <f t="shared" si="20"/>
        <v>2146803</v>
      </c>
      <c r="P167" s="275">
        <v>0</v>
      </c>
    </row>
    <row r="168" s="275" customFormat="1" ht="36" hidden="1" customHeight="1" spans="1:16">
      <c r="A168" s="298">
        <v>2146804</v>
      </c>
      <c r="B168" s="299" t="s">
        <v>1357</v>
      </c>
      <c r="C168" s="300">
        <v>0</v>
      </c>
      <c r="D168" s="301">
        <v>0</v>
      </c>
      <c r="E168" s="548">
        <v>0</v>
      </c>
      <c r="F168" s="336" t="str">
        <f t="shared" si="14"/>
        <v/>
      </c>
      <c r="G168" s="336" t="str">
        <f t="shared" si="15"/>
        <v/>
      </c>
      <c r="H168" s="293" t="str">
        <f t="shared" si="16"/>
        <v>否</v>
      </c>
      <c r="I168" s="276" t="str">
        <f t="shared" si="17"/>
        <v>项</v>
      </c>
      <c r="J168" s="686" t="str">
        <f t="shared" si="18"/>
        <v>214</v>
      </c>
      <c r="K168" s="686" t="str">
        <f t="shared" si="19"/>
        <v>21468</v>
      </c>
      <c r="L168" s="686" t="str">
        <f t="shared" si="20"/>
        <v>2146804</v>
      </c>
      <c r="P168" s="275">
        <v>0</v>
      </c>
    </row>
    <row r="169" s="275" customFormat="1" ht="36" hidden="1" customHeight="1" spans="1:16">
      <c r="A169" s="298">
        <v>2146805</v>
      </c>
      <c r="B169" s="299" t="s">
        <v>1358</v>
      </c>
      <c r="C169" s="300">
        <v>0</v>
      </c>
      <c r="D169" s="301">
        <v>0</v>
      </c>
      <c r="E169" s="548">
        <v>0</v>
      </c>
      <c r="F169" s="336" t="str">
        <f t="shared" si="14"/>
        <v/>
      </c>
      <c r="G169" s="336" t="str">
        <f t="shared" si="15"/>
        <v/>
      </c>
      <c r="H169" s="293" t="str">
        <f t="shared" si="16"/>
        <v>否</v>
      </c>
      <c r="I169" s="276" t="str">
        <f t="shared" si="17"/>
        <v>项</v>
      </c>
      <c r="J169" s="686" t="str">
        <f t="shared" si="18"/>
        <v>214</v>
      </c>
      <c r="K169" s="686" t="str">
        <f t="shared" si="19"/>
        <v>21468</v>
      </c>
      <c r="L169" s="686" t="str">
        <f t="shared" si="20"/>
        <v>2146805</v>
      </c>
      <c r="P169" s="275">
        <v>0</v>
      </c>
    </row>
    <row r="170" s="275" customFormat="1" ht="36" hidden="1" customHeight="1" spans="1:16">
      <c r="A170" s="298">
        <v>2146899</v>
      </c>
      <c r="B170" s="299" t="s">
        <v>1359</v>
      </c>
      <c r="C170" s="300">
        <v>0</v>
      </c>
      <c r="D170" s="301">
        <v>0</v>
      </c>
      <c r="E170" s="548">
        <v>0</v>
      </c>
      <c r="F170" s="336" t="str">
        <f t="shared" si="14"/>
        <v/>
      </c>
      <c r="G170" s="336" t="str">
        <f t="shared" si="15"/>
        <v/>
      </c>
      <c r="H170" s="293" t="str">
        <f t="shared" si="16"/>
        <v>否</v>
      </c>
      <c r="I170" s="276" t="str">
        <f t="shared" si="17"/>
        <v>项</v>
      </c>
      <c r="J170" s="686" t="str">
        <f t="shared" si="18"/>
        <v>214</v>
      </c>
      <c r="K170" s="686" t="str">
        <f t="shared" si="19"/>
        <v>21468</v>
      </c>
      <c r="L170" s="686" t="str">
        <f t="shared" si="20"/>
        <v>2146899</v>
      </c>
      <c r="P170" s="275">
        <v>0</v>
      </c>
    </row>
    <row r="171" s="275" customFormat="1" ht="36" hidden="1" customHeight="1" spans="1:16">
      <c r="A171" s="295">
        <v>21469</v>
      </c>
      <c r="B171" s="296" t="s">
        <v>1360</v>
      </c>
      <c r="C171" s="297">
        <f>SUMIFS(C172:C$279,$I172:$I$279,"项",$K172:$K$279,$A171)</f>
        <v>0</v>
      </c>
      <c r="D171" s="297">
        <f>SUMIFS(D172:D$279,$I172:$I$279,"项",$K172:$K$279,$A171)</f>
        <v>0</v>
      </c>
      <c r="E171" s="297">
        <f>SUMIFS(E172:E$279,$I172:$I$279,"项",$K172:$K$279,$A171)</f>
        <v>0</v>
      </c>
      <c r="F171" s="336" t="str">
        <f t="shared" si="14"/>
        <v/>
      </c>
      <c r="G171" s="336" t="str">
        <f t="shared" si="15"/>
        <v/>
      </c>
      <c r="H171" s="293" t="str">
        <f t="shared" si="16"/>
        <v>否</v>
      </c>
      <c r="I171" s="276" t="str">
        <f t="shared" si="17"/>
        <v>款</v>
      </c>
      <c r="J171" s="686" t="str">
        <f t="shared" si="18"/>
        <v>214</v>
      </c>
      <c r="K171" s="686" t="str">
        <f t="shared" si="19"/>
        <v>21469</v>
      </c>
      <c r="L171" s="686" t="str">
        <f t="shared" si="20"/>
        <v>21469</v>
      </c>
    </row>
    <row r="172" s="275" customFormat="1" ht="36" hidden="1" customHeight="1" spans="1:16">
      <c r="A172" s="298">
        <v>2146901</v>
      </c>
      <c r="B172" s="299" t="s">
        <v>1361</v>
      </c>
      <c r="C172" s="300">
        <v>0</v>
      </c>
      <c r="D172" s="301">
        <v>0</v>
      </c>
      <c r="E172" s="548">
        <v>0</v>
      </c>
      <c r="F172" s="336" t="str">
        <f t="shared" si="14"/>
        <v/>
      </c>
      <c r="G172" s="336" t="str">
        <f t="shared" si="15"/>
        <v/>
      </c>
      <c r="H172" s="293" t="str">
        <f t="shared" si="16"/>
        <v>否</v>
      </c>
      <c r="I172" s="276" t="str">
        <f t="shared" si="17"/>
        <v>项</v>
      </c>
      <c r="J172" s="686" t="str">
        <f t="shared" si="18"/>
        <v>214</v>
      </c>
      <c r="K172" s="686" t="str">
        <f t="shared" si="19"/>
        <v>21469</v>
      </c>
      <c r="L172" s="686" t="str">
        <f t="shared" si="20"/>
        <v>2146901</v>
      </c>
      <c r="P172" s="275">
        <v>0</v>
      </c>
    </row>
    <row r="173" s="275" customFormat="1" ht="36" hidden="1" customHeight="1" spans="1:16">
      <c r="A173" s="298">
        <v>2146902</v>
      </c>
      <c r="B173" s="303" t="s">
        <v>1362</v>
      </c>
      <c r="C173" s="300">
        <v>0</v>
      </c>
      <c r="D173" s="301">
        <v>0</v>
      </c>
      <c r="E173" s="548">
        <v>0</v>
      </c>
      <c r="F173" s="336" t="str">
        <f t="shared" si="14"/>
        <v/>
      </c>
      <c r="G173" s="336" t="str">
        <f t="shared" si="15"/>
        <v/>
      </c>
      <c r="H173" s="293" t="str">
        <f t="shared" si="16"/>
        <v>否</v>
      </c>
      <c r="I173" s="276" t="str">
        <f t="shared" si="17"/>
        <v>项</v>
      </c>
      <c r="J173" s="686" t="str">
        <f t="shared" si="18"/>
        <v>214</v>
      </c>
      <c r="K173" s="686" t="str">
        <f t="shared" si="19"/>
        <v>21469</v>
      </c>
      <c r="L173" s="686" t="str">
        <f t="shared" si="20"/>
        <v>2146902</v>
      </c>
      <c r="P173" s="275">
        <v>0</v>
      </c>
    </row>
    <row r="174" s="275" customFormat="1" ht="36" hidden="1" customHeight="1" spans="1:16">
      <c r="A174" s="298">
        <v>2146903</v>
      </c>
      <c r="B174" s="308" t="s">
        <v>1363</v>
      </c>
      <c r="C174" s="300">
        <v>0</v>
      </c>
      <c r="D174" s="301">
        <v>0</v>
      </c>
      <c r="E174" s="548">
        <v>0</v>
      </c>
      <c r="F174" s="336" t="str">
        <f t="shared" si="14"/>
        <v/>
      </c>
      <c r="G174" s="336" t="str">
        <f t="shared" si="15"/>
        <v/>
      </c>
      <c r="H174" s="293" t="str">
        <f t="shared" si="16"/>
        <v>否</v>
      </c>
      <c r="I174" s="276" t="str">
        <f t="shared" si="17"/>
        <v>项</v>
      </c>
      <c r="J174" s="686" t="str">
        <f t="shared" si="18"/>
        <v>214</v>
      </c>
      <c r="K174" s="686" t="str">
        <f t="shared" si="19"/>
        <v>21469</v>
      </c>
      <c r="L174" s="686" t="str">
        <f t="shared" si="20"/>
        <v>2146903</v>
      </c>
      <c r="P174" s="275">
        <v>0</v>
      </c>
    </row>
    <row r="175" s="275" customFormat="1" ht="36" hidden="1" customHeight="1" spans="1:16">
      <c r="A175" s="298">
        <v>2146904</v>
      </c>
      <c r="B175" s="308" t="s">
        <v>1364</v>
      </c>
      <c r="C175" s="300">
        <v>0</v>
      </c>
      <c r="D175" s="301">
        <v>0</v>
      </c>
      <c r="E175" s="301">
        <v>0</v>
      </c>
      <c r="F175" s="336" t="str">
        <f t="shared" si="14"/>
        <v/>
      </c>
      <c r="G175" s="336" t="str">
        <f t="shared" si="15"/>
        <v/>
      </c>
      <c r="H175" s="293" t="str">
        <f t="shared" si="16"/>
        <v>否</v>
      </c>
      <c r="I175" s="276" t="str">
        <f t="shared" si="17"/>
        <v>项</v>
      </c>
      <c r="J175" s="686" t="str">
        <f t="shared" si="18"/>
        <v>214</v>
      </c>
      <c r="K175" s="686" t="str">
        <f t="shared" si="19"/>
        <v>21469</v>
      </c>
      <c r="L175" s="686" t="str">
        <f t="shared" si="20"/>
        <v>2146904</v>
      </c>
      <c r="P175" s="275">
        <v>0</v>
      </c>
    </row>
    <row r="176" s="275" customFormat="1" ht="36" hidden="1" customHeight="1" spans="1:16">
      <c r="A176" s="298">
        <v>2146906</v>
      </c>
      <c r="B176" s="308" t="s">
        <v>1365</v>
      </c>
      <c r="C176" s="300">
        <v>0</v>
      </c>
      <c r="D176" s="301">
        <v>0</v>
      </c>
      <c r="E176" s="301">
        <v>0</v>
      </c>
      <c r="F176" s="336" t="str">
        <f t="shared" si="14"/>
        <v/>
      </c>
      <c r="G176" s="336" t="str">
        <f t="shared" si="15"/>
        <v/>
      </c>
      <c r="H176" s="293" t="str">
        <f t="shared" si="16"/>
        <v>否</v>
      </c>
      <c r="I176" s="276" t="str">
        <f t="shared" si="17"/>
        <v>项</v>
      </c>
      <c r="J176" s="686" t="str">
        <f t="shared" si="18"/>
        <v>214</v>
      </c>
      <c r="K176" s="686" t="str">
        <f t="shared" si="19"/>
        <v>21469</v>
      </c>
      <c r="L176" s="686" t="str">
        <f t="shared" si="20"/>
        <v>2146906</v>
      </c>
      <c r="P176" s="275">
        <v>0</v>
      </c>
    </row>
    <row r="177" s="275" customFormat="1" ht="36" hidden="1" customHeight="1" spans="1:16">
      <c r="A177" s="298">
        <v>2146907</v>
      </c>
      <c r="B177" s="308" t="s">
        <v>1366</v>
      </c>
      <c r="C177" s="300">
        <v>0</v>
      </c>
      <c r="D177" s="301">
        <v>0</v>
      </c>
      <c r="E177" s="548">
        <v>0</v>
      </c>
      <c r="F177" s="336" t="str">
        <f t="shared" si="14"/>
        <v/>
      </c>
      <c r="G177" s="336" t="str">
        <f t="shared" si="15"/>
        <v/>
      </c>
      <c r="H177" s="293" t="str">
        <f t="shared" si="16"/>
        <v>否</v>
      </c>
      <c r="I177" s="276" t="str">
        <f t="shared" si="17"/>
        <v>项</v>
      </c>
      <c r="J177" s="686" t="str">
        <f t="shared" si="18"/>
        <v>214</v>
      </c>
      <c r="K177" s="686" t="str">
        <f t="shared" si="19"/>
        <v>21469</v>
      </c>
      <c r="L177" s="686" t="str">
        <f t="shared" si="20"/>
        <v>2146907</v>
      </c>
      <c r="P177" s="275">
        <v>0</v>
      </c>
    </row>
    <row r="178" s="275" customFormat="1" ht="36" hidden="1" customHeight="1" spans="1:16">
      <c r="A178" s="298">
        <v>2146908</v>
      </c>
      <c r="B178" s="308" t="s">
        <v>1367</v>
      </c>
      <c r="C178" s="300">
        <v>0</v>
      </c>
      <c r="D178" s="301">
        <v>0</v>
      </c>
      <c r="E178" s="548">
        <v>0</v>
      </c>
      <c r="F178" s="336" t="str">
        <f t="shared" si="14"/>
        <v/>
      </c>
      <c r="G178" s="336" t="str">
        <f t="shared" si="15"/>
        <v/>
      </c>
      <c r="H178" s="293" t="str">
        <f t="shared" si="16"/>
        <v>否</v>
      </c>
      <c r="I178" s="276" t="str">
        <f t="shared" si="17"/>
        <v>项</v>
      </c>
      <c r="J178" s="686" t="str">
        <f t="shared" si="18"/>
        <v>214</v>
      </c>
      <c r="K178" s="686" t="str">
        <f t="shared" si="19"/>
        <v>21469</v>
      </c>
      <c r="L178" s="686" t="str">
        <f t="shared" si="20"/>
        <v>2146908</v>
      </c>
      <c r="P178" s="275">
        <v>0</v>
      </c>
    </row>
    <row r="179" s="275" customFormat="1" ht="36" hidden="1" customHeight="1" spans="1:16">
      <c r="A179" s="298">
        <v>2146999</v>
      </c>
      <c r="B179" s="308" t="s">
        <v>1368</v>
      </c>
      <c r="C179" s="300">
        <v>0</v>
      </c>
      <c r="D179" s="301">
        <v>0</v>
      </c>
      <c r="E179" s="301">
        <v>0</v>
      </c>
      <c r="F179" s="336" t="str">
        <f t="shared" si="14"/>
        <v/>
      </c>
      <c r="G179" s="336" t="str">
        <f t="shared" si="15"/>
        <v/>
      </c>
      <c r="H179" s="293" t="str">
        <f t="shared" si="16"/>
        <v>否</v>
      </c>
      <c r="I179" s="276" t="str">
        <f t="shared" si="17"/>
        <v>项</v>
      </c>
      <c r="J179" s="686" t="str">
        <f t="shared" si="18"/>
        <v>214</v>
      </c>
      <c r="K179" s="686" t="str">
        <f t="shared" si="19"/>
        <v>21469</v>
      </c>
      <c r="L179" s="686" t="str">
        <f t="shared" si="20"/>
        <v>2146999</v>
      </c>
      <c r="P179" s="275">
        <v>0</v>
      </c>
    </row>
    <row r="180" s="275" customFormat="1" ht="36" hidden="1" customHeight="1" spans="1:16">
      <c r="A180" s="295">
        <v>21470</v>
      </c>
      <c r="B180" s="309" t="s">
        <v>1369</v>
      </c>
      <c r="C180" s="297">
        <f>SUMIFS(C181:C$279,$I181:$I$279,"项",$K181:$K$279,$A180)</f>
        <v>0</v>
      </c>
      <c r="D180" s="297">
        <f>SUMIFS(D181:D$279,$I181:$I$279,"项",$K181:$K$279,$A180)</f>
        <v>0</v>
      </c>
      <c r="E180" s="297">
        <f>SUMIFS(E181:E$279,$I181:$I$279,"项",$K181:$K$279,$A180)</f>
        <v>0</v>
      </c>
      <c r="F180" s="336" t="str">
        <f t="shared" si="14"/>
        <v/>
      </c>
      <c r="G180" s="336" t="str">
        <f t="shared" si="15"/>
        <v/>
      </c>
      <c r="H180" s="293" t="str">
        <f t="shared" si="16"/>
        <v>否</v>
      </c>
      <c r="I180" s="276" t="str">
        <f t="shared" si="17"/>
        <v>款</v>
      </c>
      <c r="J180" s="686" t="str">
        <f t="shared" si="18"/>
        <v>214</v>
      </c>
      <c r="K180" s="686" t="str">
        <f t="shared" si="19"/>
        <v>21470</v>
      </c>
      <c r="L180" s="686" t="str">
        <f t="shared" si="20"/>
        <v>21470</v>
      </c>
    </row>
    <row r="181" s="275" customFormat="1" ht="36" hidden="1" customHeight="1" spans="1:16">
      <c r="A181" s="298">
        <v>2147001</v>
      </c>
      <c r="B181" s="308" t="s">
        <v>1331</v>
      </c>
      <c r="C181" s="300">
        <v>0</v>
      </c>
      <c r="D181" s="301">
        <v>0</v>
      </c>
      <c r="E181" s="548">
        <v>0</v>
      </c>
      <c r="F181" s="336" t="str">
        <f t="shared" si="14"/>
        <v/>
      </c>
      <c r="G181" s="336" t="str">
        <f t="shared" si="15"/>
        <v/>
      </c>
      <c r="H181" s="293" t="str">
        <f t="shared" si="16"/>
        <v>否</v>
      </c>
      <c r="I181" s="276" t="str">
        <f t="shared" si="17"/>
        <v>项</v>
      </c>
      <c r="J181" s="686" t="str">
        <f t="shared" si="18"/>
        <v>214</v>
      </c>
      <c r="K181" s="686" t="str">
        <f t="shared" si="19"/>
        <v>21470</v>
      </c>
      <c r="L181" s="686" t="str">
        <f t="shared" si="20"/>
        <v>2147001</v>
      </c>
      <c r="P181" s="275">
        <v>0</v>
      </c>
    </row>
    <row r="182" s="275" customFormat="1" ht="36" hidden="1" customHeight="1" spans="1:16">
      <c r="A182" s="298">
        <v>2147099</v>
      </c>
      <c r="B182" s="308" t="s">
        <v>1370</v>
      </c>
      <c r="C182" s="300">
        <v>0</v>
      </c>
      <c r="D182" s="301">
        <v>0</v>
      </c>
      <c r="E182" s="548">
        <v>0</v>
      </c>
      <c r="F182" s="336" t="str">
        <f t="shared" si="14"/>
        <v/>
      </c>
      <c r="G182" s="336" t="str">
        <f t="shared" si="15"/>
        <v/>
      </c>
      <c r="H182" s="293" t="str">
        <f t="shared" si="16"/>
        <v>否</v>
      </c>
      <c r="I182" s="276" t="str">
        <f t="shared" si="17"/>
        <v>项</v>
      </c>
      <c r="J182" s="686" t="str">
        <f t="shared" si="18"/>
        <v>214</v>
      </c>
      <c r="K182" s="686" t="str">
        <f t="shared" si="19"/>
        <v>21470</v>
      </c>
      <c r="L182" s="686" t="str">
        <f t="shared" si="20"/>
        <v>2147099</v>
      </c>
      <c r="P182" s="275">
        <v>0</v>
      </c>
    </row>
    <row r="183" s="275" customFormat="1" ht="36" hidden="1" customHeight="1" spans="1:16">
      <c r="A183" s="295">
        <v>21471</v>
      </c>
      <c r="B183" s="309" t="s">
        <v>1371</v>
      </c>
      <c r="C183" s="297">
        <f>SUMIFS(C184:C$279,$I184:$I$279,"项",$K184:$K$279,$A183)</f>
        <v>0</v>
      </c>
      <c r="D183" s="297">
        <f>SUMIFS(D184:D$279,$I184:$I$279,"项",$K184:$K$279,$A183)</f>
        <v>0</v>
      </c>
      <c r="E183" s="297">
        <f>SUMIFS(E184:E$279,$I184:$I$279,"项",$K184:$K$279,$A183)</f>
        <v>0</v>
      </c>
      <c r="F183" s="336" t="str">
        <f t="shared" si="14"/>
        <v/>
      </c>
      <c r="G183" s="336" t="str">
        <f t="shared" si="15"/>
        <v/>
      </c>
      <c r="H183" s="293" t="str">
        <f t="shared" si="16"/>
        <v>否</v>
      </c>
      <c r="I183" s="276" t="str">
        <f t="shared" si="17"/>
        <v>款</v>
      </c>
      <c r="J183" s="686" t="str">
        <f t="shared" si="18"/>
        <v>214</v>
      </c>
      <c r="K183" s="686" t="str">
        <f t="shared" si="19"/>
        <v>21471</v>
      </c>
      <c r="L183" s="686" t="str">
        <f t="shared" si="20"/>
        <v>21471</v>
      </c>
    </row>
    <row r="184" s="275" customFormat="1" ht="36" hidden="1" customHeight="1" spans="1:16">
      <c r="A184" s="298">
        <v>2147101</v>
      </c>
      <c r="B184" s="308" t="s">
        <v>1331</v>
      </c>
      <c r="C184" s="300">
        <v>0</v>
      </c>
      <c r="D184" s="301">
        <v>0</v>
      </c>
      <c r="E184" s="301">
        <v>0</v>
      </c>
      <c r="F184" s="336" t="str">
        <f t="shared" si="14"/>
        <v/>
      </c>
      <c r="G184" s="336" t="str">
        <f t="shared" si="15"/>
        <v/>
      </c>
      <c r="H184" s="293" t="str">
        <f t="shared" si="16"/>
        <v>否</v>
      </c>
      <c r="I184" s="276" t="str">
        <f t="shared" si="17"/>
        <v>项</v>
      </c>
      <c r="J184" s="686" t="str">
        <f t="shared" si="18"/>
        <v>214</v>
      </c>
      <c r="K184" s="686" t="str">
        <f t="shared" si="19"/>
        <v>21471</v>
      </c>
      <c r="L184" s="686" t="str">
        <f t="shared" si="20"/>
        <v>2147101</v>
      </c>
      <c r="P184" s="275">
        <v>0</v>
      </c>
    </row>
    <row r="185" s="275" customFormat="1" ht="36" hidden="1" customHeight="1" spans="1:16">
      <c r="A185" s="298">
        <v>2147199</v>
      </c>
      <c r="B185" s="308" t="s">
        <v>1372</v>
      </c>
      <c r="C185" s="300">
        <v>0</v>
      </c>
      <c r="D185" s="301">
        <v>0</v>
      </c>
      <c r="E185" s="548">
        <v>0</v>
      </c>
      <c r="F185" s="336" t="str">
        <f t="shared" si="14"/>
        <v/>
      </c>
      <c r="G185" s="336" t="str">
        <f t="shared" si="15"/>
        <v/>
      </c>
      <c r="H185" s="293" t="str">
        <f t="shared" si="16"/>
        <v>否</v>
      </c>
      <c r="I185" s="276" t="str">
        <f t="shared" si="17"/>
        <v>项</v>
      </c>
      <c r="J185" s="686" t="str">
        <f t="shared" si="18"/>
        <v>214</v>
      </c>
      <c r="K185" s="686" t="str">
        <f t="shared" si="19"/>
        <v>21471</v>
      </c>
      <c r="L185" s="686" t="str">
        <f t="shared" si="20"/>
        <v>2147199</v>
      </c>
      <c r="P185" s="275">
        <v>0</v>
      </c>
    </row>
    <row r="186" s="275" customFormat="1" ht="36" hidden="1" customHeight="1" spans="1:16">
      <c r="A186" s="295">
        <v>21472</v>
      </c>
      <c r="B186" s="309" t="s">
        <v>1373</v>
      </c>
      <c r="C186" s="297">
        <f>SUMIFS(C187:C$279,$I187:$I$279,"项",$K187:$K$279,$A186)</f>
        <v>0</v>
      </c>
      <c r="D186" s="297">
        <f>SUMIFS(D187:D$279,$I187:$I$279,"项",$K187:$K$279,$A186)</f>
        <v>0</v>
      </c>
      <c r="E186" s="297">
        <f>SUMIFS(E187:E$279,$I187:$I$279,"项",$K187:$K$279,$A186)</f>
        <v>0</v>
      </c>
      <c r="F186" s="336" t="str">
        <f t="shared" si="14"/>
        <v/>
      </c>
      <c r="G186" s="336" t="str">
        <f t="shared" si="15"/>
        <v/>
      </c>
      <c r="H186" s="293" t="str">
        <f t="shared" si="16"/>
        <v>否</v>
      </c>
      <c r="I186" s="276" t="str">
        <f t="shared" si="17"/>
        <v>款</v>
      </c>
      <c r="J186" s="686" t="str">
        <f t="shared" si="18"/>
        <v>214</v>
      </c>
      <c r="K186" s="686" t="str">
        <f t="shared" si="19"/>
        <v>21472</v>
      </c>
      <c r="L186" s="686" t="str">
        <f t="shared" si="20"/>
        <v>21472</v>
      </c>
    </row>
    <row r="187" s="275" customFormat="1" ht="36" hidden="1" customHeight="1" spans="1:16">
      <c r="A187" s="295">
        <v>21473</v>
      </c>
      <c r="B187" s="309" t="s">
        <v>1374</v>
      </c>
      <c r="C187" s="297">
        <f>SUMIFS(C188:C$279,$I188:$I$279,"项",$K188:$K$279,$A187)</f>
        <v>0</v>
      </c>
      <c r="D187" s="297">
        <f>SUMIFS(D188:D$279,$I188:$I$279,"项",$K188:$K$279,$A187)</f>
        <v>0</v>
      </c>
      <c r="E187" s="297">
        <f>SUMIFS(E188:E$279,$I188:$I$279,"项",$K188:$K$279,$A187)</f>
        <v>0</v>
      </c>
      <c r="F187" s="336" t="str">
        <f t="shared" si="14"/>
        <v/>
      </c>
      <c r="G187" s="336" t="str">
        <f t="shared" si="15"/>
        <v/>
      </c>
      <c r="H187" s="293" t="str">
        <f t="shared" si="16"/>
        <v>否</v>
      </c>
      <c r="I187" s="276" t="str">
        <f t="shared" si="17"/>
        <v>款</v>
      </c>
      <c r="J187" s="686" t="str">
        <f t="shared" si="18"/>
        <v>214</v>
      </c>
      <c r="K187" s="686" t="str">
        <f t="shared" si="19"/>
        <v>21473</v>
      </c>
      <c r="L187" s="686" t="str">
        <f t="shared" si="20"/>
        <v>21473</v>
      </c>
    </row>
    <row r="188" s="275" customFormat="1" ht="36" hidden="1" customHeight="1" spans="1:16">
      <c r="A188" s="298">
        <v>2147301</v>
      </c>
      <c r="B188" s="308" t="s">
        <v>1340</v>
      </c>
      <c r="C188" s="300">
        <v>0</v>
      </c>
      <c r="D188" s="301">
        <v>0</v>
      </c>
      <c r="E188" s="548">
        <v>0</v>
      </c>
      <c r="F188" s="336" t="str">
        <f t="shared" si="14"/>
        <v/>
      </c>
      <c r="G188" s="336" t="str">
        <f t="shared" si="15"/>
        <v/>
      </c>
      <c r="H188" s="293" t="str">
        <f t="shared" si="16"/>
        <v>否</v>
      </c>
      <c r="I188" s="276" t="str">
        <f t="shared" si="17"/>
        <v>项</v>
      </c>
      <c r="J188" s="686" t="str">
        <f t="shared" si="18"/>
        <v>214</v>
      </c>
      <c r="K188" s="686" t="str">
        <f t="shared" si="19"/>
        <v>21473</v>
      </c>
      <c r="L188" s="686" t="str">
        <f t="shared" si="20"/>
        <v>2147301</v>
      </c>
      <c r="P188" s="275">
        <v>0</v>
      </c>
    </row>
    <row r="189" s="275" customFormat="1" ht="36" hidden="1" customHeight="1" spans="1:16">
      <c r="A189" s="298">
        <v>2147303</v>
      </c>
      <c r="B189" s="308" t="s">
        <v>1342</v>
      </c>
      <c r="C189" s="300">
        <v>0</v>
      </c>
      <c r="D189" s="301">
        <v>0</v>
      </c>
      <c r="E189" s="548">
        <v>0</v>
      </c>
      <c r="F189" s="336" t="str">
        <f t="shared" si="14"/>
        <v/>
      </c>
      <c r="G189" s="336" t="str">
        <f t="shared" si="15"/>
        <v/>
      </c>
      <c r="H189" s="293" t="str">
        <f t="shared" si="16"/>
        <v>否</v>
      </c>
      <c r="I189" s="276" t="str">
        <f t="shared" si="17"/>
        <v>项</v>
      </c>
      <c r="J189" s="686" t="str">
        <f t="shared" si="18"/>
        <v>214</v>
      </c>
      <c r="K189" s="686" t="str">
        <f t="shared" si="19"/>
        <v>21473</v>
      </c>
      <c r="L189" s="686" t="str">
        <f t="shared" si="20"/>
        <v>2147303</v>
      </c>
      <c r="P189" s="275">
        <v>0</v>
      </c>
    </row>
    <row r="190" s="275" customFormat="1" ht="36" hidden="1" customHeight="1" spans="1:16">
      <c r="A190" s="298">
        <v>2147399</v>
      </c>
      <c r="B190" s="308" t="s">
        <v>1375</v>
      </c>
      <c r="C190" s="300">
        <v>0</v>
      </c>
      <c r="D190" s="301">
        <v>0</v>
      </c>
      <c r="E190" s="548">
        <v>0</v>
      </c>
      <c r="F190" s="336" t="str">
        <f t="shared" si="14"/>
        <v/>
      </c>
      <c r="G190" s="336" t="str">
        <f t="shared" si="15"/>
        <v/>
      </c>
      <c r="H190" s="293" t="str">
        <f t="shared" si="16"/>
        <v>否</v>
      </c>
      <c r="I190" s="276" t="str">
        <f t="shared" si="17"/>
        <v>项</v>
      </c>
      <c r="J190" s="686" t="str">
        <f t="shared" si="18"/>
        <v>214</v>
      </c>
      <c r="K190" s="686" t="str">
        <f t="shared" si="19"/>
        <v>21473</v>
      </c>
      <c r="L190" s="686" t="str">
        <f t="shared" si="20"/>
        <v>2147399</v>
      </c>
      <c r="P190" s="275">
        <v>0</v>
      </c>
    </row>
    <row r="191" s="275" customFormat="1" ht="36" customHeight="1" spans="1:16">
      <c r="A191" s="289">
        <v>215</v>
      </c>
      <c r="B191" s="310" t="s">
        <v>1376</v>
      </c>
      <c r="C191" s="186">
        <f>SUMIFS(C192:C$279,$I192:$I$279,"款",$J192:$J$279,$A191)</f>
        <v>0</v>
      </c>
      <c r="D191" s="186">
        <f>SUMIFS(D192:D$279,$I192:$I$279,"款",$J192:$J$279,$A191)</f>
        <v>0</v>
      </c>
      <c r="E191" s="186">
        <f>SUMIFS(E192:E$279,$I192:$I$279,"款",$J192:$J$279,$A191)</f>
        <v>0</v>
      </c>
      <c r="F191" s="338" t="str">
        <f t="shared" si="14"/>
        <v/>
      </c>
      <c r="G191" s="338" t="str">
        <f t="shared" si="15"/>
        <v/>
      </c>
      <c r="H191" s="293" t="str">
        <f t="shared" si="16"/>
        <v>是</v>
      </c>
      <c r="I191" s="276" t="str">
        <f t="shared" si="17"/>
        <v>类</v>
      </c>
      <c r="J191" s="686" t="str">
        <f t="shared" si="18"/>
        <v>215</v>
      </c>
      <c r="K191" s="686" t="str">
        <f t="shared" si="19"/>
        <v>215</v>
      </c>
      <c r="L191" s="686" t="str">
        <f t="shared" si="20"/>
        <v>215</v>
      </c>
    </row>
    <row r="192" s="275" customFormat="1" ht="36" hidden="1" customHeight="1" spans="1:16">
      <c r="A192" s="295">
        <v>21562</v>
      </c>
      <c r="B192" s="309" t="s">
        <v>1377</v>
      </c>
      <c r="C192" s="297">
        <f>SUMIFS(C193:C$279,$I193:$I$279,"项",$K193:$K$279,$A192)</f>
        <v>0</v>
      </c>
      <c r="D192" s="297">
        <f>SUMIFS(D193:D$279,$I193:$I$279,"项",$K193:$K$279,$A192)</f>
        <v>0</v>
      </c>
      <c r="E192" s="297">
        <f>SUMIFS(E193:E$279,$I193:$I$279,"项",$K193:$K$279,$A192)</f>
        <v>0</v>
      </c>
      <c r="F192" s="336" t="str">
        <f t="shared" si="14"/>
        <v/>
      </c>
      <c r="G192" s="336" t="str">
        <f t="shared" si="15"/>
        <v/>
      </c>
      <c r="H192" s="293" t="str">
        <f t="shared" si="16"/>
        <v>否</v>
      </c>
      <c r="I192" s="276" t="str">
        <f t="shared" si="17"/>
        <v>款</v>
      </c>
      <c r="J192" s="686" t="str">
        <f t="shared" si="18"/>
        <v>215</v>
      </c>
      <c r="K192" s="686" t="str">
        <f t="shared" si="19"/>
        <v>21562</v>
      </c>
      <c r="L192" s="686" t="str">
        <f t="shared" si="20"/>
        <v>21562</v>
      </c>
    </row>
    <row r="193" s="275" customFormat="1" ht="36" hidden="1" customHeight="1" spans="1:16">
      <c r="A193" s="298">
        <v>2156202</v>
      </c>
      <c r="B193" s="308" t="s">
        <v>1378</v>
      </c>
      <c r="C193" s="300">
        <v>0</v>
      </c>
      <c r="D193" s="301">
        <v>0</v>
      </c>
      <c r="E193" s="301">
        <v>0</v>
      </c>
      <c r="F193" s="336" t="str">
        <f t="shared" si="14"/>
        <v/>
      </c>
      <c r="G193" s="336" t="str">
        <f t="shared" si="15"/>
        <v/>
      </c>
      <c r="H193" s="293" t="str">
        <f t="shared" si="16"/>
        <v>否</v>
      </c>
      <c r="I193" s="276" t="str">
        <f t="shared" si="17"/>
        <v>项</v>
      </c>
      <c r="J193" s="686" t="str">
        <f t="shared" si="18"/>
        <v>215</v>
      </c>
      <c r="K193" s="686" t="str">
        <f t="shared" si="19"/>
        <v>21562</v>
      </c>
      <c r="L193" s="686" t="str">
        <f t="shared" si="20"/>
        <v>2156202</v>
      </c>
      <c r="P193" s="275">
        <v>0</v>
      </c>
    </row>
    <row r="194" s="275" customFormat="1" ht="36" hidden="1" customHeight="1" spans="1:16">
      <c r="A194" s="298">
        <v>2156299</v>
      </c>
      <c r="B194" s="308" t="s">
        <v>1379</v>
      </c>
      <c r="C194" s="300">
        <v>0</v>
      </c>
      <c r="D194" s="301">
        <v>0</v>
      </c>
      <c r="E194" s="548">
        <v>0</v>
      </c>
      <c r="F194" s="336" t="str">
        <f t="shared" si="14"/>
        <v/>
      </c>
      <c r="G194" s="336" t="str">
        <f t="shared" si="15"/>
        <v/>
      </c>
      <c r="H194" s="293" t="str">
        <f t="shared" si="16"/>
        <v>否</v>
      </c>
      <c r="I194" s="276" t="str">
        <f t="shared" si="17"/>
        <v>项</v>
      </c>
      <c r="J194" s="686" t="str">
        <f t="shared" si="18"/>
        <v>215</v>
      </c>
      <c r="K194" s="686" t="str">
        <f t="shared" si="19"/>
        <v>21562</v>
      </c>
      <c r="L194" s="686" t="str">
        <f t="shared" si="20"/>
        <v>2156299</v>
      </c>
      <c r="P194" s="275">
        <v>0</v>
      </c>
    </row>
    <row r="195" s="275" customFormat="1" ht="36" customHeight="1" spans="1:16">
      <c r="A195" s="289">
        <v>229</v>
      </c>
      <c r="B195" s="310" t="s">
        <v>1380</v>
      </c>
      <c r="C195" s="186">
        <f>SUMIFS(C196:C$279,$I196:$I$279,"款",$J196:$J$279,$A195)</f>
        <v>41678</v>
      </c>
      <c r="D195" s="186">
        <f>SUMIFS(D196:D$279,$I196:$I$279,"款",$J196:$J$279,$A195)</f>
        <v>3186</v>
      </c>
      <c r="E195" s="186">
        <f>SUMIFS(E196:E$279,$I196:$I$279,"款",$J196:$J$279,$A195)</f>
        <v>62162</v>
      </c>
      <c r="F195" s="338">
        <f t="shared" si="14"/>
        <v>0.491482316809828</v>
      </c>
      <c r="G195" s="338">
        <f t="shared" si="15"/>
        <v>19.510985561833</v>
      </c>
      <c r="H195" s="293" t="str">
        <f t="shared" si="16"/>
        <v>是</v>
      </c>
      <c r="I195" s="276" t="str">
        <f t="shared" si="17"/>
        <v>类</v>
      </c>
      <c r="J195" s="686" t="str">
        <f t="shared" si="18"/>
        <v>229</v>
      </c>
      <c r="K195" s="686" t="str">
        <f t="shared" si="19"/>
        <v>229</v>
      </c>
      <c r="L195" s="686" t="str">
        <f t="shared" si="20"/>
        <v>229</v>
      </c>
    </row>
    <row r="196" s="275" customFormat="1" ht="36" customHeight="1" spans="1:16">
      <c r="A196" s="295">
        <v>22904</v>
      </c>
      <c r="B196" s="309" t="s">
        <v>1381</v>
      </c>
      <c r="C196" s="305">
        <f>SUMIFS(C197:C$279,$I197:$I$279,"项",$K197:$K$279,$A196)</f>
        <v>39000</v>
      </c>
      <c r="D196" s="305">
        <f>SUMIFS(D197:D$279,$I197:$I$279,"项",$K197:$K$279,$A196)</f>
        <v>0</v>
      </c>
      <c r="E196" s="305">
        <f>SUMIFS(E197:E$279,$I197:$I$279,"项",$K197:$K$279,$A196)</f>
        <v>59927</v>
      </c>
      <c r="F196" s="336">
        <f t="shared" si="14"/>
        <v>0.536589743589744</v>
      </c>
      <c r="G196" s="336" t="str">
        <f t="shared" si="15"/>
        <v/>
      </c>
      <c r="H196" s="293" t="str">
        <f t="shared" si="16"/>
        <v>是</v>
      </c>
      <c r="I196" s="276" t="str">
        <f t="shared" si="17"/>
        <v>款</v>
      </c>
      <c r="J196" s="686" t="str">
        <f t="shared" si="18"/>
        <v>229</v>
      </c>
      <c r="K196" s="686" t="str">
        <f t="shared" si="19"/>
        <v>22904</v>
      </c>
      <c r="L196" s="686" t="str">
        <f t="shared" si="20"/>
        <v>22904</v>
      </c>
    </row>
    <row r="197" s="275" customFormat="1" ht="36" hidden="1" customHeight="1" spans="1:16">
      <c r="A197" s="298">
        <v>2290401</v>
      </c>
      <c r="B197" s="308" t="s">
        <v>1382</v>
      </c>
      <c r="C197" s="300">
        <v>0</v>
      </c>
      <c r="D197" s="301">
        <v>0</v>
      </c>
      <c r="E197" s="548">
        <v>0</v>
      </c>
      <c r="F197" s="336" t="str">
        <f t="shared" ref="F197:F220" si="21">IF(C197&lt;&gt;0,E197/C197-1,"")</f>
        <v/>
      </c>
      <c r="G197" s="336" t="str">
        <f t="shared" ref="G197:G220" si="22">IF(D197&lt;&gt;0,E197/D197,"")</f>
        <v/>
      </c>
      <c r="H197" s="293" t="str">
        <f t="shared" ref="H197:H260" si="23">IF(LEN(A197)=3,"是",IF(B197&lt;&gt;"",IF(SUM(C197:E197)&lt;&gt;0,"是","否"),"是"))</f>
        <v>否</v>
      </c>
      <c r="I197" s="276" t="str">
        <f t="shared" ref="I197:I260" si="24">_xlfn.IFS(LEN(A197)=3,"类",LEN(A197)=5,"款",LEN(A197)=7,"项")</f>
        <v>项</v>
      </c>
      <c r="J197" s="686" t="str">
        <f t="shared" ref="J197:J260" si="25">LEFT(A197,3)</f>
        <v>229</v>
      </c>
      <c r="K197" s="686" t="str">
        <f t="shared" ref="K197:K260" si="26">LEFT(A197,5)</f>
        <v>22904</v>
      </c>
      <c r="L197" s="686" t="str">
        <f t="shared" ref="L197:L260" si="27">LEFT(A197,7)</f>
        <v>2290401</v>
      </c>
      <c r="P197" s="275">
        <v>0</v>
      </c>
    </row>
    <row r="198" s="275" customFormat="1" ht="36" customHeight="1" spans="1:16">
      <c r="A198" s="298">
        <v>2290402</v>
      </c>
      <c r="B198" s="308" t="s">
        <v>1383</v>
      </c>
      <c r="C198" s="489">
        <v>39000</v>
      </c>
      <c r="D198" s="489">
        <v>0</v>
      </c>
      <c r="E198" s="687">
        <v>0</v>
      </c>
      <c r="F198" s="336">
        <f t="shared" si="21"/>
        <v>-1</v>
      </c>
      <c r="G198" s="336" t="str">
        <f t="shared" si="22"/>
        <v/>
      </c>
      <c r="H198" s="293" t="str">
        <f t="shared" si="23"/>
        <v>是</v>
      </c>
      <c r="I198" s="276" t="str">
        <f t="shared" si="24"/>
        <v>项</v>
      </c>
      <c r="J198" s="686" t="str">
        <f t="shared" si="25"/>
        <v>229</v>
      </c>
      <c r="K198" s="686" t="str">
        <f t="shared" si="26"/>
        <v>22904</v>
      </c>
      <c r="L198" s="686" t="str">
        <f t="shared" si="27"/>
        <v>2290402</v>
      </c>
    </row>
    <row r="199" s="275" customFormat="1" ht="36" customHeight="1" spans="1:16">
      <c r="A199" s="298">
        <v>2290403</v>
      </c>
      <c r="B199" s="308" t="s">
        <v>1384</v>
      </c>
      <c r="C199" s="489">
        <v>0</v>
      </c>
      <c r="D199" s="489">
        <v>0</v>
      </c>
      <c r="E199" s="687">
        <v>59927</v>
      </c>
      <c r="F199" s="336" t="str">
        <f t="shared" si="21"/>
        <v/>
      </c>
      <c r="G199" s="336" t="str">
        <f t="shared" si="22"/>
        <v/>
      </c>
      <c r="H199" s="293" t="str">
        <f t="shared" si="23"/>
        <v>是</v>
      </c>
      <c r="I199" s="276" t="str">
        <f t="shared" si="24"/>
        <v>项</v>
      </c>
      <c r="J199" s="686" t="str">
        <f t="shared" si="25"/>
        <v>229</v>
      </c>
      <c r="K199" s="686" t="str">
        <f t="shared" si="26"/>
        <v>22904</v>
      </c>
      <c r="L199" s="686" t="str">
        <f t="shared" si="27"/>
        <v>2290403</v>
      </c>
    </row>
    <row r="200" s="275" customFormat="1" ht="36" hidden="1" customHeight="1" spans="1:16">
      <c r="A200" s="295">
        <v>22908</v>
      </c>
      <c r="B200" s="309" t="s">
        <v>1385</v>
      </c>
      <c r="C200" s="297">
        <f>SUMIFS(C201:C$279,$I201:$I$279,"项",$K201:$K$279,$A200)</f>
        <v>0</v>
      </c>
      <c r="D200" s="297">
        <f>SUMIFS(D201:D$279,$I201:$I$279,"项",$K201:$K$279,$A200)</f>
        <v>0</v>
      </c>
      <c r="E200" s="297">
        <f>SUMIFS(E201:E$279,$I201:$I$279,"项",$K201:$K$279,$A200)</f>
        <v>0</v>
      </c>
      <c r="F200" s="336" t="str">
        <f t="shared" si="21"/>
        <v/>
      </c>
      <c r="G200" s="336" t="str">
        <f t="shared" si="22"/>
        <v/>
      </c>
      <c r="H200" s="293" t="str">
        <f t="shared" si="23"/>
        <v>否</v>
      </c>
      <c r="I200" s="276" t="str">
        <f t="shared" si="24"/>
        <v>款</v>
      </c>
      <c r="J200" s="686" t="str">
        <f t="shared" si="25"/>
        <v>229</v>
      </c>
      <c r="K200" s="686" t="str">
        <f t="shared" si="26"/>
        <v>22908</v>
      </c>
      <c r="L200" s="686" t="str">
        <f t="shared" si="27"/>
        <v>22908</v>
      </c>
    </row>
    <row r="201" s="275" customFormat="1" ht="36" hidden="1" customHeight="1" spans="1:16">
      <c r="A201" s="298">
        <v>2290802</v>
      </c>
      <c r="B201" s="308" t="s">
        <v>1386</v>
      </c>
      <c r="C201" s="300">
        <v>0</v>
      </c>
      <c r="D201" s="301">
        <v>0</v>
      </c>
      <c r="E201" s="548">
        <v>0</v>
      </c>
      <c r="F201" s="336" t="str">
        <f t="shared" si="21"/>
        <v/>
      </c>
      <c r="G201" s="336" t="str">
        <f t="shared" si="22"/>
        <v/>
      </c>
      <c r="H201" s="293" t="str">
        <f t="shared" si="23"/>
        <v>否</v>
      </c>
      <c r="I201" s="276" t="str">
        <f t="shared" si="24"/>
        <v>项</v>
      </c>
      <c r="J201" s="686" t="str">
        <f t="shared" si="25"/>
        <v>229</v>
      </c>
      <c r="K201" s="686" t="str">
        <f t="shared" si="26"/>
        <v>22908</v>
      </c>
      <c r="L201" s="686" t="str">
        <f t="shared" si="27"/>
        <v>2290802</v>
      </c>
      <c r="P201" s="275">
        <v>0</v>
      </c>
    </row>
    <row r="202" s="275" customFormat="1" ht="36" hidden="1" customHeight="1" spans="1:16">
      <c r="A202" s="298">
        <v>2290803</v>
      </c>
      <c r="B202" s="308" t="s">
        <v>1387</v>
      </c>
      <c r="C202" s="300">
        <v>0</v>
      </c>
      <c r="D202" s="301">
        <v>0</v>
      </c>
      <c r="E202" s="548">
        <v>0</v>
      </c>
      <c r="F202" s="336" t="str">
        <f t="shared" si="21"/>
        <v/>
      </c>
      <c r="G202" s="336" t="str">
        <f t="shared" si="22"/>
        <v/>
      </c>
      <c r="H202" s="293" t="str">
        <f t="shared" si="23"/>
        <v>否</v>
      </c>
      <c r="I202" s="276" t="str">
        <f t="shared" si="24"/>
        <v>项</v>
      </c>
      <c r="J202" s="686" t="str">
        <f t="shared" si="25"/>
        <v>229</v>
      </c>
      <c r="K202" s="686" t="str">
        <f t="shared" si="26"/>
        <v>22908</v>
      </c>
      <c r="L202" s="686" t="str">
        <f t="shared" si="27"/>
        <v>2290803</v>
      </c>
      <c r="P202" s="275">
        <v>0</v>
      </c>
    </row>
    <row r="203" s="275" customFormat="1" ht="36" hidden="1" customHeight="1" spans="1:16">
      <c r="A203" s="298">
        <v>2290804</v>
      </c>
      <c r="B203" s="308" t="s">
        <v>1388</v>
      </c>
      <c r="C203" s="300">
        <v>0</v>
      </c>
      <c r="D203" s="301">
        <v>0</v>
      </c>
      <c r="E203" s="548">
        <v>0</v>
      </c>
      <c r="F203" s="336" t="str">
        <f t="shared" si="21"/>
        <v/>
      </c>
      <c r="G203" s="336" t="str">
        <f t="shared" si="22"/>
        <v/>
      </c>
      <c r="H203" s="293" t="str">
        <f t="shared" si="23"/>
        <v>否</v>
      </c>
      <c r="I203" s="276" t="str">
        <f t="shared" si="24"/>
        <v>项</v>
      </c>
      <c r="J203" s="686" t="str">
        <f t="shared" si="25"/>
        <v>229</v>
      </c>
      <c r="K203" s="686" t="str">
        <f t="shared" si="26"/>
        <v>22908</v>
      </c>
      <c r="L203" s="686" t="str">
        <f t="shared" si="27"/>
        <v>2290804</v>
      </c>
      <c r="P203" s="275">
        <v>0</v>
      </c>
    </row>
    <row r="204" s="275" customFormat="1" ht="36" hidden="1" customHeight="1" spans="1:16">
      <c r="A204" s="298">
        <v>2290805</v>
      </c>
      <c r="B204" s="308" t="s">
        <v>1389</v>
      </c>
      <c r="C204" s="300">
        <v>0</v>
      </c>
      <c r="D204" s="301">
        <v>0</v>
      </c>
      <c r="E204" s="548">
        <v>0</v>
      </c>
      <c r="F204" s="336" t="str">
        <f t="shared" si="21"/>
        <v/>
      </c>
      <c r="G204" s="336" t="str">
        <f t="shared" si="22"/>
        <v/>
      </c>
      <c r="H204" s="293" t="str">
        <f t="shared" si="23"/>
        <v>否</v>
      </c>
      <c r="I204" s="276" t="str">
        <f t="shared" si="24"/>
        <v>项</v>
      </c>
      <c r="J204" s="686" t="str">
        <f t="shared" si="25"/>
        <v>229</v>
      </c>
      <c r="K204" s="686" t="str">
        <f t="shared" si="26"/>
        <v>22908</v>
      </c>
      <c r="L204" s="686" t="str">
        <f t="shared" si="27"/>
        <v>2290805</v>
      </c>
      <c r="P204" s="275">
        <v>0</v>
      </c>
    </row>
    <row r="205" s="275" customFormat="1" ht="36" hidden="1" customHeight="1" spans="1:16">
      <c r="A205" s="298">
        <v>2290806</v>
      </c>
      <c r="B205" s="308" t="s">
        <v>1390</v>
      </c>
      <c r="C205" s="300">
        <v>0</v>
      </c>
      <c r="D205" s="301">
        <v>0</v>
      </c>
      <c r="E205" s="301">
        <v>0</v>
      </c>
      <c r="F205" s="336" t="str">
        <f t="shared" si="21"/>
        <v/>
      </c>
      <c r="G205" s="336" t="str">
        <f t="shared" si="22"/>
        <v/>
      </c>
      <c r="H205" s="293" t="str">
        <f t="shared" si="23"/>
        <v>否</v>
      </c>
      <c r="I205" s="276" t="str">
        <f t="shared" si="24"/>
        <v>项</v>
      </c>
      <c r="J205" s="686" t="str">
        <f t="shared" si="25"/>
        <v>229</v>
      </c>
      <c r="K205" s="686" t="str">
        <f t="shared" si="26"/>
        <v>22908</v>
      </c>
      <c r="L205" s="686" t="str">
        <f t="shared" si="27"/>
        <v>2290806</v>
      </c>
      <c r="P205" s="275">
        <v>0</v>
      </c>
    </row>
    <row r="206" s="275" customFormat="1" ht="36" hidden="1" customHeight="1" spans="1:16">
      <c r="A206" s="298">
        <v>2290807</v>
      </c>
      <c r="B206" s="308" t="s">
        <v>1391</v>
      </c>
      <c r="C206" s="300">
        <v>0</v>
      </c>
      <c r="D206" s="301">
        <v>0</v>
      </c>
      <c r="E206" s="301">
        <v>0</v>
      </c>
      <c r="F206" s="336" t="str">
        <f t="shared" si="21"/>
        <v/>
      </c>
      <c r="G206" s="336" t="str">
        <f t="shared" si="22"/>
        <v/>
      </c>
      <c r="H206" s="293" t="str">
        <f t="shared" si="23"/>
        <v>否</v>
      </c>
      <c r="I206" s="276" t="str">
        <f t="shared" si="24"/>
        <v>项</v>
      </c>
      <c r="J206" s="686" t="str">
        <f t="shared" si="25"/>
        <v>229</v>
      </c>
      <c r="K206" s="686" t="str">
        <f t="shared" si="26"/>
        <v>22908</v>
      </c>
      <c r="L206" s="686" t="str">
        <f t="shared" si="27"/>
        <v>2290807</v>
      </c>
      <c r="P206" s="275">
        <v>0</v>
      </c>
    </row>
    <row r="207" s="275" customFormat="1" ht="36" hidden="1" customHeight="1" spans="1:16">
      <c r="A207" s="298">
        <v>2290808</v>
      </c>
      <c r="B207" s="308" t="s">
        <v>1392</v>
      </c>
      <c r="C207" s="300">
        <v>0</v>
      </c>
      <c r="D207" s="301">
        <v>0</v>
      </c>
      <c r="E207" s="548">
        <v>0</v>
      </c>
      <c r="F207" s="336" t="str">
        <f t="shared" si="21"/>
        <v/>
      </c>
      <c r="G207" s="336" t="str">
        <f t="shared" si="22"/>
        <v/>
      </c>
      <c r="H207" s="293" t="str">
        <f t="shared" si="23"/>
        <v>否</v>
      </c>
      <c r="I207" s="276" t="str">
        <f t="shared" si="24"/>
        <v>项</v>
      </c>
      <c r="J207" s="686" t="str">
        <f t="shared" si="25"/>
        <v>229</v>
      </c>
      <c r="K207" s="686" t="str">
        <f t="shared" si="26"/>
        <v>22908</v>
      </c>
      <c r="L207" s="686" t="str">
        <f t="shared" si="27"/>
        <v>2290808</v>
      </c>
      <c r="P207" s="275">
        <v>0</v>
      </c>
    </row>
    <row r="208" s="275" customFormat="1" ht="36" hidden="1" customHeight="1" spans="1:16">
      <c r="A208" s="298">
        <v>2290899</v>
      </c>
      <c r="B208" s="308" t="s">
        <v>1393</v>
      </c>
      <c r="C208" s="300">
        <v>0</v>
      </c>
      <c r="D208" s="301">
        <v>0</v>
      </c>
      <c r="E208" s="548">
        <v>0</v>
      </c>
      <c r="F208" s="336" t="str">
        <f t="shared" si="21"/>
        <v/>
      </c>
      <c r="G208" s="336" t="str">
        <f t="shared" si="22"/>
        <v/>
      </c>
      <c r="H208" s="293" t="str">
        <f t="shared" si="23"/>
        <v>否</v>
      </c>
      <c r="I208" s="276" t="str">
        <f t="shared" si="24"/>
        <v>项</v>
      </c>
      <c r="J208" s="686" t="str">
        <f t="shared" si="25"/>
        <v>229</v>
      </c>
      <c r="K208" s="686" t="str">
        <f t="shared" si="26"/>
        <v>22908</v>
      </c>
      <c r="L208" s="686" t="str">
        <f t="shared" si="27"/>
        <v>2290899</v>
      </c>
      <c r="P208" s="275">
        <v>0</v>
      </c>
    </row>
    <row r="209" s="275" customFormat="1" ht="36" customHeight="1" spans="1:16">
      <c r="A209" s="295">
        <v>22960</v>
      </c>
      <c r="B209" s="309" t="s">
        <v>1394</v>
      </c>
      <c r="C209" s="305">
        <f>SUMIFS(C210:C$279,$I210:$I$279,"项",$K210:$K$279,$A209)</f>
        <v>961</v>
      </c>
      <c r="D209" s="305">
        <f>SUMIFS(D210:D$279,$I210:$I$279,"项",$K210:$K$279,$A209)</f>
        <v>2008</v>
      </c>
      <c r="E209" s="305">
        <f>SUMIFS(E210:E$279,$I210:$I$279,"项",$K210:$K$279,$A209)</f>
        <v>1057</v>
      </c>
      <c r="F209" s="336">
        <f t="shared" si="21"/>
        <v>0.0998959417273673</v>
      </c>
      <c r="G209" s="336">
        <f t="shared" si="22"/>
        <v>0.526394422310757</v>
      </c>
      <c r="H209" s="293" t="str">
        <f t="shared" si="23"/>
        <v>是</v>
      </c>
      <c r="I209" s="276" t="str">
        <f t="shared" si="24"/>
        <v>款</v>
      </c>
      <c r="J209" s="686" t="str">
        <f t="shared" si="25"/>
        <v>229</v>
      </c>
      <c r="K209" s="686" t="str">
        <f t="shared" si="26"/>
        <v>22960</v>
      </c>
      <c r="L209" s="686" t="str">
        <f t="shared" si="27"/>
        <v>22960</v>
      </c>
    </row>
    <row r="210" s="275" customFormat="1" ht="36" hidden="1" customHeight="1" spans="1:16">
      <c r="A210" s="298">
        <v>2296001</v>
      </c>
      <c r="B210" s="308" t="s">
        <v>1395</v>
      </c>
      <c r="C210" s="300">
        <v>0</v>
      </c>
      <c r="D210" s="301">
        <v>0</v>
      </c>
      <c r="E210" s="548">
        <v>0</v>
      </c>
      <c r="F210" s="336" t="str">
        <f t="shared" si="21"/>
        <v/>
      </c>
      <c r="G210" s="336" t="str">
        <f t="shared" si="22"/>
        <v/>
      </c>
      <c r="H210" s="293" t="str">
        <f t="shared" si="23"/>
        <v>否</v>
      </c>
      <c r="I210" s="276" t="str">
        <f t="shared" si="24"/>
        <v>项</v>
      </c>
      <c r="J210" s="686" t="str">
        <f t="shared" si="25"/>
        <v>229</v>
      </c>
      <c r="K210" s="686" t="str">
        <f t="shared" si="26"/>
        <v>22960</v>
      </c>
      <c r="L210" s="686" t="str">
        <f t="shared" si="27"/>
        <v>2296001</v>
      </c>
      <c r="P210" s="275">
        <v>0</v>
      </c>
    </row>
    <row r="211" s="275" customFormat="1" ht="36" customHeight="1" spans="1:16">
      <c r="A211" s="298">
        <v>2296002</v>
      </c>
      <c r="B211" s="308" t="s">
        <v>1396</v>
      </c>
      <c r="C211" s="489">
        <v>475</v>
      </c>
      <c r="D211" s="489">
        <v>411</v>
      </c>
      <c r="E211" s="687">
        <v>458</v>
      </c>
      <c r="F211" s="336">
        <f t="shared" si="21"/>
        <v>-0.0357894736842105</v>
      </c>
      <c r="G211" s="336">
        <f t="shared" si="22"/>
        <v>1.11435523114355</v>
      </c>
      <c r="H211" s="293" t="str">
        <f t="shared" si="23"/>
        <v>是</v>
      </c>
      <c r="I211" s="276" t="str">
        <f t="shared" si="24"/>
        <v>项</v>
      </c>
      <c r="J211" s="686" t="str">
        <f t="shared" si="25"/>
        <v>229</v>
      </c>
      <c r="K211" s="686" t="str">
        <f t="shared" si="26"/>
        <v>22960</v>
      </c>
      <c r="L211" s="686" t="str">
        <f t="shared" si="27"/>
        <v>2296002</v>
      </c>
    </row>
    <row r="212" s="275" customFormat="1" ht="36" customHeight="1" spans="1:16">
      <c r="A212" s="298">
        <v>2296003</v>
      </c>
      <c r="B212" s="308" t="s">
        <v>1397</v>
      </c>
      <c r="C212" s="489">
        <v>233</v>
      </c>
      <c r="D212" s="489">
        <v>549</v>
      </c>
      <c r="E212" s="687">
        <v>295</v>
      </c>
      <c r="F212" s="336">
        <f t="shared" si="21"/>
        <v>0.266094420600858</v>
      </c>
      <c r="G212" s="336">
        <f t="shared" si="22"/>
        <v>0.537340619307832</v>
      </c>
      <c r="H212" s="293" t="str">
        <f t="shared" si="23"/>
        <v>是</v>
      </c>
      <c r="I212" s="276" t="str">
        <f t="shared" si="24"/>
        <v>项</v>
      </c>
      <c r="J212" s="686" t="str">
        <f t="shared" si="25"/>
        <v>229</v>
      </c>
      <c r="K212" s="686" t="str">
        <f t="shared" si="26"/>
        <v>22960</v>
      </c>
      <c r="L212" s="686" t="str">
        <f t="shared" si="27"/>
        <v>2296003</v>
      </c>
    </row>
    <row r="213" s="275" customFormat="1" ht="36" customHeight="1" spans="1:16">
      <c r="A213" s="298">
        <v>2296004</v>
      </c>
      <c r="B213" s="308" t="s">
        <v>1398</v>
      </c>
      <c r="C213" s="489">
        <v>0</v>
      </c>
      <c r="D213" s="489">
        <v>5</v>
      </c>
      <c r="E213" s="687">
        <v>3</v>
      </c>
      <c r="F213" s="336" t="str">
        <f t="shared" si="21"/>
        <v/>
      </c>
      <c r="G213" s="336">
        <f t="shared" si="22"/>
        <v>0.6</v>
      </c>
      <c r="H213" s="293" t="str">
        <f t="shared" si="23"/>
        <v>是</v>
      </c>
      <c r="I213" s="276" t="str">
        <f t="shared" si="24"/>
        <v>项</v>
      </c>
      <c r="J213" s="686" t="str">
        <f t="shared" si="25"/>
        <v>229</v>
      </c>
      <c r="K213" s="686" t="str">
        <f t="shared" si="26"/>
        <v>22960</v>
      </c>
      <c r="L213" s="686" t="str">
        <f t="shared" si="27"/>
        <v>2296004</v>
      </c>
    </row>
    <row r="214" s="275" customFormat="1" ht="36" hidden="1" customHeight="1" spans="1:16">
      <c r="A214" s="298">
        <v>2296005</v>
      </c>
      <c r="B214" s="308" t="s">
        <v>1399</v>
      </c>
      <c r="C214" s="300">
        <v>0</v>
      </c>
      <c r="D214" s="301">
        <v>0</v>
      </c>
      <c r="E214" s="548">
        <v>0</v>
      </c>
      <c r="F214" s="336" t="str">
        <f t="shared" si="21"/>
        <v/>
      </c>
      <c r="G214" s="336" t="str">
        <f t="shared" si="22"/>
        <v/>
      </c>
      <c r="H214" s="293" t="str">
        <f t="shared" si="23"/>
        <v>否</v>
      </c>
      <c r="I214" s="276" t="str">
        <f t="shared" si="24"/>
        <v>项</v>
      </c>
      <c r="J214" s="686" t="str">
        <f t="shared" si="25"/>
        <v>229</v>
      </c>
      <c r="K214" s="686" t="str">
        <f t="shared" si="26"/>
        <v>22960</v>
      </c>
      <c r="L214" s="686" t="str">
        <f t="shared" si="27"/>
        <v>2296005</v>
      </c>
      <c r="P214" s="275">
        <v>0</v>
      </c>
    </row>
    <row r="215" s="275" customFormat="1" ht="36" customHeight="1" spans="1:16">
      <c r="A215" s="298">
        <v>2296006</v>
      </c>
      <c r="B215" s="308" t="s">
        <v>1400</v>
      </c>
      <c r="C215" s="489">
        <v>145</v>
      </c>
      <c r="D215" s="489">
        <v>113</v>
      </c>
      <c r="E215" s="687">
        <v>108</v>
      </c>
      <c r="F215" s="336">
        <f t="shared" si="21"/>
        <v>-0.255172413793103</v>
      </c>
      <c r="G215" s="336">
        <f t="shared" si="22"/>
        <v>0.955752212389381</v>
      </c>
      <c r="H215" s="293" t="str">
        <f t="shared" si="23"/>
        <v>是</v>
      </c>
      <c r="I215" s="276" t="str">
        <f t="shared" si="24"/>
        <v>项</v>
      </c>
      <c r="J215" s="686" t="str">
        <f t="shared" si="25"/>
        <v>229</v>
      </c>
      <c r="K215" s="686" t="str">
        <f t="shared" si="26"/>
        <v>22960</v>
      </c>
      <c r="L215" s="686" t="str">
        <f t="shared" si="27"/>
        <v>2296006</v>
      </c>
    </row>
    <row r="216" s="275" customFormat="1" ht="36" customHeight="1" spans="1:16">
      <c r="A216" s="298">
        <v>2296010</v>
      </c>
      <c r="B216" s="308" t="s">
        <v>1401</v>
      </c>
      <c r="C216" s="489">
        <v>9</v>
      </c>
      <c r="D216" s="489">
        <v>8</v>
      </c>
      <c r="E216" s="687">
        <v>0</v>
      </c>
      <c r="F216" s="336">
        <f t="shared" si="21"/>
        <v>-1</v>
      </c>
      <c r="G216" s="336">
        <f t="shared" si="22"/>
        <v>0</v>
      </c>
      <c r="H216" s="293" t="str">
        <f t="shared" si="23"/>
        <v>是</v>
      </c>
      <c r="I216" s="276" t="str">
        <f t="shared" si="24"/>
        <v>项</v>
      </c>
      <c r="J216" s="686" t="str">
        <f t="shared" si="25"/>
        <v>229</v>
      </c>
      <c r="K216" s="686" t="str">
        <f t="shared" si="26"/>
        <v>22960</v>
      </c>
      <c r="L216" s="686" t="str">
        <f t="shared" si="27"/>
        <v>2296010</v>
      </c>
    </row>
    <row r="217" s="275" customFormat="1" ht="36" hidden="1" customHeight="1" spans="1:16">
      <c r="A217" s="298">
        <v>2296011</v>
      </c>
      <c r="B217" s="308" t="s">
        <v>1402</v>
      </c>
      <c r="C217" s="300">
        <v>0</v>
      </c>
      <c r="D217" s="301">
        <v>0</v>
      </c>
      <c r="E217" s="548">
        <v>0</v>
      </c>
      <c r="F217" s="336" t="str">
        <f t="shared" si="21"/>
        <v/>
      </c>
      <c r="G217" s="336" t="str">
        <f t="shared" si="22"/>
        <v/>
      </c>
      <c r="H217" s="293" t="str">
        <f t="shared" si="23"/>
        <v>否</v>
      </c>
      <c r="I217" s="276" t="str">
        <f t="shared" si="24"/>
        <v>项</v>
      </c>
      <c r="J217" s="686" t="str">
        <f t="shared" si="25"/>
        <v>229</v>
      </c>
      <c r="K217" s="686" t="str">
        <f t="shared" si="26"/>
        <v>22960</v>
      </c>
      <c r="L217" s="686" t="str">
        <f t="shared" si="27"/>
        <v>2296011</v>
      </c>
      <c r="P217" s="275">
        <v>0</v>
      </c>
    </row>
    <row r="218" s="275" customFormat="1" ht="36" hidden="1" customHeight="1" spans="1:16">
      <c r="A218" s="298">
        <v>2296012</v>
      </c>
      <c r="B218" s="308" t="s">
        <v>1403</v>
      </c>
      <c r="C218" s="300">
        <v>0</v>
      </c>
      <c r="D218" s="301">
        <v>0</v>
      </c>
      <c r="E218" s="548">
        <v>0</v>
      </c>
      <c r="F218" s="336" t="str">
        <f t="shared" si="21"/>
        <v/>
      </c>
      <c r="G218" s="336" t="str">
        <f t="shared" si="22"/>
        <v/>
      </c>
      <c r="H218" s="293" t="str">
        <f t="shared" si="23"/>
        <v>否</v>
      </c>
      <c r="I218" s="276" t="str">
        <f t="shared" si="24"/>
        <v>项</v>
      </c>
      <c r="J218" s="686" t="str">
        <f t="shared" si="25"/>
        <v>229</v>
      </c>
      <c r="K218" s="686" t="str">
        <f t="shared" si="26"/>
        <v>22960</v>
      </c>
      <c r="L218" s="686" t="str">
        <f t="shared" si="27"/>
        <v>2296012</v>
      </c>
      <c r="P218" s="275">
        <v>0</v>
      </c>
    </row>
    <row r="219" s="275" customFormat="1" ht="36" hidden="1" customHeight="1" spans="1:16">
      <c r="A219" s="298">
        <v>2296013</v>
      </c>
      <c r="B219" s="308" t="s">
        <v>1404</v>
      </c>
      <c r="C219" s="300">
        <v>0</v>
      </c>
      <c r="D219" s="301">
        <v>0</v>
      </c>
      <c r="E219" s="548">
        <v>0</v>
      </c>
      <c r="F219" s="336" t="str">
        <f t="shared" si="21"/>
        <v/>
      </c>
      <c r="G219" s="336" t="str">
        <f t="shared" si="22"/>
        <v/>
      </c>
      <c r="H219" s="293" t="str">
        <f t="shared" si="23"/>
        <v>否</v>
      </c>
      <c r="I219" s="276" t="str">
        <f t="shared" si="24"/>
        <v>项</v>
      </c>
      <c r="J219" s="686" t="str">
        <f t="shared" si="25"/>
        <v>229</v>
      </c>
      <c r="K219" s="686" t="str">
        <f t="shared" si="26"/>
        <v>22960</v>
      </c>
      <c r="L219" s="686" t="str">
        <f t="shared" si="27"/>
        <v>2296013</v>
      </c>
      <c r="P219" s="275">
        <v>0</v>
      </c>
    </row>
    <row r="220" s="275" customFormat="1" ht="36" customHeight="1" spans="1:16">
      <c r="A220" s="298">
        <v>2296099</v>
      </c>
      <c r="B220" s="308" t="s">
        <v>1405</v>
      </c>
      <c r="C220" s="489">
        <v>99</v>
      </c>
      <c r="D220" s="489">
        <v>922</v>
      </c>
      <c r="E220" s="687">
        <v>193</v>
      </c>
      <c r="F220" s="336">
        <f t="shared" si="21"/>
        <v>0.949494949494949</v>
      </c>
      <c r="G220" s="336">
        <f t="shared" si="22"/>
        <v>0.209327548806941</v>
      </c>
      <c r="H220" s="293" t="str">
        <f t="shared" si="23"/>
        <v>是</v>
      </c>
      <c r="I220" s="276" t="str">
        <f t="shared" si="24"/>
        <v>项</v>
      </c>
      <c r="J220" s="686" t="str">
        <f t="shared" si="25"/>
        <v>229</v>
      </c>
      <c r="K220" s="686" t="str">
        <f t="shared" si="26"/>
        <v>22960</v>
      </c>
      <c r="L220" s="686" t="str">
        <f t="shared" si="27"/>
        <v>2296099</v>
      </c>
    </row>
    <row r="221" s="275" customFormat="1" ht="36" customHeight="1" spans="1:16">
      <c r="A221" s="295" t="s">
        <v>1406</v>
      </c>
      <c r="B221" s="309" t="s">
        <v>1407</v>
      </c>
      <c r="C221" s="305">
        <f>SUMIFS(C222:C$279,$I222:$I$279,"项",$K222:$K$279,$A221)</f>
        <v>1717</v>
      </c>
      <c r="D221" s="305">
        <f>SUMIFS(D222:D$279,$I222:$I$279,"项",$K222:$K$279,$A221)</f>
        <v>1178</v>
      </c>
      <c r="E221" s="305">
        <f>SUMIFS(E222:E$279,$I222:$I$279,"项",$K222:$K$279,$A221)</f>
        <v>1178</v>
      </c>
      <c r="F221" s="336"/>
      <c r="G221" s="336"/>
      <c r="H221" s="293" t="str">
        <f t="shared" si="23"/>
        <v>是</v>
      </c>
      <c r="I221" s="276" t="str">
        <f t="shared" si="24"/>
        <v>款</v>
      </c>
      <c r="J221" s="686" t="str">
        <f t="shared" si="25"/>
        <v>229</v>
      </c>
      <c r="K221" s="686" t="str">
        <f t="shared" si="26"/>
        <v>22998</v>
      </c>
      <c r="L221" s="686" t="str">
        <f t="shared" si="27"/>
        <v>22998</v>
      </c>
    </row>
    <row r="222" s="275" customFormat="1" ht="36" customHeight="1" spans="1:16">
      <c r="A222" s="298">
        <v>2299899</v>
      </c>
      <c r="B222" s="308" t="s">
        <v>1121</v>
      </c>
      <c r="C222" s="489">
        <v>1717</v>
      </c>
      <c r="D222" s="489">
        <v>1178</v>
      </c>
      <c r="E222" s="687">
        <v>1178</v>
      </c>
      <c r="F222" s="336"/>
      <c r="G222" s="336"/>
      <c r="H222" s="293" t="str">
        <f t="shared" si="23"/>
        <v>是</v>
      </c>
      <c r="I222" s="276" t="str">
        <f t="shared" si="24"/>
        <v>项</v>
      </c>
      <c r="J222" s="686" t="str">
        <f t="shared" si="25"/>
        <v>229</v>
      </c>
      <c r="K222" s="686" t="str">
        <f t="shared" si="26"/>
        <v>22998</v>
      </c>
      <c r="L222" s="686" t="str">
        <f t="shared" si="27"/>
        <v>2299899</v>
      </c>
    </row>
    <row r="223" s="275" customFormat="1" ht="36" customHeight="1" spans="1:16">
      <c r="A223" s="289">
        <v>232</v>
      </c>
      <c r="B223" s="310" t="s">
        <v>1408</v>
      </c>
      <c r="C223" s="186">
        <f>SUMIFS(C224:C$279,$I224:$I$279,"款",$J224:$J$279,$A223)</f>
        <v>9304</v>
      </c>
      <c r="D223" s="186">
        <f>SUMIFS(D224:D$279,$I224:$I$279,"款",$J224:$J$279,$A223)</f>
        <v>11788</v>
      </c>
      <c r="E223" s="186">
        <f>SUMIFS(E224:E$279,$I224:$I$279,"款",$J224:$J$279,$A223)</f>
        <v>10300</v>
      </c>
      <c r="F223" s="338">
        <f t="shared" ref="F223:F279" si="28">IF(C223&lt;&gt;0,E223/C223-1,"")</f>
        <v>0.107050730868444</v>
      </c>
      <c r="G223" s="338">
        <f t="shared" ref="G223:G279" si="29">IF(D223&lt;&gt;0,E223/D223,"")</f>
        <v>0.873769935527655</v>
      </c>
      <c r="H223" s="293" t="str">
        <f t="shared" si="23"/>
        <v>是</v>
      </c>
      <c r="I223" s="276" t="str">
        <f t="shared" si="24"/>
        <v>类</v>
      </c>
      <c r="J223" s="686" t="str">
        <f t="shared" si="25"/>
        <v>232</v>
      </c>
      <c r="K223" s="686" t="str">
        <f t="shared" si="26"/>
        <v>232</v>
      </c>
      <c r="L223" s="686" t="str">
        <f t="shared" si="27"/>
        <v>232</v>
      </c>
    </row>
    <row r="224" s="275" customFormat="1" ht="36" customHeight="1" spans="1:16">
      <c r="A224" s="295" t="s">
        <v>1409</v>
      </c>
      <c r="B224" s="309" t="s">
        <v>1410</v>
      </c>
      <c r="C224" s="305">
        <f>SUMIFS(C225:C$279,$I225:$I$279,"项",$K225:$K$279,$A224)</f>
        <v>9304</v>
      </c>
      <c r="D224" s="305">
        <f>SUMIFS(D225:D$279,$I225:$I$279,"项",$K225:$K$279,$A224)</f>
        <v>11788</v>
      </c>
      <c r="E224" s="305">
        <f>SUMIFS(E225:E$279,$I225:$I$279,"项",$K225:$K$279,$A224)</f>
        <v>10300</v>
      </c>
      <c r="F224" s="336">
        <f t="shared" si="28"/>
        <v>0.107050730868444</v>
      </c>
      <c r="G224" s="336">
        <f t="shared" si="29"/>
        <v>0.873769935527655</v>
      </c>
      <c r="H224" s="293" t="str">
        <f t="shared" si="23"/>
        <v>是</v>
      </c>
      <c r="I224" s="276" t="str">
        <f t="shared" si="24"/>
        <v>款</v>
      </c>
      <c r="J224" s="686" t="str">
        <f t="shared" si="25"/>
        <v>232</v>
      </c>
      <c r="K224" s="686" t="str">
        <f t="shared" si="26"/>
        <v>23204</v>
      </c>
      <c r="L224" s="686" t="str">
        <f t="shared" si="27"/>
        <v>23204</v>
      </c>
    </row>
    <row r="225" s="275" customFormat="1" ht="36" hidden="1" customHeight="1" spans="1:16">
      <c r="A225" s="298">
        <v>2320401</v>
      </c>
      <c r="B225" s="308" t="s">
        <v>1411</v>
      </c>
      <c r="C225" s="300">
        <v>0</v>
      </c>
      <c r="D225" s="301">
        <v>0</v>
      </c>
      <c r="E225" s="548">
        <v>0</v>
      </c>
      <c r="F225" s="336" t="str">
        <f t="shared" si="28"/>
        <v/>
      </c>
      <c r="G225" s="336" t="str">
        <f t="shared" si="29"/>
        <v/>
      </c>
      <c r="H225" s="293" t="str">
        <f t="shared" si="23"/>
        <v>否</v>
      </c>
      <c r="I225" s="276" t="str">
        <f t="shared" si="24"/>
        <v>项</v>
      </c>
      <c r="J225" s="686" t="str">
        <f t="shared" si="25"/>
        <v>232</v>
      </c>
      <c r="K225" s="686" t="str">
        <f t="shared" si="26"/>
        <v>23204</v>
      </c>
      <c r="L225" s="686" t="str">
        <f t="shared" si="27"/>
        <v>2320401</v>
      </c>
      <c r="P225" s="275">
        <v>0</v>
      </c>
    </row>
    <row r="226" s="275" customFormat="1" ht="36" hidden="1" customHeight="1" spans="1:16">
      <c r="A226" s="298">
        <v>2320402</v>
      </c>
      <c r="B226" s="308" t="s">
        <v>1412</v>
      </c>
      <c r="C226" s="300">
        <v>0</v>
      </c>
      <c r="D226" s="301">
        <v>0</v>
      </c>
      <c r="E226" s="301">
        <v>0</v>
      </c>
      <c r="F226" s="336" t="str">
        <f t="shared" si="28"/>
        <v/>
      </c>
      <c r="G226" s="336" t="str">
        <f t="shared" si="29"/>
        <v/>
      </c>
      <c r="H226" s="293" t="str">
        <f t="shared" si="23"/>
        <v>否</v>
      </c>
      <c r="I226" s="276" t="str">
        <f t="shared" si="24"/>
        <v>项</v>
      </c>
      <c r="J226" s="686" t="str">
        <f t="shared" si="25"/>
        <v>232</v>
      </c>
      <c r="K226" s="686" t="str">
        <f t="shared" si="26"/>
        <v>23204</v>
      </c>
      <c r="L226" s="686" t="str">
        <f t="shared" si="27"/>
        <v>2320402</v>
      </c>
      <c r="P226" s="275">
        <v>0</v>
      </c>
    </row>
    <row r="227" s="275" customFormat="1" ht="36" hidden="1" customHeight="1" spans="1:16">
      <c r="A227" s="298">
        <v>2320405</v>
      </c>
      <c r="B227" s="308" t="s">
        <v>1413</v>
      </c>
      <c r="C227" s="300">
        <v>0</v>
      </c>
      <c r="D227" s="301">
        <v>0</v>
      </c>
      <c r="E227" s="301">
        <v>0</v>
      </c>
      <c r="F227" s="336" t="str">
        <f t="shared" si="28"/>
        <v/>
      </c>
      <c r="G227" s="336" t="str">
        <f t="shared" si="29"/>
        <v/>
      </c>
      <c r="H227" s="293" t="str">
        <f t="shared" si="23"/>
        <v>否</v>
      </c>
      <c r="I227" s="276" t="str">
        <f t="shared" si="24"/>
        <v>项</v>
      </c>
      <c r="J227" s="686" t="str">
        <f t="shared" si="25"/>
        <v>232</v>
      </c>
      <c r="K227" s="686" t="str">
        <f t="shared" si="26"/>
        <v>23204</v>
      </c>
      <c r="L227" s="686" t="str">
        <f t="shared" si="27"/>
        <v>2320405</v>
      </c>
      <c r="P227" s="275">
        <v>0</v>
      </c>
    </row>
    <row r="228" s="275" customFormat="1" ht="36" customHeight="1" spans="1:16">
      <c r="A228" s="298">
        <v>2320411</v>
      </c>
      <c r="B228" s="308" t="s">
        <v>1414</v>
      </c>
      <c r="C228" s="489">
        <v>178</v>
      </c>
      <c r="D228" s="489">
        <v>242</v>
      </c>
      <c r="E228" s="687">
        <v>189</v>
      </c>
      <c r="F228" s="336">
        <f t="shared" si="28"/>
        <v>0.0617977528089888</v>
      </c>
      <c r="G228" s="336">
        <f t="shared" si="29"/>
        <v>0.78099173553719</v>
      </c>
      <c r="H228" s="293" t="str">
        <f t="shared" si="23"/>
        <v>是</v>
      </c>
      <c r="I228" s="276" t="str">
        <f t="shared" si="24"/>
        <v>项</v>
      </c>
      <c r="J228" s="686" t="str">
        <f t="shared" si="25"/>
        <v>232</v>
      </c>
      <c r="K228" s="686" t="str">
        <f t="shared" si="26"/>
        <v>23204</v>
      </c>
      <c r="L228" s="686" t="str">
        <f t="shared" si="27"/>
        <v>2320411</v>
      </c>
    </row>
    <row r="229" s="275" customFormat="1" ht="36" hidden="1" customHeight="1" spans="1:16">
      <c r="A229" s="298">
        <v>2320413</v>
      </c>
      <c r="B229" s="308" t="s">
        <v>1415</v>
      </c>
      <c r="C229" s="300">
        <v>0</v>
      </c>
      <c r="D229" s="301">
        <v>0</v>
      </c>
      <c r="E229" s="548">
        <v>0</v>
      </c>
      <c r="F229" s="336" t="str">
        <f t="shared" si="28"/>
        <v/>
      </c>
      <c r="G229" s="336" t="str">
        <f t="shared" si="29"/>
        <v/>
      </c>
      <c r="H229" s="293" t="str">
        <f t="shared" si="23"/>
        <v>否</v>
      </c>
      <c r="I229" s="276" t="str">
        <f t="shared" si="24"/>
        <v>项</v>
      </c>
      <c r="J229" s="686" t="str">
        <f t="shared" si="25"/>
        <v>232</v>
      </c>
      <c r="K229" s="686" t="str">
        <f t="shared" si="26"/>
        <v>23204</v>
      </c>
      <c r="L229" s="686" t="str">
        <f t="shared" si="27"/>
        <v>2320413</v>
      </c>
      <c r="P229" s="275">
        <v>0</v>
      </c>
    </row>
    <row r="230" s="275" customFormat="1" ht="36" hidden="1" customHeight="1" spans="1:16">
      <c r="A230" s="298">
        <v>2320414</v>
      </c>
      <c r="B230" s="308" t="s">
        <v>1416</v>
      </c>
      <c r="C230" s="300">
        <v>0</v>
      </c>
      <c r="D230" s="301">
        <v>0</v>
      </c>
      <c r="E230" s="548">
        <v>0</v>
      </c>
      <c r="F230" s="336" t="str">
        <f t="shared" si="28"/>
        <v/>
      </c>
      <c r="G230" s="336" t="str">
        <f t="shared" si="29"/>
        <v/>
      </c>
      <c r="H230" s="293" t="str">
        <f t="shared" si="23"/>
        <v>否</v>
      </c>
      <c r="I230" s="276" t="str">
        <f t="shared" si="24"/>
        <v>项</v>
      </c>
      <c r="J230" s="686" t="str">
        <f t="shared" si="25"/>
        <v>232</v>
      </c>
      <c r="K230" s="686" t="str">
        <f t="shared" si="26"/>
        <v>23204</v>
      </c>
      <c r="L230" s="686" t="str">
        <f t="shared" si="27"/>
        <v>2320414</v>
      </c>
      <c r="P230" s="275">
        <v>0</v>
      </c>
    </row>
    <row r="231" s="275" customFormat="1" ht="36" hidden="1" customHeight="1" spans="1:16">
      <c r="A231" s="298">
        <v>2320416</v>
      </c>
      <c r="B231" s="308" t="s">
        <v>1417</v>
      </c>
      <c r="C231" s="300">
        <v>0</v>
      </c>
      <c r="D231" s="301">
        <v>0</v>
      </c>
      <c r="E231" s="548">
        <v>0</v>
      </c>
      <c r="F231" s="336" t="str">
        <f t="shared" si="28"/>
        <v/>
      </c>
      <c r="G231" s="336" t="str">
        <f t="shared" si="29"/>
        <v/>
      </c>
      <c r="H231" s="293" t="str">
        <f t="shared" si="23"/>
        <v>否</v>
      </c>
      <c r="I231" s="276" t="str">
        <f t="shared" si="24"/>
        <v>项</v>
      </c>
      <c r="J231" s="686" t="str">
        <f t="shared" si="25"/>
        <v>232</v>
      </c>
      <c r="K231" s="686" t="str">
        <f t="shared" si="26"/>
        <v>23204</v>
      </c>
      <c r="L231" s="686" t="str">
        <f t="shared" si="27"/>
        <v>2320416</v>
      </c>
      <c r="P231" s="275">
        <v>0</v>
      </c>
    </row>
    <row r="232" s="275" customFormat="1" ht="36" hidden="1" customHeight="1" spans="1:16">
      <c r="A232" s="298">
        <v>2320417</v>
      </c>
      <c r="B232" s="308" t="s">
        <v>1418</v>
      </c>
      <c r="C232" s="300">
        <v>0</v>
      </c>
      <c r="D232" s="301">
        <v>0</v>
      </c>
      <c r="E232" s="548">
        <v>0</v>
      </c>
      <c r="F232" s="336" t="str">
        <f t="shared" si="28"/>
        <v/>
      </c>
      <c r="G232" s="336" t="str">
        <f t="shared" si="29"/>
        <v/>
      </c>
      <c r="H232" s="293" t="str">
        <f t="shared" si="23"/>
        <v>否</v>
      </c>
      <c r="I232" s="276" t="str">
        <f t="shared" si="24"/>
        <v>项</v>
      </c>
      <c r="J232" s="686" t="str">
        <f t="shared" si="25"/>
        <v>232</v>
      </c>
      <c r="K232" s="686" t="str">
        <f t="shared" si="26"/>
        <v>23204</v>
      </c>
      <c r="L232" s="686" t="str">
        <f t="shared" si="27"/>
        <v>2320417</v>
      </c>
      <c r="P232" s="275">
        <v>0</v>
      </c>
    </row>
    <row r="233" s="275" customFormat="1" ht="36" hidden="1" customHeight="1" spans="1:16">
      <c r="A233" s="298">
        <v>2320418</v>
      </c>
      <c r="B233" s="308" t="s">
        <v>1419</v>
      </c>
      <c r="C233" s="300">
        <v>0</v>
      </c>
      <c r="D233" s="301">
        <v>0</v>
      </c>
      <c r="E233" s="548">
        <v>0</v>
      </c>
      <c r="F233" s="336" t="str">
        <f t="shared" si="28"/>
        <v/>
      </c>
      <c r="G233" s="336" t="str">
        <f t="shared" si="29"/>
        <v/>
      </c>
      <c r="H233" s="293" t="str">
        <f t="shared" si="23"/>
        <v>否</v>
      </c>
      <c r="I233" s="276" t="str">
        <f t="shared" si="24"/>
        <v>项</v>
      </c>
      <c r="J233" s="686" t="str">
        <f t="shared" si="25"/>
        <v>232</v>
      </c>
      <c r="K233" s="686" t="str">
        <f t="shared" si="26"/>
        <v>23204</v>
      </c>
      <c r="L233" s="686" t="str">
        <f t="shared" si="27"/>
        <v>2320418</v>
      </c>
      <c r="P233" s="275">
        <v>0</v>
      </c>
    </row>
    <row r="234" s="275" customFormat="1" ht="36" hidden="1" customHeight="1" spans="1:16">
      <c r="A234" s="298">
        <v>2320419</v>
      </c>
      <c r="B234" s="308" t="s">
        <v>1420</v>
      </c>
      <c r="C234" s="300">
        <v>0</v>
      </c>
      <c r="D234" s="301">
        <v>0</v>
      </c>
      <c r="E234" s="548">
        <v>0</v>
      </c>
      <c r="F234" s="336" t="str">
        <f t="shared" si="28"/>
        <v/>
      </c>
      <c r="G234" s="336" t="str">
        <f t="shared" si="29"/>
        <v/>
      </c>
      <c r="H234" s="293" t="str">
        <f t="shared" si="23"/>
        <v>否</v>
      </c>
      <c r="I234" s="276" t="str">
        <f t="shared" si="24"/>
        <v>项</v>
      </c>
      <c r="J234" s="686" t="str">
        <f t="shared" si="25"/>
        <v>232</v>
      </c>
      <c r="K234" s="686" t="str">
        <f t="shared" si="26"/>
        <v>23204</v>
      </c>
      <c r="L234" s="686" t="str">
        <f t="shared" si="27"/>
        <v>2320419</v>
      </c>
      <c r="P234" s="275">
        <v>0</v>
      </c>
    </row>
    <row r="235" s="275" customFormat="1" ht="36" hidden="1" customHeight="1" spans="1:16">
      <c r="A235" s="298">
        <v>2320420</v>
      </c>
      <c r="B235" s="308" t="s">
        <v>1421</v>
      </c>
      <c r="C235" s="300">
        <v>0</v>
      </c>
      <c r="D235" s="301">
        <v>0</v>
      </c>
      <c r="E235" s="548">
        <v>0</v>
      </c>
      <c r="F235" s="336" t="str">
        <f t="shared" si="28"/>
        <v/>
      </c>
      <c r="G235" s="336" t="str">
        <f t="shared" si="29"/>
        <v/>
      </c>
      <c r="H235" s="293" t="str">
        <f t="shared" si="23"/>
        <v>否</v>
      </c>
      <c r="I235" s="276" t="str">
        <f t="shared" si="24"/>
        <v>项</v>
      </c>
      <c r="J235" s="686" t="str">
        <f t="shared" si="25"/>
        <v>232</v>
      </c>
      <c r="K235" s="686" t="str">
        <f t="shared" si="26"/>
        <v>23204</v>
      </c>
      <c r="L235" s="686" t="str">
        <f t="shared" si="27"/>
        <v>2320420</v>
      </c>
      <c r="P235" s="275">
        <v>0</v>
      </c>
    </row>
    <row r="236" s="275" customFormat="1" ht="36" customHeight="1" spans="1:16">
      <c r="A236" s="298">
        <v>2320431</v>
      </c>
      <c r="B236" s="308" t="s">
        <v>1422</v>
      </c>
      <c r="C236" s="489">
        <v>335</v>
      </c>
      <c r="D236" s="489">
        <v>182</v>
      </c>
      <c r="E236" s="687">
        <v>181</v>
      </c>
      <c r="F236" s="336">
        <f t="shared" si="28"/>
        <v>-0.459701492537313</v>
      </c>
      <c r="G236" s="336">
        <f t="shared" si="29"/>
        <v>0.994505494505495</v>
      </c>
      <c r="H236" s="293" t="str">
        <f t="shared" si="23"/>
        <v>是</v>
      </c>
      <c r="I236" s="276" t="str">
        <f t="shared" si="24"/>
        <v>项</v>
      </c>
      <c r="J236" s="686" t="str">
        <f t="shared" si="25"/>
        <v>232</v>
      </c>
      <c r="K236" s="686" t="str">
        <f t="shared" si="26"/>
        <v>23204</v>
      </c>
      <c r="L236" s="686" t="str">
        <f t="shared" si="27"/>
        <v>2320431</v>
      </c>
    </row>
    <row r="237" s="275" customFormat="1" ht="36" hidden="1" customHeight="1" spans="1:16">
      <c r="A237" s="298">
        <v>2320432</v>
      </c>
      <c r="B237" s="308" t="s">
        <v>1423</v>
      </c>
      <c r="C237" s="300">
        <v>0</v>
      </c>
      <c r="D237" s="301">
        <v>0</v>
      </c>
      <c r="E237" s="548">
        <v>0</v>
      </c>
      <c r="F237" s="336" t="str">
        <f t="shared" si="28"/>
        <v/>
      </c>
      <c r="G237" s="336" t="str">
        <f t="shared" si="29"/>
        <v/>
      </c>
      <c r="H237" s="293" t="str">
        <f t="shared" si="23"/>
        <v>否</v>
      </c>
      <c r="I237" s="276" t="str">
        <f t="shared" si="24"/>
        <v>项</v>
      </c>
      <c r="J237" s="686" t="str">
        <f t="shared" si="25"/>
        <v>232</v>
      </c>
      <c r="K237" s="686" t="str">
        <f t="shared" si="26"/>
        <v>23204</v>
      </c>
      <c r="L237" s="686" t="str">
        <f t="shared" si="27"/>
        <v>2320432</v>
      </c>
      <c r="P237" s="275">
        <v>0</v>
      </c>
    </row>
    <row r="238" s="275" customFormat="1" ht="36" hidden="1" customHeight="1" spans="1:16">
      <c r="A238" s="298">
        <v>2320433</v>
      </c>
      <c r="B238" s="308" t="s">
        <v>1424</v>
      </c>
      <c r="C238" s="300">
        <v>0</v>
      </c>
      <c r="D238" s="301">
        <v>0</v>
      </c>
      <c r="E238" s="548">
        <v>0</v>
      </c>
      <c r="F238" s="336" t="str">
        <f t="shared" si="28"/>
        <v/>
      </c>
      <c r="G238" s="336" t="str">
        <f t="shared" si="29"/>
        <v/>
      </c>
      <c r="H238" s="293" t="str">
        <f t="shared" si="23"/>
        <v>否</v>
      </c>
      <c r="I238" s="276" t="str">
        <f t="shared" si="24"/>
        <v>项</v>
      </c>
      <c r="J238" s="686" t="str">
        <f t="shared" si="25"/>
        <v>232</v>
      </c>
      <c r="K238" s="686" t="str">
        <f t="shared" si="26"/>
        <v>23204</v>
      </c>
      <c r="L238" s="686" t="str">
        <f t="shared" si="27"/>
        <v>2320433</v>
      </c>
      <c r="P238" s="275">
        <v>0</v>
      </c>
    </row>
    <row r="239" s="275" customFormat="1" ht="36" customHeight="1" spans="1:16">
      <c r="A239" s="298">
        <v>2320498</v>
      </c>
      <c r="B239" s="308" t="s">
        <v>1425</v>
      </c>
      <c r="C239" s="489">
        <v>8791</v>
      </c>
      <c r="D239" s="489">
        <v>9734</v>
      </c>
      <c r="E239" s="687">
        <v>9614</v>
      </c>
      <c r="F239" s="336">
        <f t="shared" si="28"/>
        <v>0.0936184734387442</v>
      </c>
      <c r="G239" s="336">
        <f t="shared" si="29"/>
        <v>0.987672077254983</v>
      </c>
      <c r="H239" s="293" t="str">
        <f t="shared" si="23"/>
        <v>是</v>
      </c>
      <c r="I239" s="276" t="str">
        <f t="shared" si="24"/>
        <v>项</v>
      </c>
      <c r="J239" s="686" t="str">
        <f t="shared" si="25"/>
        <v>232</v>
      </c>
      <c r="K239" s="686" t="str">
        <f t="shared" si="26"/>
        <v>23204</v>
      </c>
      <c r="L239" s="686" t="str">
        <f t="shared" si="27"/>
        <v>2320498</v>
      </c>
    </row>
    <row r="240" s="275" customFormat="1" ht="36" customHeight="1" spans="1:16">
      <c r="A240" s="298">
        <v>2320499</v>
      </c>
      <c r="B240" s="308" t="s">
        <v>1426</v>
      </c>
      <c r="C240" s="489">
        <v>0</v>
      </c>
      <c r="D240" s="489">
        <v>1630</v>
      </c>
      <c r="E240" s="687">
        <v>316</v>
      </c>
      <c r="F240" s="336" t="str">
        <f t="shared" si="28"/>
        <v/>
      </c>
      <c r="G240" s="336">
        <f t="shared" si="29"/>
        <v>0.193865030674847</v>
      </c>
      <c r="H240" s="293" t="str">
        <f t="shared" si="23"/>
        <v>是</v>
      </c>
      <c r="I240" s="276" t="str">
        <f t="shared" si="24"/>
        <v>项</v>
      </c>
      <c r="J240" s="686" t="str">
        <f t="shared" si="25"/>
        <v>232</v>
      </c>
      <c r="K240" s="686" t="str">
        <f t="shared" si="26"/>
        <v>23204</v>
      </c>
      <c r="L240" s="686" t="str">
        <f t="shared" si="27"/>
        <v>2320499</v>
      </c>
    </row>
    <row r="241" s="275" customFormat="1" ht="36" customHeight="1" spans="1:16">
      <c r="A241" s="289">
        <v>233</v>
      </c>
      <c r="B241" s="310" t="s">
        <v>1427</v>
      </c>
      <c r="C241" s="186">
        <f>SUMIFS(C242:C$279,$I242:$I$279,"款",$J242:$J$279,$A241)</f>
        <v>63</v>
      </c>
      <c r="D241" s="186">
        <f>SUMIFS(D242:D$279,$I242:$I$279,"款",$J242:$J$279,$A241)</f>
        <v>183</v>
      </c>
      <c r="E241" s="186">
        <f>SUMIFS(E242:E$279,$I242:$I$279,"款",$J242:$J$279,$A241)</f>
        <v>79</v>
      </c>
      <c r="F241" s="338">
        <f t="shared" si="28"/>
        <v>0.253968253968254</v>
      </c>
      <c r="G241" s="338">
        <f t="shared" si="29"/>
        <v>0.431693989071038</v>
      </c>
      <c r="H241" s="293" t="str">
        <f t="shared" si="23"/>
        <v>是</v>
      </c>
      <c r="I241" s="276" t="str">
        <f t="shared" si="24"/>
        <v>类</v>
      </c>
      <c r="J241" s="686" t="str">
        <f t="shared" si="25"/>
        <v>233</v>
      </c>
      <c r="K241" s="686" t="str">
        <f t="shared" si="26"/>
        <v>233</v>
      </c>
      <c r="L241" s="686" t="str">
        <f t="shared" si="27"/>
        <v>233</v>
      </c>
    </row>
    <row r="242" s="275" customFormat="1" ht="36" customHeight="1" spans="1:16">
      <c r="A242" s="295">
        <v>23304</v>
      </c>
      <c r="B242" s="309" t="s">
        <v>1428</v>
      </c>
      <c r="C242" s="305">
        <f>SUMIFS(C243:C$279,$I243:$I$279,"项",$K243:$K$279,$A242)</f>
        <v>63</v>
      </c>
      <c r="D242" s="305">
        <f>SUMIFS(D243:D$279,$I243:$I$279,"项",$K243:$K$279,$A242)</f>
        <v>183</v>
      </c>
      <c r="E242" s="305">
        <f>SUMIFS(E243:E$279,$I243:$I$279,"项",$K243:$K$279,$A242)</f>
        <v>79</v>
      </c>
      <c r="F242" s="336">
        <f t="shared" si="28"/>
        <v>0.253968253968254</v>
      </c>
      <c r="G242" s="336">
        <f t="shared" si="29"/>
        <v>0.431693989071038</v>
      </c>
      <c r="H242" s="293" t="str">
        <f t="shared" si="23"/>
        <v>是</v>
      </c>
      <c r="I242" s="276" t="str">
        <f t="shared" si="24"/>
        <v>款</v>
      </c>
      <c r="J242" s="686" t="str">
        <f t="shared" si="25"/>
        <v>233</v>
      </c>
      <c r="K242" s="686" t="str">
        <f t="shared" si="26"/>
        <v>23304</v>
      </c>
      <c r="L242" s="686" t="str">
        <f t="shared" si="27"/>
        <v>23304</v>
      </c>
    </row>
    <row r="243" s="275" customFormat="1" ht="36" hidden="1" customHeight="1" spans="1:16">
      <c r="A243" s="298">
        <v>2330401</v>
      </c>
      <c r="B243" s="308" t="s">
        <v>1429</v>
      </c>
      <c r="C243" s="300">
        <v>0</v>
      </c>
      <c r="D243" s="301">
        <v>0</v>
      </c>
      <c r="E243" s="548">
        <v>0</v>
      </c>
      <c r="F243" s="336" t="str">
        <f t="shared" si="28"/>
        <v/>
      </c>
      <c r="G243" s="336" t="str">
        <f t="shared" si="29"/>
        <v/>
      </c>
      <c r="H243" s="293" t="str">
        <f t="shared" si="23"/>
        <v>否</v>
      </c>
      <c r="I243" s="276" t="str">
        <f t="shared" si="24"/>
        <v>项</v>
      </c>
      <c r="J243" s="686" t="str">
        <f t="shared" si="25"/>
        <v>233</v>
      </c>
      <c r="K243" s="686" t="str">
        <f t="shared" si="26"/>
        <v>23304</v>
      </c>
      <c r="L243" s="686" t="str">
        <f t="shared" si="27"/>
        <v>2330401</v>
      </c>
      <c r="P243" s="275">
        <v>0</v>
      </c>
    </row>
    <row r="244" s="275" customFormat="1" ht="36" hidden="1" customHeight="1" spans="1:16">
      <c r="A244" s="298">
        <v>2330402</v>
      </c>
      <c r="B244" s="308" t="s">
        <v>1430</v>
      </c>
      <c r="C244" s="300">
        <v>0</v>
      </c>
      <c r="D244" s="301">
        <v>0</v>
      </c>
      <c r="E244" s="548">
        <v>0</v>
      </c>
      <c r="F244" s="336" t="str">
        <f t="shared" si="28"/>
        <v/>
      </c>
      <c r="G244" s="336" t="str">
        <f t="shared" si="29"/>
        <v/>
      </c>
      <c r="H244" s="293" t="str">
        <f t="shared" si="23"/>
        <v>否</v>
      </c>
      <c r="I244" s="276" t="str">
        <f t="shared" si="24"/>
        <v>项</v>
      </c>
      <c r="J244" s="686" t="str">
        <f t="shared" si="25"/>
        <v>233</v>
      </c>
      <c r="K244" s="686" t="str">
        <f t="shared" si="26"/>
        <v>23304</v>
      </c>
      <c r="L244" s="686" t="str">
        <f t="shared" si="27"/>
        <v>2330402</v>
      </c>
      <c r="P244" s="275">
        <v>0</v>
      </c>
    </row>
    <row r="245" s="275" customFormat="1" ht="36" hidden="1" customHeight="1" spans="1:16">
      <c r="A245" s="298">
        <v>2330405</v>
      </c>
      <c r="B245" s="308" t="s">
        <v>1431</v>
      </c>
      <c r="C245" s="300">
        <v>0</v>
      </c>
      <c r="D245" s="301">
        <v>0</v>
      </c>
      <c r="E245" s="301">
        <v>0</v>
      </c>
      <c r="F245" s="336" t="str">
        <f t="shared" si="28"/>
        <v/>
      </c>
      <c r="G245" s="336" t="str">
        <f t="shared" si="29"/>
        <v/>
      </c>
      <c r="H245" s="293" t="str">
        <f t="shared" si="23"/>
        <v>否</v>
      </c>
      <c r="I245" s="276" t="str">
        <f t="shared" si="24"/>
        <v>项</v>
      </c>
      <c r="J245" s="686" t="str">
        <f t="shared" si="25"/>
        <v>233</v>
      </c>
      <c r="K245" s="686" t="str">
        <f t="shared" si="26"/>
        <v>23304</v>
      </c>
      <c r="L245" s="686" t="str">
        <f t="shared" si="27"/>
        <v>2330405</v>
      </c>
      <c r="P245" s="275">
        <v>0</v>
      </c>
    </row>
    <row r="246" s="275" customFormat="1" ht="36" customHeight="1" spans="1:16">
      <c r="A246" s="298">
        <v>2330411</v>
      </c>
      <c r="B246" s="308" t="s">
        <v>1432</v>
      </c>
      <c r="C246" s="489">
        <v>0</v>
      </c>
      <c r="D246" s="489">
        <v>5</v>
      </c>
      <c r="E246" s="687">
        <v>2</v>
      </c>
      <c r="F246" s="336" t="str">
        <f t="shared" si="28"/>
        <v/>
      </c>
      <c r="G246" s="336">
        <f t="shared" si="29"/>
        <v>0.4</v>
      </c>
      <c r="H246" s="293" t="str">
        <f t="shared" si="23"/>
        <v>是</v>
      </c>
      <c r="I246" s="276" t="str">
        <f t="shared" si="24"/>
        <v>项</v>
      </c>
      <c r="J246" s="686" t="str">
        <f t="shared" si="25"/>
        <v>233</v>
      </c>
      <c r="K246" s="686" t="str">
        <f t="shared" si="26"/>
        <v>23304</v>
      </c>
      <c r="L246" s="686" t="str">
        <f t="shared" si="27"/>
        <v>2330411</v>
      </c>
    </row>
    <row r="247" s="275" customFormat="1" ht="36" hidden="1" customHeight="1" spans="1:16">
      <c r="A247" s="298">
        <v>2330413</v>
      </c>
      <c r="B247" s="308" t="s">
        <v>1433</v>
      </c>
      <c r="C247" s="300">
        <v>0</v>
      </c>
      <c r="D247" s="301">
        <v>0</v>
      </c>
      <c r="E247" s="548">
        <v>0</v>
      </c>
      <c r="F247" s="336" t="str">
        <f t="shared" si="28"/>
        <v/>
      </c>
      <c r="G247" s="336" t="str">
        <f t="shared" si="29"/>
        <v/>
      </c>
      <c r="H247" s="293" t="str">
        <f t="shared" si="23"/>
        <v>否</v>
      </c>
      <c r="I247" s="276" t="str">
        <f t="shared" si="24"/>
        <v>项</v>
      </c>
      <c r="J247" s="686" t="str">
        <f t="shared" si="25"/>
        <v>233</v>
      </c>
      <c r="K247" s="686" t="str">
        <f t="shared" si="26"/>
        <v>23304</v>
      </c>
      <c r="L247" s="686" t="str">
        <f t="shared" si="27"/>
        <v>2330413</v>
      </c>
      <c r="P247" s="275">
        <v>0</v>
      </c>
    </row>
    <row r="248" s="275" customFormat="1" ht="36" hidden="1" customHeight="1" spans="1:16">
      <c r="A248" s="298">
        <v>2330414</v>
      </c>
      <c r="B248" s="308" t="s">
        <v>1434</v>
      </c>
      <c r="C248" s="300">
        <v>0</v>
      </c>
      <c r="D248" s="301">
        <v>0</v>
      </c>
      <c r="E248" s="548">
        <v>0</v>
      </c>
      <c r="F248" s="336" t="str">
        <f t="shared" si="28"/>
        <v/>
      </c>
      <c r="G248" s="336" t="str">
        <f t="shared" si="29"/>
        <v/>
      </c>
      <c r="H248" s="293" t="str">
        <f t="shared" si="23"/>
        <v>否</v>
      </c>
      <c r="I248" s="276" t="str">
        <f t="shared" si="24"/>
        <v>项</v>
      </c>
      <c r="J248" s="686" t="str">
        <f t="shared" si="25"/>
        <v>233</v>
      </c>
      <c r="K248" s="686" t="str">
        <f t="shared" si="26"/>
        <v>23304</v>
      </c>
      <c r="L248" s="686" t="str">
        <f t="shared" si="27"/>
        <v>2330414</v>
      </c>
      <c r="P248" s="275">
        <v>0</v>
      </c>
    </row>
    <row r="249" s="275" customFormat="1" ht="36" hidden="1" customHeight="1" spans="1:16">
      <c r="A249" s="298">
        <v>2330416</v>
      </c>
      <c r="B249" s="308" t="s">
        <v>1435</v>
      </c>
      <c r="C249" s="300">
        <v>0</v>
      </c>
      <c r="D249" s="301">
        <v>0</v>
      </c>
      <c r="E249" s="548">
        <v>0</v>
      </c>
      <c r="F249" s="336" t="str">
        <f t="shared" si="28"/>
        <v/>
      </c>
      <c r="G249" s="336" t="str">
        <f t="shared" si="29"/>
        <v/>
      </c>
      <c r="H249" s="293" t="str">
        <f t="shared" si="23"/>
        <v>否</v>
      </c>
      <c r="I249" s="276" t="str">
        <f t="shared" si="24"/>
        <v>项</v>
      </c>
      <c r="J249" s="686" t="str">
        <f t="shared" si="25"/>
        <v>233</v>
      </c>
      <c r="K249" s="686" t="str">
        <f t="shared" si="26"/>
        <v>23304</v>
      </c>
      <c r="L249" s="686" t="str">
        <f t="shared" si="27"/>
        <v>2330416</v>
      </c>
      <c r="P249" s="275">
        <v>0</v>
      </c>
    </row>
    <row r="250" s="275" customFormat="1" ht="36" hidden="1" customHeight="1" spans="1:16">
      <c r="A250" s="298">
        <v>2330417</v>
      </c>
      <c r="B250" s="308" t="s">
        <v>1436</v>
      </c>
      <c r="C250" s="300">
        <v>0</v>
      </c>
      <c r="D250" s="301">
        <v>0</v>
      </c>
      <c r="E250" s="548">
        <v>0</v>
      </c>
      <c r="F250" s="336" t="str">
        <f t="shared" si="28"/>
        <v/>
      </c>
      <c r="G250" s="336" t="str">
        <f t="shared" si="29"/>
        <v/>
      </c>
      <c r="H250" s="293" t="str">
        <f t="shared" si="23"/>
        <v>否</v>
      </c>
      <c r="I250" s="276" t="str">
        <f t="shared" si="24"/>
        <v>项</v>
      </c>
      <c r="J250" s="686" t="str">
        <f t="shared" si="25"/>
        <v>233</v>
      </c>
      <c r="K250" s="686" t="str">
        <f t="shared" si="26"/>
        <v>23304</v>
      </c>
      <c r="L250" s="686" t="str">
        <f t="shared" si="27"/>
        <v>2330417</v>
      </c>
      <c r="P250" s="275">
        <v>0</v>
      </c>
    </row>
    <row r="251" s="275" customFormat="1" ht="36" hidden="1" customHeight="1" spans="1:16">
      <c r="A251" s="298">
        <v>2330418</v>
      </c>
      <c r="B251" s="308" t="s">
        <v>1437</v>
      </c>
      <c r="C251" s="300">
        <v>0</v>
      </c>
      <c r="D251" s="301">
        <v>0</v>
      </c>
      <c r="E251" s="548">
        <v>0</v>
      </c>
      <c r="F251" s="336" t="str">
        <f t="shared" si="28"/>
        <v/>
      </c>
      <c r="G251" s="336" t="str">
        <f t="shared" si="29"/>
        <v/>
      </c>
      <c r="H251" s="293" t="str">
        <f t="shared" si="23"/>
        <v>否</v>
      </c>
      <c r="I251" s="276" t="str">
        <f t="shared" si="24"/>
        <v>项</v>
      </c>
      <c r="J251" s="686" t="str">
        <f t="shared" si="25"/>
        <v>233</v>
      </c>
      <c r="K251" s="686" t="str">
        <f t="shared" si="26"/>
        <v>23304</v>
      </c>
      <c r="L251" s="686" t="str">
        <f t="shared" si="27"/>
        <v>2330418</v>
      </c>
      <c r="P251" s="275">
        <v>0</v>
      </c>
    </row>
    <row r="252" s="275" customFormat="1" ht="36" hidden="1" customHeight="1" spans="1:16">
      <c r="A252" s="298">
        <v>2330419</v>
      </c>
      <c r="B252" s="308" t="s">
        <v>1438</v>
      </c>
      <c r="C252" s="300">
        <v>0</v>
      </c>
      <c r="D252" s="301">
        <v>0</v>
      </c>
      <c r="E252" s="548">
        <v>0</v>
      </c>
      <c r="F252" s="336" t="str">
        <f t="shared" si="28"/>
        <v/>
      </c>
      <c r="G252" s="336" t="str">
        <f t="shared" si="29"/>
        <v/>
      </c>
      <c r="H252" s="293" t="str">
        <f t="shared" si="23"/>
        <v>否</v>
      </c>
      <c r="I252" s="276" t="str">
        <f t="shared" si="24"/>
        <v>项</v>
      </c>
      <c r="J252" s="686" t="str">
        <f t="shared" si="25"/>
        <v>233</v>
      </c>
      <c r="K252" s="686" t="str">
        <f t="shared" si="26"/>
        <v>23304</v>
      </c>
      <c r="L252" s="686" t="str">
        <f t="shared" si="27"/>
        <v>2330419</v>
      </c>
      <c r="P252" s="275">
        <v>0</v>
      </c>
    </row>
    <row r="253" s="275" customFormat="1" ht="36" hidden="1" customHeight="1" spans="1:16">
      <c r="A253" s="298">
        <v>2330420</v>
      </c>
      <c r="B253" s="308" t="s">
        <v>1439</v>
      </c>
      <c r="C253" s="300">
        <v>0</v>
      </c>
      <c r="D253" s="301">
        <v>0</v>
      </c>
      <c r="E253" s="548">
        <v>0</v>
      </c>
      <c r="F253" s="336" t="str">
        <f t="shared" si="28"/>
        <v/>
      </c>
      <c r="G253" s="336" t="str">
        <f t="shared" si="29"/>
        <v/>
      </c>
      <c r="H253" s="293" t="str">
        <f t="shared" si="23"/>
        <v>否</v>
      </c>
      <c r="I253" s="276" t="str">
        <f t="shared" si="24"/>
        <v>项</v>
      </c>
      <c r="J253" s="686" t="str">
        <f t="shared" si="25"/>
        <v>233</v>
      </c>
      <c r="K253" s="686" t="str">
        <f t="shared" si="26"/>
        <v>23304</v>
      </c>
      <c r="L253" s="686" t="str">
        <f t="shared" si="27"/>
        <v>2330420</v>
      </c>
      <c r="P253" s="275">
        <v>0</v>
      </c>
    </row>
    <row r="254" s="275" customFormat="1" ht="36" customHeight="1" spans="1:16">
      <c r="A254" s="298">
        <v>2330431</v>
      </c>
      <c r="B254" s="308" t="s">
        <v>1440</v>
      </c>
      <c r="C254" s="489">
        <v>7</v>
      </c>
      <c r="D254" s="489">
        <v>0</v>
      </c>
      <c r="E254" s="687">
        <v>0</v>
      </c>
      <c r="F254" s="336">
        <f t="shared" si="28"/>
        <v>-1</v>
      </c>
      <c r="G254" s="336" t="str">
        <f t="shared" si="29"/>
        <v/>
      </c>
      <c r="H254" s="293" t="str">
        <f t="shared" si="23"/>
        <v>是</v>
      </c>
      <c r="I254" s="276" t="str">
        <f t="shared" si="24"/>
        <v>项</v>
      </c>
      <c r="J254" s="686" t="str">
        <f t="shared" si="25"/>
        <v>233</v>
      </c>
      <c r="K254" s="686" t="str">
        <f t="shared" si="26"/>
        <v>23304</v>
      </c>
      <c r="L254" s="686" t="str">
        <f t="shared" si="27"/>
        <v>2330431</v>
      </c>
    </row>
    <row r="255" s="275" customFormat="1" ht="36" hidden="1" customHeight="1" spans="1:16">
      <c r="A255" s="298">
        <v>2330432</v>
      </c>
      <c r="B255" s="308" t="s">
        <v>1441</v>
      </c>
      <c r="C255" s="300">
        <v>0</v>
      </c>
      <c r="D255" s="301">
        <v>0</v>
      </c>
      <c r="E255" s="548">
        <v>0</v>
      </c>
      <c r="F255" s="336" t="str">
        <f t="shared" si="28"/>
        <v/>
      </c>
      <c r="G255" s="336" t="str">
        <f t="shared" si="29"/>
        <v/>
      </c>
      <c r="H255" s="293" t="str">
        <f t="shared" si="23"/>
        <v>否</v>
      </c>
      <c r="I255" s="276" t="str">
        <f t="shared" si="24"/>
        <v>项</v>
      </c>
      <c r="J255" s="686" t="str">
        <f t="shared" si="25"/>
        <v>233</v>
      </c>
      <c r="K255" s="686" t="str">
        <f t="shared" si="26"/>
        <v>23304</v>
      </c>
      <c r="L255" s="686" t="str">
        <f t="shared" si="27"/>
        <v>2330432</v>
      </c>
      <c r="P255" s="275">
        <v>0</v>
      </c>
    </row>
    <row r="256" s="275" customFormat="1" ht="36" hidden="1" customHeight="1" spans="1:16">
      <c r="A256" s="298">
        <v>2330433</v>
      </c>
      <c r="B256" s="308" t="s">
        <v>1442</v>
      </c>
      <c r="C256" s="300">
        <v>0</v>
      </c>
      <c r="D256" s="301">
        <v>0</v>
      </c>
      <c r="E256" s="548">
        <v>0</v>
      </c>
      <c r="F256" s="336" t="str">
        <f t="shared" si="28"/>
        <v/>
      </c>
      <c r="G256" s="336" t="str">
        <f t="shared" si="29"/>
        <v/>
      </c>
      <c r="H256" s="293" t="str">
        <f t="shared" si="23"/>
        <v>否</v>
      </c>
      <c r="I256" s="276" t="str">
        <f t="shared" si="24"/>
        <v>项</v>
      </c>
      <c r="J256" s="686" t="str">
        <f t="shared" si="25"/>
        <v>233</v>
      </c>
      <c r="K256" s="686" t="str">
        <f t="shared" si="26"/>
        <v>23304</v>
      </c>
      <c r="L256" s="686" t="str">
        <f t="shared" si="27"/>
        <v>2330433</v>
      </c>
      <c r="P256" s="275">
        <v>0</v>
      </c>
    </row>
    <row r="257" s="275" customFormat="1" ht="36" customHeight="1" spans="1:16">
      <c r="A257" s="298">
        <v>2330498</v>
      </c>
      <c r="B257" s="308" t="s">
        <v>1443</v>
      </c>
      <c r="C257" s="489">
        <v>41</v>
      </c>
      <c r="D257" s="489">
        <v>128</v>
      </c>
      <c r="E257" s="687">
        <v>8</v>
      </c>
      <c r="F257" s="336">
        <f t="shared" si="28"/>
        <v>-0.804878048780488</v>
      </c>
      <c r="G257" s="336">
        <f t="shared" si="29"/>
        <v>0.0625</v>
      </c>
      <c r="H257" s="293" t="str">
        <f t="shared" si="23"/>
        <v>是</v>
      </c>
      <c r="I257" s="276" t="str">
        <f t="shared" si="24"/>
        <v>项</v>
      </c>
      <c r="J257" s="686" t="str">
        <f t="shared" si="25"/>
        <v>233</v>
      </c>
      <c r="K257" s="686" t="str">
        <f t="shared" si="26"/>
        <v>23304</v>
      </c>
      <c r="L257" s="686" t="str">
        <f t="shared" si="27"/>
        <v>2330498</v>
      </c>
    </row>
    <row r="258" s="275" customFormat="1" ht="36" customHeight="1" spans="1:16">
      <c r="A258" s="298">
        <v>2330499</v>
      </c>
      <c r="B258" s="308" t="s">
        <v>1444</v>
      </c>
      <c r="C258" s="489">
        <v>15</v>
      </c>
      <c r="D258" s="489">
        <v>50</v>
      </c>
      <c r="E258" s="687">
        <v>69</v>
      </c>
      <c r="F258" s="336">
        <f t="shared" si="28"/>
        <v>3.6</v>
      </c>
      <c r="G258" s="336">
        <f t="shared" si="29"/>
        <v>1.38</v>
      </c>
      <c r="H258" s="293" t="str">
        <f t="shared" si="23"/>
        <v>是</v>
      </c>
      <c r="I258" s="276" t="str">
        <f t="shared" si="24"/>
        <v>项</v>
      </c>
      <c r="J258" s="686" t="str">
        <f t="shared" si="25"/>
        <v>233</v>
      </c>
      <c r="K258" s="686" t="str">
        <f t="shared" si="26"/>
        <v>23304</v>
      </c>
      <c r="L258" s="686" t="str">
        <f t="shared" si="27"/>
        <v>2330499</v>
      </c>
    </row>
    <row r="259" s="275" customFormat="1" ht="36" customHeight="1" spans="1:16">
      <c r="A259" s="289">
        <v>234</v>
      </c>
      <c r="B259" s="310" t="s">
        <v>1445</v>
      </c>
      <c r="C259" s="186">
        <f>SUMIFS(C260:C$279,$I260:$I$279,"款",$J260:$J$279,$A259)</f>
        <v>0</v>
      </c>
      <c r="D259" s="186">
        <f>SUMIFS(D260:D$279,$I260:$I$279,"款",$J260:$J$279,$A259)</f>
        <v>0</v>
      </c>
      <c r="E259" s="186">
        <f>SUMIFS(E260:E$279,$I260:$I$279,"款",$J260:$J$279,$A259)</f>
        <v>0</v>
      </c>
      <c r="F259" s="338" t="str">
        <f t="shared" si="28"/>
        <v/>
      </c>
      <c r="G259" s="338" t="str">
        <f t="shared" si="29"/>
        <v/>
      </c>
      <c r="H259" s="293" t="str">
        <f t="shared" si="23"/>
        <v>是</v>
      </c>
      <c r="I259" s="276" t="str">
        <f t="shared" si="24"/>
        <v>类</v>
      </c>
      <c r="J259" s="686" t="str">
        <f t="shared" si="25"/>
        <v>234</v>
      </c>
      <c r="K259" s="686" t="str">
        <f t="shared" si="26"/>
        <v>234</v>
      </c>
      <c r="L259" s="686" t="str">
        <f t="shared" si="27"/>
        <v>234</v>
      </c>
    </row>
    <row r="260" s="275" customFormat="1" ht="36" hidden="1" customHeight="1" spans="1:16">
      <c r="A260" s="295">
        <v>23401</v>
      </c>
      <c r="B260" s="309" t="s">
        <v>1446</v>
      </c>
      <c r="C260" s="297">
        <f>SUMIFS(C261:C$279,$I261:$I$279,"项",$K261:$K$279,$A260)</f>
        <v>0</v>
      </c>
      <c r="D260" s="297">
        <f>SUMIFS(D261:D$279,$I261:$I$279,"项",$K261:$K$279,$A260)</f>
        <v>0</v>
      </c>
      <c r="E260" s="297">
        <f>SUMIFS(E261:E$279,$I261:$I$279,"项",$K261:$K$279,$A260)</f>
        <v>0</v>
      </c>
      <c r="F260" s="336" t="str">
        <f t="shared" si="28"/>
        <v/>
      </c>
      <c r="G260" s="336" t="str">
        <f t="shared" si="29"/>
        <v/>
      </c>
      <c r="H260" s="293" t="str">
        <f t="shared" si="23"/>
        <v>否</v>
      </c>
      <c r="I260" s="276" t="str">
        <f t="shared" si="24"/>
        <v>款</v>
      </c>
      <c r="J260" s="686" t="str">
        <f t="shared" si="25"/>
        <v>234</v>
      </c>
      <c r="K260" s="686" t="str">
        <f t="shared" si="26"/>
        <v>23401</v>
      </c>
      <c r="L260" s="686" t="str">
        <f t="shared" si="27"/>
        <v>23401</v>
      </c>
    </row>
    <row r="261" s="275" customFormat="1" ht="36" hidden="1" customHeight="1" spans="1:16">
      <c r="A261" s="298">
        <v>2340101</v>
      </c>
      <c r="B261" s="308" t="s">
        <v>1447</v>
      </c>
      <c r="C261" s="300">
        <v>0</v>
      </c>
      <c r="D261" s="301">
        <v>0</v>
      </c>
      <c r="E261" s="548">
        <v>0</v>
      </c>
      <c r="F261" s="336" t="str">
        <f t="shared" si="28"/>
        <v/>
      </c>
      <c r="G261" s="336" t="str">
        <f t="shared" si="29"/>
        <v/>
      </c>
      <c r="H261" s="293" t="str">
        <f t="shared" ref="H261:H280" si="30">IF(LEN(A261)=3,"是",IF(B261&lt;&gt;"",IF(SUM(C261:E261)&lt;&gt;0,"是","否"),"是"))</f>
        <v>否</v>
      </c>
      <c r="I261" s="276" t="str">
        <f t="shared" ref="I261:I286" si="31">_xlfn.IFS(LEN(A261)=3,"类",LEN(A261)=5,"款",LEN(A261)=7,"项")</f>
        <v>项</v>
      </c>
      <c r="J261" s="686" t="str">
        <f t="shared" ref="J261:J279" si="32">LEFT(A261,3)</f>
        <v>234</v>
      </c>
      <c r="K261" s="686" t="str">
        <f t="shared" ref="K261:K279" si="33">LEFT(A261,5)</f>
        <v>23401</v>
      </c>
      <c r="L261" s="686" t="str">
        <f t="shared" ref="L261:L279" si="34">LEFT(A261,7)</f>
        <v>2340101</v>
      </c>
      <c r="P261" s="275">
        <v>0</v>
      </c>
    </row>
    <row r="262" s="275" customFormat="1" ht="36" hidden="1" customHeight="1" spans="1:16">
      <c r="A262" s="298">
        <v>2340102</v>
      </c>
      <c r="B262" s="308" t="s">
        <v>1448</v>
      </c>
      <c r="C262" s="300">
        <v>0</v>
      </c>
      <c r="D262" s="301">
        <v>0</v>
      </c>
      <c r="E262" s="548">
        <v>0</v>
      </c>
      <c r="F262" s="336" t="str">
        <f t="shared" si="28"/>
        <v/>
      </c>
      <c r="G262" s="336" t="str">
        <f t="shared" si="29"/>
        <v/>
      </c>
      <c r="H262" s="293" t="str">
        <f t="shared" si="30"/>
        <v>否</v>
      </c>
      <c r="I262" s="276" t="str">
        <f t="shared" si="31"/>
        <v>项</v>
      </c>
      <c r="J262" s="686" t="str">
        <f t="shared" si="32"/>
        <v>234</v>
      </c>
      <c r="K262" s="686" t="str">
        <f t="shared" si="33"/>
        <v>23401</v>
      </c>
      <c r="L262" s="686" t="str">
        <f t="shared" si="34"/>
        <v>2340102</v>
      </c>
      <c r="P262" s="275">
        <v>0</v>
      </c>
    </row>
    <row r="263" s="275" customFormat="1" ht="36" hidden="1" customHeight="1" spans="1:16">
      <c r="A263" s="298">
        <v>2340103</v>
      </c>
      <c r="B263" s="308" t="s">
        <v>1449</v>
      </c>
      <c r="C263" s="300">
        <v>0</v>
      </c>
      <c r="D263" s="301">
        <v>0</v>
      </c>
      <c r="E263" s="548">
        <v>0</v>
      </c>
      <c r="F263" s="336" t="str">
        <f t="shared" si="28"/>
        <v/>
      </c>
      <c r="G263" s="336" t="str">
        <f t="shared" si="29"/>
        <v/>
      </c>
      <c r="H263" s="293" t="str">
        <f t="shared" si="30"/>
        <v>否</v>
      </c>
      <c r="I263" s="276" t="str">
        <f t="shared" si="31"/>
        <v>项</v>
      </c>
      <c r="J263" s="686" t="str">
        <f t="shared" si="32"/>
        <v>234</v>
      </c>
      <c r="K263" s="686" t="str">
        <f t="shared" si="33"/>
        <v>23401</v>
      </c>
      <c r="L263" s="686" t="str">
        <f t="shared" si="34"/>
        <v>2340103</v>
      </c>
      <c r="P263" s="275">
        <v>0</v>
      </c>
    </row>
    <row r="264" s="275" customFormat="1" ht="36" hidden="1" customHeight="1" spans="1:16">
      <c r="A264" s="298">
        <v>2340104</v>
      </c>
      <c r="B264" s="308" t="s">
        <v>1450</v>
      </c>
      <c r="C264" s="300">
        <v>0</v>
      </c>
      <c r="D264" s="301">
        <v>0</v>
      </c>
      <c r="E264" s="548">
        <v>0</v>
      </c>
      <c r="F264" s="336" t="str">
        <f t="shared" si="28"/>
        <v/>
      </c>
      <c r="G264" s="336" t="str">
        <f t="shared" si="29"/>
        <v/>
      </c>
      <c r="H264" s="293" t="str">
        <f t="shared" si="30"/>
        <v>否</v>
      </c>
      <c r="I264" s="276" t="str">
        <f t="shared" si="31"/>
        <v>项</v>
      </c>
      <c r="J264" s="686" t="str">
        <f t="shared" si="32"/>
        <v>234</v>
      </c>
      <c r="K264" s="686" t="str">
        <f t="shared" si="33"/>
        <v>23401</v>
      </c>
      <c r="L264" s="686" t="str">
        <f t="shared" si="34"/>
        <v>2340104</v>
      </c>
      <c r="P264" s="275">
        <v>0</v>
      </c>
    </row>
    <row r="265" s="275" customFormat="1" ht="36" hidden="1" customHeight="1" spans="1:16">
      <c r="A265" s="298">
        <v>2340105</v>
      </c>
      <c r="B265" s="308" t="s">
        <v>1451</v>
      </c>
      <c r="C265" s="300">
        <v>0</v>
      </c>
      <c r="D265" s="301">
        <v>0</v>
      </c>
      <c r="E265" s="548">
        <v>0</v>
      </c>
      <c r="F265" s="336" t="str">
        <f t="shared" si="28"/>
        <v/>
      </c>
      <c r="G265" s="336" t="str">
        <f t="shared" si="29"/>
        <v/>
      </c>
      <c r="H265" s="293" t="str">
        <f t="shared" si="30"/>
        <v>否</v>
      </c>
      <c r="I265" s="276" t="str">
        <f t="shared" si="31"/>
        <v>项</v>
      </c>
      <c r="J265" s="686" t="str">
        <f t="shared" si="32"/>
        <v>234</v>
      </c>
      <c r="K265" s="686" t="str">
        <f t="shared" si="33"/>
        <v>23401</v>
      </c>
      <c r="L265" s="686" t="str">
        <f t="shared" si="34"/>
        <v>2340105</v>
      </c>
      <c r="P265" s="275">
        <v>0</v>
      </c>
    </row>
    <row r="266" s="275" customFormat="1" ht="36" hidden="1" customHeight="1" spans="1:16">
      <c r="A266" s="298">
        <v>2340106</v>
      </c>
      <c r="B266" s="308" t="s">
        <v>1452</v>
      </c>
      <c r="C266" s="300">
        <v>0</v>
      </c>
      <c r="D266" s="301">
        <v>0</v>
      </c>
      <c r="E266" s="548">
        <v>0</v>
      </c>
      <c r="F266" s="336" t="str">
        <f t="shared" si="28"/>
        <v/>
      </c>
      <c r="G266" s="336" t="str">
        <f t="shared" si="29"/>
        <v/>
      </c>
      <c r="H266" s="293" t="str">
        <f t="shared" si="30"/>
        <v>否</v>
      </c>
      <c r="I266" s="276" t="str">
        <f t="shared" si="31"/>
        <v>项</v>
      </c>
      <c r="J266" s="686" t="str">
        <f t="shared" si="32"/>
        <v>234</v>
      </c>
      <c r="K266" s="686" t="str">
        <f t="shared" si="33"/>
        <v>23401</v>
      </c>
      <c r="L266" s="686" t="str">
        <f t="shared" si="34"/>
        <v>2340106</v>
      </c>
      <c r="P266" s="275">
        <v>0</v>
      </c>
    </row>
    <row r="267" s="275" customFormat="1" ht="36" hidden="1" customHeight="1" spans="1:16">
      <c r="A267" s="298">
        <v>2340107</v>
      </c>
      <c r="B267" s="308" t="s">
        <v>1453</v>
      </c>
      <c r="C267" s="300">
        <v>0</v>
      </c>
      <c r="D267" s="301">
        <v>0</v>
      </c>
      <c r="E267" s="548">
        <v>0</v>
      </c>
      <c r="F267" s="336" t="str">
        <f t="shared" si="28"/>
        <v/>
      </c>
      <c r="G267" s="336" t="str">
        <f t="shared" si="29"/>
        <v/>
      </c>
      <c r="H267" s="293" t="str">
        <f t="shared" si="30"/>
        <v>否</v>
      </c>
      <c r="I267" s="276" t="str">
        <f t="shared" si="31"/>
        <v>项</v>
      </c>
      <c r="J267" s="686" t="str">
        <f t="shared" si="32"/>
        <v>234</v>
      </c>
      <c r="K267" s="686" t="str">
        <f t="shared" si="33"/>
        <v>23401</v>
      </c>
      <c r="L267" s="686" t="str">
        <f t="shared" si="34"/>
        <v>2340107</v>
      </c>
      <c r="P267" s="275">
        <v>0</v>
      </c>
    </row>
    <row r="268" s="275" customFormat="1" ht="36" hidden="1" customHeight="1" spans="1:16">
      <c r="A268" s="298">
        <v>2340108</v>
      </c>
      <c r="B268" s="308" t="s">
        <v>1454</v>
      </c>
      <c r="C268" s="300">
        <v>0</v>
      </c>
      <c r="D268" s="301">
        <v>0</v>
      </c>
      <c r="E268" s="548">
        <v>0</v>
      </c>
      <c r="F268" s="336" t="str">
        <f t="shared" si="28"/>
        <v/>
      </c>
      <c r="G268" s="336" t="str">
        <f t="shared" si="29"/>
        <v/>
      </c>
      <c r="H268" s="293" t="str">
        <f t="shared" si="30"/>
        <v>否</v>
      </c>
      <c r="I268" s="276" t="str">
        <f t="shared" si="31"/>
        <v>项</v>
      </c>
      <c r="J268" s="686" t="str">
        <f t="shared" si="32"/>
        <v>234</v>
      </c>
      <c r="K268" s="686" t="str">
        <f t="shared" si="33"/>
        <v>23401</v>
      </c>
      <c r="L268" s="686" t="str">
        <f t="shared" si="34"/>
        <v>2340108</v>
      </c>
      <c r="P268" s="275">
        <v>0</v>
      </c>
    </row>
    <row r="269" s="275" customFormat="1" ht="36" hidden="1" customHeight="1" spans="1:16">
      <c r="A269" s="298">
        <v>2340109</v>
      </c>
      <c r="B269" s="308" t="s">
        <v>1455</v>
      </c>
      <c r="C269" s="300">
        <v>0</v>
      </c>
      <c r="D269" s="301">
        <v>0</v>
      </c>
      <c r="E269" s="548">
        <v>0</v>
      </c>
      <c r="F269" s="336" t="str">
        <f t="shared" si="28"/>
        <v/>
      </c>
      <c r="G269" s="336" t="str">
        <f t="shared" si="29"/>
        <v/>
      </c>
      <c r="H269" s="293" t="str">
        <f t="shared" si="30"/>
        <v>否</v>
      </c>
      <c r="I269" s="276" t="str">
        <f t="shared" si="31"/>
        <v>项</v>
      </c>
      <c r="J269" s="686" t="str">
        <f t="shared" si="32"/>
        <v>234</v>
      </c>
      <c r="K269" s="686" t="str">
        <f t="shared" si="33"/>
        <v>23401</v>
      </c>
      <c r="L269" s="686" t="str">
        <f t="shared" si="34"/>
        <v>2340109</v>
      </c>
      <c r="P269" s="275">
        <v>0</v>
      </c>
    </row>
    <row r="270" s="275" customFormat="1" ht="36" hidden="1" customHeight="1" spans="1:16">
      <c r="A270" s="298">
        <v>2340110</v>
      </c>
      <c r="B270" s="308" t="s">
        <v>1456</v>
      </c>
      <c r="C270" s="300">
        <v>0</v>
      </c>
      <c r="D270" s="301">
        <v>0</v>
      </c>
      <c r="E270" s="548">
        <v>0</v>
      </c>
      <c r="F270" s="336" t="str">
        <f t="shared" si="28"/>
        <v/>
      </c>
      <c r="G270" s="336" t="str">
        <f t="shared" si="29"/>
        <v/>
      </c>
      <c r="H270" s="293" t="str">
        <f t="shared" si="30"/>
        <v>否</v>
      </c>
      <c r="I270" s="276" t="str">
        <f t="shared" si="31"/>
        <v>项</v>
      </c>
      <c r="J270" s="686" t="str">
        <f t="shared" si="32"/>
        <v>234</v>
      </c>
      <c r="K270" s="686" t="str">
        <f t="shared" si="33"/>
        <v>23401</v>
      </c>
      <c r="L270" s="686" t="str">
        <f t="shared" si="34"/>
        <v>2340110</v>
      </c>
      <c r="P270" s="275">
        <v>0</v>
      </c>
    </row>
    <row r="271" s="275" customFormat="1" ht="36" hidden="1" customHeight="1" spans="1:16">
      <c r="A271" s="298">
        <v>2340111</v>
      </c>
      <c r="B271" s="308" t="s">
        <v>1457</v>
      </c>
      <c r="C271" s="300">
        <v>0</v>
      </c>
      <c r="D271" s="301">
        <v>0</v>
      </c>
      <c r="E271" s="548">
        <v>0</v>
      </c>
      <c r="F271" s="336" t="str">
        <f t="shared" si="28"/>
        <v/>
      </c>
      <c r="G271" s="336" t="str">
        <f t="shared" si="29"/>
        <v/>
      </c>
      <c r="H271" s="293" t="str">
        <f t="shared" si="30"/>
        <v>否</v>
      </c>
      <c r="I271" s="276" t="str">
        <f t="shared" si="31"/>
        <v>项</v>
      </c>
      <c r="J271" s="686" t="str">
        <f t="shared" si="32"/>
        <v>234</v>
      </c>
      <c r="K271" s="686" t="str">
        <f t="shared" si="33"/>
        <v>23401</v>
      </c>
      <c r="L271" s="686" t="str">
        <f t="shared" si="34"/>
        <v>2340111</v>
      </c>
      <c r="P271" s="275">
        <v>0</v>
      </c>
    </row>
    <row r="272" s="275" customFormat="1" ht="36" hidden="1" customHeight="1" spans="1:16">
      <c r="A272" s="298">
        <v>2340199</v>
      </c>
      <c r="B272" s="308" t="s">
        <v>1458</v>
      </c>
      <c r="C272" s="300">
        <v>0</v>
      </c>
      <c r="D272" s="301">
        <v>0</v>
      </c>
      <c r="E272" s="548">
        <v>0</v>
      </c>
      <c r="F272" s="336" t="str">
        <f t="shared" si="28"/>
        <v/>
      </c>
      <c r="G272" s="336" t="str">
        <f t="shared" si="29"/>
        <v/>
      </c>
      <c r="H272" s="293" t="str">
        <f t="shared" si="30"/>
        <v>否</v>
      </c>
      <c r="I272" s="276" t="str">
        <f t="shared" si="31"/>
        <v>项</v>
      </c>
      <c r="J272" s="686" t="str">
        <f t="shared" si="32"/>
        <v>234</v>
      </c>
      <c r="K272" s="686" t="str">
        <f t="shared" si="33"/>
        <v>23401</v>
      </c>
      <c r="L272" s="686" t="str">
        <f t="shared" si="34"/>
        <v>2340199</v>
      </c>
      <c r="P272" s="275">
        <v>0</v>
      </c>
    </row>
    <row r="273" s="275" customFormat="1" ht="36" hidden="1" customHeight="1" spans="1:16">
      <c r="A273" s="295">
        <v>23402</v>
      </c>
      <c r="B273" s="309" t="s">
        <v>1459</v>
      </c>
      <c r="C273" s="297">
        <f>SUMIFS(C274:C$279,$I274:$I$279,"项",$K274:$K$279,$A273)</f>
        <v>0</v>
      </c>
      <c r="D273" s="297">
        <f>SUMIFS(D274:D$279,$I274:$I$279,"项",$K274:$K$279,$A273)</f>
        <v>0</v>
      </c>
      <c r="E273" s="297">
        <f>SUMIFS(E274:E$279,$I274:$I$279,"项",$K274:$K$279,$A273)</f>
        <v>0</v>
      </c>
      <c r="F273" s="336" t="str">
        <f t="shared" si="28"/>
        <v/>
      </c>
      <c r="G273" s="336" t="str">
        <f t="shared" si="29"/>
        <v/>
      </c>
      <c r="H273" s="293" t="str">
        <f t="shared" si="30"/>
        <v>否</v>
      </c>
      <c r="I273" s="276" t="str">
        <f t="shared" si="31"/>
        <v>款</v>
      </c>
      <c r="J273" s="686" t="str">
        <f t="shared" si="32"/>
        <v>234</v>
      </c>
      <c r="K273" s="686" t="str">
        <f t="shared" si="33"/>
        <v>23402</v>
      </c>
      <c r="L273" s="686" t="str">
        <f t="shared" si="34"/>
        <v>23402</v>
      </c>
    </row>
    <row r="274" s="275" customFormat="1" ht="36" hidden="1" customHeight="1" spans="1:16">
      <c r="A274" s="298">
        <v>2340201</v>
      </c>
      <c r="B274" s="308" t="s">
        <v>1460</v>
      </c>
      <c r="C274" s="300">
        <v>0</v>
      </c>
      <c r="D274" s="301">
        <v>0</v>
      </c>
      <c r="E274" s="548">
        <v>0</v>
      </c>
      <c r="F274" s="336" t="str">
        <f t="shared" si="28"/>
        <v/>
      </c>
      <c r="G274" s="336" t="str">
        <f t="shared" si="29"/>
        <v/>
      </c>
      <c r="H274" s="293" t="str">
        <f t="shared" si="30"/>
        <v>否</v>
      </c>
      <c r="I274" s="276" t="str">
        <f t="shared" si="31"/>
        <v>项</v>
      </c>
      <c r="J274" s="686" t="str">
        <f t="shared" si="32"/>
        <v>234</v>
      </c>
      <c r="K274" s="686" t="str">
        <f t="shared" si="33"/>
        <v>23402</v>
      </c>
      <c r="L274" s="686" t="str">
        <f t="shared" si="34"/>
        <v>2340201</v>
      </c>
      <c r="P274" s="275">
        <v>0</v>
      </c>
    </row>
    <row r="275" s="275" customFormat="1" ht="36" hidden="1" customHeight="1" spans="1:16">
      <c r="A275" s="298">
        <v>2340202</v>
      </c>
      <c r="B275" s="308" t="s">
        <v>1461</v>
      </c>
      <c r="C275" s="300">
        <v>0</v>
      </c>
      <c r="D275" s="301">
        <v>0</v>
      </c>
      <c r="E275" s="548">
        <v>0</v>
      </c>
      <c r="F275" s="336" t="str">
        <f t="shared" si="28"/>
        <v/>
      </c>
      <c r="G275" s="336" t="str">
        <f t="shared" si="29"/>
        <v/>
      </c>
      <c r="H275" s="293" t="str">
        <f t="shared" si="30"/>
        <v>否</v>
      </c>
      <c r="I275" s="276" t="str">
        <f t="shared" si="31"/>
        <v>项</v>
      </c>
      <c r="J275" s="686" t="str">
        <f t="shared" si="32"/>
        <v>234</v>
      </c>
      <c r="K275" s="686" t="str">
        <f t="shared" si="33"/>
        <v>23402</v>
      </c>
      <c r="L275" s="686" t="str">
        <f t="shared" si="34"/>
        <v>2340202</v>
      </c>
      <c r="P275" s="275">
        <v>0</v>
      </c>
    </row>
    <row r="276" s="275" customFormat="1" ht="36" hidden="1" customHeight="1" spans="1:16">
      <c r="A276" s="298">
        <v>2340203</v>
      </c>
      <c r="B276" s="308" t="s">
        <v>1462</v>
      </c>
      <c r="C276" s="300">
        <v>0</v>
      </c>
      <c r="D276" s="301">
        <v>0</v>
      </c>
      <c r="E276" s="548">
        <v>0</v>
      </c>
      <c r="F276" s="336" t="str">
        <f t="shared" si="28"/>
        <v/>
      </c>
      <c r="G276" s="336" t="str">
        <f t="shared" si="29"/>
        <v/>
      </c>
      <c r="H276" s="293" t="str">
        <f t="shared" si="30"/>
        <v>否</v>
      </c>
      <c r="I276" s="276" t="str">
        <f t="shared" si="31"/>
        <v>项</v>
      </c>
      <c r="J276" s="686" t="str">
        <f t="shared" si="32"/>
        <v>234</v>
      </c>
      <c r="K276" s="686" t="str">
        <f t="shared" si="33"/>
        <v>23402</v>
      </c>
      <c r="L276" s="686" t="str">
        <f t="shared" si="34"/>
        <v>2340203</v>
      </c>
      <c r="P276" s="275">
        <v>0</v>
      </c>
    </row>
    <row r="277" s="275" customFormat="1" ht="36" hidden="1" customHeight="1" spans="1:16">
      <c r="A277" s="298">
        <v>2340204</v>
      </c>
      <c r="B277" s="308" t="s">
        <v>1463</v>
      </c>
      <c r="C277" s="300">
        <v>0</v>
      </c>
      <c r="D277" s="301">
        <v>0</v>
      </c>
      <c r="E277" s="548">
        <v>0</v>
      </c>
      <c r="F277" s="336" t="str">
        <f t="shared" si="28"/>
        <v/>
      </c>
      <c r="G277" s="336" t="str">
        <f t="shared" si="29"/>
        <v/>
      </c>
      <c r="H277" s="293" t="str">
        <f t="shared" si="30"/>
        <v>否</v>
      </c>
      <c r="I277" s="276" t="str">
        <f t="shared" si="31"/>
        <v>项</v>
      </c>
      <c r="J277" s="686" t="str">
        <f t="shared" si="32"/>
        <v>234</v>
      </c>
      <c r="K277" s="686" t="str">
        <f t="shared" si="33"/>
        <v>23402</v>
      </c>
      <c r="L277" s="686" t="str">
        <f t="shared" si="34"/>
        <v>2340204</v>
      </c>
      <c r="P277" s="275">
        <v>0</v>
      </c>
    </row>
    <row r="278" s="275" customFormat="1" ht="36" hidden="1" customHeight="1" spans="1:16">
      <c r="A278" s="298">
        <v>2340205</v>
      </c>
      <c r="B278" s="308" t="s">
        <v>1464</v>
      </c>
      <c r="C278" s="300">
        <v>0</v>
      </c>
      <c r="D278" s="301">
        <v>0</v>
      </c>
      <c r="E278" s="548">
        <v>0</v>
      </c>
      <c r="F278" s="336" t="str">
        <f t="shared" si="28"/>
        <v/>
      </c>
      <c r="G278" s="336" t="str">
        <f t="shared" si="29"/>
        <v/>
      </c>
      <c r="H278" s="293" t="str">
        <f t="shared" si="30"/>
        <v>否</v>
      </c>
      <c r="I278" s="276" t="str">
        <f t="shared" si="31"/>
        <v>项</v>
      </c>
      <c r="J278" s="686" t="str">
        <f t="shared" si="32"/>
        <v>234</v>
      </c>
      <c r="K278" s="686" t="str">
        <f t="shared" si="33"/>
        <v>23402</v>
      </c>
      <c r="L278" s="686" t="str">
        <f t="shared" si="34"/>
        <v>2340205</v>
      </c>
      <c r="P278" s="275">
        <v>0</v>
      </c>
    </row>
    <row r="279" s="275" customFormat="1" ht="36" hidden="1" customHeight="1" spans="1:16">
      <c r="A279" s="298">
        <v>2340299</v>
      </c>
      <c r="B279" s="308" t="s">
        <v>1465</v>
      </c>
      <c r="C279" s="300">
        <v>0</v>
      </c>
      <c r="D279" s="301">
        <v>0</v>
      </c>
      <c r="E279" s="548">
        <v>0</v>
      </c>
      <c r="F279" s="336" t="str">
        <f t="shared" si="28"/>
        <v/>
      </c>
      <c r="G279" s="336" t="str">
        <f t="shared" si="29"/>
        <v/>
      </c>
      <c r="H279" s="293" t="str">
        <f t="shared" si="30"/>
        <v>否</v>
      </c>
      <c r="I279" s="276" t="str">
        <f t="shared" si="31"/>
        <v>项</v>
      </c>
      <c r="J279" s="686" t="str">
        <f t="shared" si="32"/>
        <v>234</v>
      </c>
      <c r="K279" s="686" t="str">
        <f t="shared" si="33"/>
        <v>23402</v>
      </c>
      <c r="L279" s="686" t="str">
        <f t="shared" si="34"/>
        <v>2340299</v>
      </c>
      <c r="P279" s="275">
        <v>0</v>
      </c>
    </row>
    <row r="280" s="275" customFormat="1" ht="36" customHeight="1" spans="1:16">
      <c r="A280" s="298"/>
      <c r="B280" s="308"/>
      <c r="C280" s="489">
        <v>0</v>
      </c>
      <c r="D280" s="489">
        <v>0</v>
      </c>
      <c r="E280" s="687">
        <v>0</v>
      </c>
      <c r="F280" s="336"/>
      <c r="G280" s="336"/>
      <c r="H280" s="293" t="str">
        <f t="shared" si="30"/>
        <v>是</v>
      </c>
      <c r="I280" s="276" t="e">
        <f t="shared" si="31"/>
        <v>#N/A</v>
      </c>
      <c r="J280" s="686"/>
      <c r="K280" s="686"/>
      <c r="L280" s="686"/>
    </row>
    <row r="281" s="275" customFormat="1" ht="36" customHeight="1" spans="1:16">
      <c r="A281" s="289"/>
      <c r="B281" s="311" t="s">
        <v>1466</v>
      </c>
      <c r="C281" s="186">
        <f>SUMIFS(C$5:C$279,$I$5:$I$279,"类")</f>
        <v>58132</v>
      </c>
      <c r="D281" s="186">
        <f>SUMIFS(D$5:D$279,$I$5:$I$279,"类")</f>
        <v>65384</v>
      </c>
      <c r="E281" s="186">
        <f>SUMIFS(E$5:E$279,$I$5:$I$279,"类")</f>
        <v>94908</v>
      </c>
      <c r="F281" s="338">
        <v>-0.276785109983079</v>
      </c>
      <c r="G281" s="338">
        <v>0.240789147531379</v>
      </c>
      <c r="H281" s="293" t="s">
        <v>1467</v>
      </c>
      <c r="I281" s="276" t="e">
        <f t="shared" si="31"/>
        <v>#N/A</v>
      </c>
      <c r="J281" s="686" t="str">
        <f t="shared" ref="J281:J286" si="35">LEFT(A281,3)</f>
        <v/>
      </c>
      <c r="K281" s="686" t="str">
        <f t="shared" ref="K281:K286" si="36">LEFT(A281,5)</f>
        <v/>
      </c>
      <c r="L281" s="686" t="str">
        <f t="shared" ref="L281:L286" si="37">LEFT(A281,7)</f>
        <v/>
      </c>
    </row>
    <row r="282" s="275" customFormat="1" ht="36" customHeight="1" spans="1:16">
      <c r="A282" s="289">
        <v>230</v>
      </c>
      <c r="B282" s="310" t="s">
        <v>133</v>
      </c>
      <c r="C282" s="186">
        <f>SUM(C283:C284)</f>
        <v>1606</v>
      </c>
      <c r="D282" s="186">
        <f>SUM(D283:D284)</f>
        <v>5245</v>
      </c>
      <c r="E282" s="186">
        <f>SUM(E283:E284)</f>
        <v>7507</v>
      </c>
      <c r="F282" s="338">
        <f t="shared" ref="F282:F290" si="38">IF(C282&lt;&gt;0,E282/C282-1,"")</f>
        <v>3.67434620174346</v>
      </c>
      <c r="G282" s="338">
        <f t="shared" ref="G282:G290" si="39">IF(D282&lt;&gt;0,E282/D282,"")</f>
        <v>1.43126787416587</v>
      </c>
      <c r="H282" s="293" t="str">
        <f t="shared" ref="H282:H290" si="40">IF(LEN(A282)=3,"是",IF(B282&lt;&gt;"",IF(SUM(C282:E282)&lt;&gt;0,"是","否"),"是"))</f>
        <v>是</v>
      </c>
      <c r="I282" s="276" t="str">
        <f t="shared" si="31"/>
        <v>类</v>
      </c>
      <c r="J282" s="686" t="str">
        <f t="shared" si="35"/>
        <v>230</v>
      </c>
      <c r="K282" s="686" t="str">
        <f t="shared" si="36"/>
        <v>230</v>
      </c>
      <c r="L282" s="686" t="str">
        <f t="shared" si="37"/>
        <v>230</v>
      </c>
    </row>
    <row r="283" s="275" customFormat="1" ht="36" customHeight="1" spans="1:16">
      <c r="A283" s="298" t="s">
        <v>1468</v>
      </c>
      <c r="B283" s="308" t="s">
        <v>1135</v>
      </c>
      <c r="C283" s="300">
        <v>370</v>
      </c>
      <c r="D283" s="489">
        <v>275</v>
      </c>
      <c r="E283" s="687">
        <v>375</v>
      </c>
      <c r="F283" s="336">
        <f t="shared" si="38"/>
        <v>0.0135135135135136</v>
      </c>
      <c r="G283" s="336">
        <f t="shared" si="39"/>
        <v>1.36363636363636</v>
      </c>
      <c r="H283" s="293" t="str">
        <f t="shared" si="40"/>
        <v>是</v>
      </c>
      <c r="I283" s="276" t="str">
        <f t="shared" si="31"/>
        <v>款</v>
      </c>
      <c r="J283" s="686" t="str">
        <f t="shared" si="35"/>
        <v>230</v>
      </c>
      <c r="K283" s="686" t="str">
        <f t="shared" si="36"/>
        <v>23006</v>
      </c>
      <c r="L283" s="686" t="str">
        <f t="shared" si="37"/>
        <v>23006</v>
      </c>
    </row>
    <row r="284" s="275" customFormat="1" ht="36" customHeight="1" spans="1:16">
      <c r="A284" s="298">
        <v>23008</v>
      </c>
      <c r="B284" s="308" t="s">
        <v>1469</v>
      </c>
      <c r="C284" s="300">
        <v>1236</v>
      </c>
      <c r="D284" s="489">
        <v>4970</v>
      </c>
      <c r="E284" s="687">
        <v>7132</v>
      </c>
      <c r="F284" s="336">
        <f t="shared" si="38"/>
        <v>4.77022653721683</v>
      </c>
      <c r="G284" s="336">
        <f t="shared" si="39"/>
        <v>1.43501006036217</v>
      </c>
      <c r="H284" s="293" t="str">
        <f t="shared" si="40"/>
        <v>是</v>
      </c>
      <c r="I284" s="276" t="str">
        <f t="shared" si="31"/>
        <v>款</v>
      </c>
      <c r="J284" s="686" t="str">
        <f t="shared" si="35"/>
        <v>230</v>
      </c>
      <c r="K284" s="686" t="str">
        <f t="shared" si="36"/>
        <v>23008</v>
      </c>
      <c r="L284" s="686" t="str">
        <f t="shared" si="37"/>
        <v>23008</v>
      </c>
    </row>
    <row r="285" s="275" customFormat="1" ht="36" customHeight="1" spans="1:16">
      <c r="A285" s="289">
        <v>231</v>
      </c>
      <c r="B285" s="310" t="s">
        <v>1470</v>
      </c>
      <c r="C285" s="186">
        <f>SUMIFS(C286:C$286,$I286:$I$286,"款",$J286:$J$286,$A285)</f>
        <v>24600</v>
      </c>
      <c r="D285" s="186">
        <f>SUMIFS(D286:D$286,$I286:$I$286,"款",$J286:$J$286,$A285)</f>
        <v>30300</v>
      </c>
      <c r="E285" s="186">
        <f>SUMIFS(E286:E$286,$I286:$I$286,"款",$J286:$J$286,$A285)</f>
        <v>16883</v>
      </c>
      <c r="F285" s="338">
        <f t="shared" si="38"/>
        <v>-0.31369918699187</v>
      </c>
      <c r="G285" s="338">
        <f t="shared" si="39"/>
        <v>0.557194719471947</v>
      </c>
      <c r="H285" s="293" t="str">
        <f t="shared" si="40"/>
        <v>是</v>
      </c>
      <c r="I285" s="276" t="str">
        <f t="shared" si="31"/>
        <v>类</v>
      </c>
      <c r="J285" s="686" t="str">
        <f t="shared" si="35"/>
        <v>231</v>
      </c>
      <c r="K285" s="686" t="str">
        <f t="shared" si="36"/>
        <v>231</v>
      </c>
      <c r="L285" s="686" t="str">
        <f t="shared" si="37"/>
        <v>231</v>
      </c>
    </row>
    <row r="286" s="275" customFormat="1" ht="36" customHeight="1" spans="1:16">
      <c r="A286" s="295">
        <v>23104</v>
      </c>
      <c r="B286" s="309" t="s">
        <v>1471</v>
      </c>
      <c r="C286" s="305">
        <f>SUM(C287:C288)</f>
        <v>24600</v>
      </c>
      <c r="D286" s="305">
        <f>SUM(D287:D288)</f>
        <v>30300</v>
      </c>
      <c r="E286" s="305">
        <f>SUM(E287:E288)</f>
        <v>16883</v>
      </c>
      <c r="F286" s="336">
        <f t="shared" si="38"/>
        <v>-0.31369918699187</v>
      </c>
      <c r="G286" s="336">
        <f t="shared" si="39"/>
        <v>0.557194719471947</v>
      </c>
      <c r="H286" s="293" t="str">
        <f t="shared" si="40"/>
        <v>是</v>
      </c>
      <c r="I286" s="275" t="str">
        <f t="shared" si="31"/>
        <v>款</v>
      </c>
      <c r="J286" s="275" t="str">
        <f t="shared" si="35"/>
        <v>231</v>
      </c>
      <c r="K286" s="275" t="str">
        <f t="shared" si="36"/>
        <v>23104</v>
      </c>
      <c r="L286" s="275" t="str">
        <f t="shared" si="37"/>
        <v>23104</v>
      </c>
    </row>
    <row r="287" s="277" customFormat="1" ht="36" customHeight="1" spans="1:16">
      <c r="A287" s="298">
        <v>2310431</v>
      </c>
      <c r="B287" s="308" t="s">
        <v>1472</v>
      </c>
      <c r="C287" s="489">
        <v>10000</v>
      </c>
      <c r="D287" s="489">
        <v>10300</v>
      </c>
      <c r="E287" s="687">
        <v>16883</v>
      </c>
      <c r="F287" s="336">
        <f t="shared" si="38"/>
        <v>0.6883</v>
      </c>
      <c r="G287" s="336">
        <f t="shared" si="39"/>
        <v>1.63912621359223</v>
      </c>
      <c r="H287" s="293" t="str">
        <f t="shared" si="40"/>
        <v>是</v>
      </c>
      <c r="I287" s="276"/>
      <c r="J287" s="688"/>
      <c r="K287" s="688"/>
      <c r="L287" s="688"/>
      <c r="P287" s="275"/>
    </row>
    <row r="288" s="275" customFormat="1" ht="40" customHeight="1" spans="1:16">
      <c r="A288" s="298">
        <v>2310499</v>
      </c>
      <c r="B288" s="308" t="s">
        <v>1474</v>
      </c>
      <c r="C288" s="489">
        <v>14600</v>
      </c>
      <c r="D288" s="489">
        <v>20000</v>
      </c>
      <c r="E288" s="687">
        <v>0</v>
      </c>
      <c r="F288" s="336">
        <f t="shared" si="38"/>
        <v>-1</v>
      </c>
      <c r="G288" s="336">
        <f t="shared" si="39"/>
        <v>0</v>
      </c>
      <c r="H288" s="293" t="str">
        <f t="shared" si="40"/>
        <v>是</v>
      </c>
      <c r="I288" s="276"/>
      <c r="J288" s="686"/>
      <c r="K288" s="686"/>
      <c r="L288" s="686"/>
    </row>
    <row r="289" s="275" customFormat="1" ht="40" customHeight="1" spans="1:8">
      <c r="A289" s="312">
        <v>23009</v>
      </c>
      <c r="B289" s="313" t="s">
        <v>1152</v>
      </c>
      <c r="C289" s="689">
        <v>26754</v>
      </c>
      <c r="D289" s="689">
        <v>0</v>
      </c>
      <c r="E289" s="690">
        <v>9985</v>
      </c>
      <c r="F289" s="336">
        <f t="shared" si="38"/>
        <v>-0.626784779846004</v>
      </c>
      <c r="G289" s="336" t="str">
        <f t="shared" si="39"/>
        <v/>
      </c>
      <c r="H289" s="293" t="str">
        <f t="shared" si="40"/>
        <v>是</v>
      </c>
    </row>
    <row r="290" s="275" customFormat="1" ht="40" customHeight="1" spans="1:8">
      <c r="A290" s="289"/>
      <c r="B290" s="311" t="s">
        <v>143</v>
      </c>
      <c r="C290" s="186">
        <f>SUM(C281,C282,C285,C289)</f>
        <v>111092</v>
      </c>
      <c r="D290" s="186">
        <f>SUM(D281,D282,D285,D289)</f>
        <v>100929</v>
      </c>
      <c r="E290" s="186">
        <f>SUM(E281,E282,E285,E289)</f>
        <v>129283</v>
      </c>
      <c r="F290" s="338">
        <f t="shared" si="38"/>
        <v>0.163747164512296</v>
      </c>
      <c r="G290" s="338">
        <f t="shared" si="39"/>
        <v>1.28093015882452</v>
      </c>
      <c r="H290" s="293" t="str">
        <f t="shared" si="40"/>
        <v>是</v>
      </c>
    </row>
  </sheetData>
  <autoFilter xmlns:etc="http://www.wps.cn/officeDocument/2017/etCustomData" ref="A4:L290" etc:filterBottomFollowUsedRange="0">
    <filterColumn colId="7">
      <customFilters>
        <customFilter operator="equal" val="是"/>
      </customFilters>
    </filterColumn>
    <extLst/>
  </autoFilter>
  <mergeCells count="6">
    <mergeCell ref="B1:G1"/>
    <mergeCell ref="D3:E3"/>
    <mergeCell ref="F3:G3"/>
    <mergeCell ref="A3:A4"/>
    <mergeCell ref="B3:B4"/>
    <mergeCell ref="C3:C4"/>
  </mergeCells>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1">
    <tabColor theme="9" tint="0.4"/>
    <pageSetUpPr fitToPage="1"/>
  </sheetPr>
  <dimension ref="A1:H40"/>
  <sheetViews>
    <sheetView showZeros="0" zoomScale="70" zoomScaleNormal="70" workbookViewId="0">
      <pane ySplit="4" topLeftCell="A39" activePane="bottomLeft" state="frozen"/>
      <selection/>
      <selection pane="bottomLeft" activeCell="G50" sqref="G50"/>
    </sheetView>
  </sheetViews>
  <sheetFormatPr defaultColWidth="9" defaultRowHeight="14.25" outlineLevelCol="7"/>
  <cols>
    <col min="1" max="1" width="13.65" style="221" customWidth="1"/>
    <col min="2" max="2" width="43.75" style="168" customWidth="1"/>
    <col min="3" max="3" width="13.9916666666667" style="214" customWidth="1"/>
    <col min="4" max="4" width="14.9166666666667" style="214" customWidth="1"/>
    <col min="5" max="5" width="13.3333333333333" style="214" customWidth="1"/>
    <col min="6" max="7" width="15.6333333333333" style="168" customWidth="1"/>
    <col min="8" max="8" width="5.25" style="168" customWidth="1"/>
    <col min="9" max="16384" width="9" style="168"/>
  </cols>
  <sheetData>
    <row r="1" s="168" customFormat="1" ht="45" customHeight="1" spans="1:8">
      <c r="A1" s="221"/>
      <c r="B1" s="322" t="s">
        <v>1477</v>
      </c>
      <c r="C1" s="323"/>
      <c r="D1" s="323"/>
      <c r="E1" s="323"/>
      <c r="F1" s="322"/>
      <c r="G1" s="322"/>
    </row>
    <row r="2" s="168" customFormat="1" ht="20.1" customHeight="1" spans="1:8">
      <c r="A2" s="221"/>
      <c r="B2" s="618" t="s">
        <v>1478</v>
      </c>
      <c r="C2" s="644"/>
      <c r="D2" s="328"/>
      <c r="E2" s="645"/>
      <c r="G2" s="466" t="s">
        <v>2</v>
      </c>
    </row>
    <row r="3" s="672" customFormat="1" ht="36" customHeight="1" spans="1:8">
      <c r="A3" s="468" t="s">
        <v>3</v>
      </c>
      <c r="B3" s="468" t="s">
        <v>4</v>
      </c>
      <c r="C3" s="217" t="s">
        <v>5</v>
      </c>
      <c r="D3" s="217" t="s">
        <v>6</v>
      </c>
      <c r="E3" s="217"/>
      <c r="F3" s="97" t="s">
        <v>7</v>
      </c>
      <c r="G3" s="97"/>
    </row>
    <row r="4" s="672" customFormat="1" ht="47" customHeight="1" spans="1:8">
      <c r="A4" s="468"/>
      <c r="B4" s="468"/>
      <c r="C4" s="217"/>
      <c r="D4" s="217" t="s">
        <v>9</v>
      </c>
      <c r="E4" s="217" t="s">
        <v>10</v>
      </c>
      <c r="F4" s="96" t="s">
        <v>11</v>
      </c>
      <c r="G4" s="96" t="s">
        <v>81</v>
      </c>
      <c r="H4" s="672" t="s">
        <v>8</v>
      </c>
    </row>
    <row r="5" s="168" customFormat="1" ht="36" customHeight="1" spans="1:8">
      <c r="A5" s="185">
        <v>1030601</v>
      </c>
      <c r="B5" s="185" t="s">
        <v>1479</v>
      </c>
      <c r="C5" s="228">
        <f>SUM(C6:C22)</f>
        <v>6.93</v>
      </c>
      <c r="D5" s="228">
        <f>SUM(D6:D22)</f>
        <v>62</v>
      </c>
      <c r="E5" s="228">
        <f>SUM(E6:E22)</f>
        <v>204</v>
      </c>
      <c r="F5" s="592">
        <f t="shared" ref="F5:F38" si="0">IF(C5&lt;&gt;0,E5/C5-1,"")</f>
        <v>28.4372294372294</v>
      </c>
      <c r="G5" s="624">
        <f t="shared" ref="G5:G38" si="1">IF(D5&lt;&gt;0,E5/D5,"")</f>
        <v>3.29032258064516</v>
      </c>
      <c r="H5" s="231" t="str">
        <f t="shared" ref="H5:H40" si="2">IF(B5&lt;&gt;"",IF(SUM(C5:E5)&lt;&gt;0,"是","否"),"是")</f>
        <v>是</v>
      </c>
    </row>
    <row r="6" s="168" customFormat="1" ht="36" hidden="1" customHeight="1" spans="1:8">
      <c r="A6" s="673">
        <v>106060105</v>
      </c>
      <c r="B6" s="673" t="s">
        <v>1480</v>
      </c>
      <c r="C6" s="234"/>
      <c r="D6" s="234"/>
      <c r="E6" s="237"/>
      <c r="F6" s="596" t="str">
        <f t="shared" si="0"/>
        <v/>
      </c>
      <c r="G6" s="628" t="str">
        <f t="shared" si="1"/>
        <v/>
      </c>
      <c r="H6" s="231" t="str">
        <f t="shared" si="2"/>
        <v>否</v>
      </c>
    </row>
    <row r="7" s="168" customFormat="1" ht="36" hidden="1" customHeight="1" spans="1:8">
      <c r="A7" s="205">
        <v>103060113</v>
      </c>
      <c r="B7" s="205" t="s">
        <v>1481</v>
      </c>
      <c r="C7" s="234"/>
      <c r="D7" s="234"/>
      <c r="E7" s="237"/>
      <c r="F7" s="596" t="str">
        <f t="shared" si="0"/>
        <v/>
      </c>
      <c r="G7" s="628" t="str">
        <f t="shared" si="1"/>
        <v/>
      </c>
      <c r="H7" s="231" t="str">
        <f t="shared" si="2"/>
        <v>否</v>
      </c>
    </row>
    <row r="8" s="168" customFormat="1" ht="36" hidden="1" customHeight="1" spans="1:8">
      <c r="A8" s="205">
        <v>103060116</v>
      </c>
      <c r="B8" s="205" t="s">
        <v>1482</v>
      </c>
      <c r="C8" s="234"/>
      <c r="D8" s="234"/>
      <c r="E8" s="237"/>
      <c r="F8" s="596" t="str">
        <f t="shared" si="0"/>
        <v/>
      </c>
      <c r="G8" s="628" t="str">
        <f t="shared" si="1"/>
        <v/>
      </c>
      <c r="H8" s="231" t="str">
        <f t="shared" si="2"/>
        <v>否</v>
      </c>
    </row>
    <row r="9" s="168" customFormat="1" ht="36" hidden="1" customHeight="1" spans="1:8">
      <c r="A9" s="205">
        <v>103060118</v>
      </c>
      <c r="B9" s="205" t="s">
        <v>1483</v>
      </c>
      <c r="C9" s="234"/>
      <c r="D9" s="234"/>
      <c r="E9" s="237"/>
      <c r="F9" s="596" t="str">
        <f t="shared" si="0"/>
        <v/>
      </c>
      <c r="G9" s="628" t="str">
        <f t="shared" si="1"/>
        <v/>
      </c>
      <c r="H9" s="231" t="str">
        <f t="shared" si="2"/>
        <v>否</v>
      </c>
    </row>
    <row r="10" s="168" customFormat="1" ht="36" hidden="1" customHeight="1" spans="1:8">
      <c r="A10" s="205">
        <v>103060119</v>
      </c>
      <c r="B10" s="205" t="s">
        <v>1484</v>
      </c>
      <c r="C10" s="234"/>
      <c r="D10" s="234"/>
      <c r="E10" s="237"/>
      <c r="F10" s="596" t="str">
        <f t="shared" si="0"/>
        <v/>
      </c>
      <c r="G10" s="628" t="str">
        <f t="shared" si="1"/>
        <v/>
      </c>
      <c r="H10" s="231" t="str">
        <f t="shared" si="2"/>
        <v>否</v>
      </c>
    </row>
    <row r="11" s="168" customFormat="1" ht="36" hidden="1" customHeight="1" spans="1:8">
      <c r="A11" s="205">
        <v>103060120</v>
      </c>
      <c r="B11" s="205" t="s">
        <v>1485</v>
      </c>
      <c r="C11" s="234"/>
      <c r="D11" s="234"/>
      <c r="E11" s="237"/>
      <c r="F11" s="596" t="str">
        <f t="shared" si="0"/>
        <v/>
      </c>
      <c r="G11" s="628" t="str">
        <f t="shared" si="1"/>
        <v/>
      </c>
      <c r="H11" s="231" t="str">
        <f t="shared" si="2"/>
        <v>否</v>
      </c>
    </row>
    <row r="12" s="168" customFormat="1" ht="36" hidden="1" customHeight="1" spans="1:8">
      <c r="A12" s="205">
        <v>103060121</v>
      </c>
      <c r="B12" s="205" t="s">
        <v>1486</v>
      </c>
      <c r="C12" s="234"/>
      <c r="D12" s="234"/>
      <c r="E12" s="237"/>
      <c r="F12" s="596" t="str">
        <f t="shared" si="0"/>
        <v/>
      </c>
      <c r="G12" s="628" t="str">
        <f t="shared" si="1"/>
        <v/>
      </c>
      <c r="H12" s="231" t="str">
        <f t="shared" si="2"/>
        <v>否</v>
      </c>
    </row>
    <row r="13" s="168" customFormat="1" ht="36" hidden="1" customHeight="1" spans="1:8">
      <c r="A13" s="205">
        <v>103060125</v>
      </c>
      <c r="B13" s="205" t="s">
        <v>1487</v>
      </c>
      <c r="C13" s="234"/>
      <c r="D13" s="234"/>
      <c r="E13" s="237"/>
      <c r="F13" s="596" t="str">
        <f t="shared" si="0"/>
        <v/>
      </c>
      <c r="G13" s="628" t="str">
        <f t="shared" si="1"/>
        <v/>
      </c>
      <c r="H13" s="231" t="str">
        <f t="shared" si="2"/>
        <v>否</v>
      </c>
    </row>
    <row r="14" s="168" customFormat="1" ht="36" hidden="1" customHeight="1" spans="1:8">
      <c r="A14" s="674">
        <v>103060127</v>
      </c>
      <c r="B14" s="674" t="s">
        <v>1488</v>
      </c>
      <c r="C14" s="234"/>
      <c r="D14" s="234"/>
      <c r="E14" s="237"/>
      <c r="F14" s="596" t="str">
        <f t="shared" si="0"/>
        <v/>
      </c>
      <c r="G14" s="628" t="str">
        <f t="shared" si="1"/>
        <v/>
      </c>
      <c r="H14" s="231" t="str">
        <f t="shared" si="2"/>
        <v>否</v>
      </c>
    </row>
    <row r="15" s="168" customFormat="1" ht="36" hidden="1" customHeight="1" spans="1:8">
      <c r="A15" s="205">
        <v>103060128</v>
      </c>
      <c r="B15" s="205" t="s">
        <v>1489</v>
      </c>
      <c r="C15" s="234"/>
      <c r="D15" s="234"/>
      <c r="E15" s="237"/>
      <c r="F15" s="596" t="str">
        <f t="shared" si="0"/>
        <v/>
      </c>
      <c r="G15" s="628" t="str">
        <f t="shared" si="1"/>
        <v/>
      </c>
      <c r="H15" s="231" t="str">
        <f t="shared" si="2"/>
        <v>否</v>
      </c>
    </row>
    <row r="16" s="168" customFormat="1" ht="36" hidden="1" customHeight="1" spans="1:8">
      <c r="A16" s="205">
        <v>103060129</v>
      </c>
      <c r="B16" s="205" t="s">
        <v>1490</v>
      </c>
      <c r="C16" s="234"/>
      <c r="D16" s="234"/>
      <c r="E16" s="237"/>
      <c r="F16" s="596" t="str">
        <f t="shared" si="0"/>
        <v/>
      </c>
      <c r="G16" s="628" t="str">
        <f t="shared" si="1"/>
        <v/>
      </c>
      <c r="H16" s="231" t="str">
        <f t="shared" si="2"/>
        <v>否</v>
      </c>
    </row>
    <row r="17" s="168" customFormat="1" ht="36" hidden="1" customHeight="1" spans="1:8">
      <c r="A17" s="205">
        <v>103060130</v>
      </c>
      <c r="B17" s="205" t="s">
        <v>1491</v>
      </c>
      <c r="C17" s="234"/>
      <c r="D17" s="234"/>
      <c r="E17" s="237"/>
      <c r="F17" s="596" t="str">
        <f t="shared" si="0"/>
        <v/>
      </c>
      <c r="G17" s="628" t="str">
        <f t="shared" si="1"/>
        <v/>
      </c>
      <c r="H17" s="231" t="str">
        <f t="shared" si="2"/>
        <v>否</v>
      </c>
    </row>
    <row r="18" s="168" customFormat="1" ht="36" hidden="1" customHeight="1" spans="1:8">
      <c r="A18" s="205">
        <v>103060131</v>
      </c>
      <c r="B18" s="205" t="s">
        <v>1492</v>
      </c>
      <c r="C18" s="234"/>
      <c r="D18" s="234"/>
      <c r="E18" s="237"/>
      <c r="F18" s="596" t="str">
        <f t="shared" si="0"/>
        <v/>
      </c>
      <c r="G18" s="628" t="str">
        <f t="shared" si="1"/>
        <v/>
      </c>
      <c r="H18" s="231" t="str">
        <f t="shared" si="2"/>
        <v>否</v>
      </c>
    </row>
    <row r="19" s="168" customFormat="1" ht="36" hidden="1" customHeight="1" spans="1:8">
      <c r="A19" s="205">
        <v>103060132</v>
      </c>
      <c r="B19" s="205" t="s">
        <v>1493</v>
      </c>
      <c r="C19" s="234"/>
      <c r="D19" s="234"/>
      <c r="E19" s="237"/>
      <c r="F19" s="596" t="str">
        <f t="shared" si="0"/>
        <v/>
      </c>
      <c r="G19" s="628" t="str">
        <f t="shared" si="1"/>
        <v/>
      </c>
      <c r="H19" s="231" t="str">
        <f t="shared" si="2"/>
        <v>否</v>
      </c>
    </row>
    <row r="20" s="168" customFormat="1" ht="36" hidden="1" customHeight="1" spans="1:8">
      <c r="A20" s="205">
        <v>103060133</v>
      </c>
      <c r="B20" s="205" t="s">
        <v>1494</v>
      </c>
      <c r="C20" s="234"/>
      <c r="D20" s="234"/>
      <c r="E20" s="237"/>
      <c r="F20" s="596" t="str">
        <f t="shared" si="0"/>
        <v/>
      </c>
      <c r="G20" s="628" t="str">
        <f t="shared" si="1"/>
        <v/>
      </c>
      <c r="H20" s="231" t="str">
        <f t="shared" si="2"/>
        <v>否</v>
      </c>
    </row>
    <row r="21" s="168" customFormat="1" ht="36" hidden="1" customHeight="1" spans="1:8">
      <c r="A21" s="674">
        <v>103060134</v>
      </c>
      <c r="B21" s="674" t="s">
        <v>1495</v>
      </c>
      <c r="C21" s="234"/>
      <c r="D21" s="234"/>
      <c r="E21" s="237"/>
      <c r="F21" s="596" t="str">
        <f t="shared" si="0"/>
        <v/>
      </c>
      <c r="G21" s="628" t="str">
        <f t="shared" si="1"/>
        <v/>
      </c>
      <c r="H21" s="231" t="str">
        <f t="shared" si="2"/>
        <v>否</v>
      </c>
    </row>
    <row r="22" s="168" customFormat="1" ht="36" customHeight="1" spans="1:8">
      <c r="A22" s="205">
        <v>103060198</v>
      </c>
      <c r="B22" s="205" t="s">
        <v>1496</v>
      </c>
      <c r="C22" s="234">
        <v>6.93</v>
      </c>
      <c r="D22" s="234">
        <v>62</v>
      </c>
      <c r="E22" s="237">
        <v>204</v>
      </c>
      <c r="F22" s="596">
        <f t="shared" si="0"/>
        <v>28.4372294372294</v>
      </c>
      <c r="G22" s="628">
        <f t="shared" si="1"/>
        <v>3.29032258064516</v>
      </c>
      <c r="H22" s="231" t="str">
        <f t="shared" si="2"/>
        <v>是</v>
      </c>
    </row>
    <row r="23" s="168" customFormat="1" ht="36" customHeight="1" spans="1:8">
      <c r="A23" s="185">
        <v>1030602</v>
      </c>
      <c r="B23" s="185" t="s">
        <v>1497</v>
      </c>
      <c r="C23" s="228">
        <f>SUM(C24:C26)</f>
        <v>6</v>
      </c>
      <c r="D23" s="228">
        <f>SUM(D24:D26)</f>
        <v>6</v>
      </c>
      <c r="E23" s="228">
        <f>SUM(E24:E26)</f>
        <v>7</v>
      </c>
      <c r="F23" s="596">
        <f t="shared" si="0"/>
        <v>0.166666666666667</v>
      </c>
      <c r="G23" s="624">
        <f t="shared" si="1"/>
        <v>1.16666666666667</v>
      </c>
      <c r="H23" s="231" t="str">
        <f t="shared" si="2"/>
        <v>是</v>
      </c>
    </row>
    <row r="24" s="168" customFormat="1" ht="27" customHeight="1" spans="1:8">
      <c r="A24" s="675">
        <v>103060202</v>
      </c>
      <c r="B24" s="675" t="s">
        <v>1498</v>
      </c>
      <c r="C24" s="234"/>
      <c r="D24" s="234"/>
      <c r="E24" s="234">
        <v>7</v>
      </c>
      <c r="F24" s="596" t="str">
        <f t="shared" si="0"/>
        <v/>
      </c>
      <c r="G24" s="628" t="str">
        <f t="shared" si="1"/>
        <v/>
      </c>
      <c r="H24" s="231" t="str">
        <f t="shared" si="2"/>
        <v>是</v>
      </c>
    </row>
    <row r="25" s="168" customFormat="1" ht="30" hidden="1" customHeight="1" spans="1:8">
      <c r="A25" s="676">
        <v>103060203</v>
      </c>
      <c r="B25" s="676" t="s">
        <v>1499</v>
      </c>
      <c r="C25" s="234"/>
      <c r="D25" s="234"/>
      <c r="E25" s="234"/>
      <c r="F25" s="596" t="str">
        <f t="shared" si="0"/>
        <v/>
      </c>
      <c r="G25" s="628" t="str">
        <f t="shared" si="1"/>
        <v/>
      </c>
      <c r="H25" s="231" t="str">
        <f t="shared" si="2"/>
        <v>否</v>
      </c>
    </row>
    <row r="26" s="168" customFormat="1" ht="36" customHeight="1" spans="1:8">
      <c r="A26" s="243">
        <v>103060298</v>
      </c>
      <c r="B26" s="243" t="s">
        <v>1500</v>
      </c>
      <c r="C26" s="677">
        <v>6</v>
      </c>
      <c r="D26" s="234">
        <v>6</v>
      </c>
      <c r="E26" s="234"/>
      <c r="F26" s="596">
        <f t="shared" si="0"/>
        <v>-1</v>
      </c>
      <c r="G26" s="628">
        <f t="shared" si="1"/>
        <v>0</v>
      </c>
      <c r="H26" s="231" t="str">
        <f t="shared" si="2"/>
        <v>是</v>
      </c>
    </row>
    <row r="27" s="168" customFormat="1" ht="36" hidden="1" customHeight="1" spans="1:8">
      <c r="A27" s="185">
        <v>1030603</v>
      </c>
      <c r="B27" s="185" t="s">
        <v>1501</v>
      </c>
      <c r="C27" s="228">
        <f>SUM(C28:C30)</f>
        <v>0</v>
      </c>
      <c r="D27" s="228">
        <f>SUM(D28:D30)</f>
        <v>0</v>
      </c>
      <c r="E27" s="228">
        <f>SUM(E28:E30)</f>
        <v>0</v>
      </c>
      <c r="F27" s="592" t="str">
        <f t="shared" si="0"/>
        <v/>
      </c>
      <c r="G27" s="628" t="str">
        <f t="shared" si="1"/>
        <v/>
      </c>
      <c r="H27" s="231" t="str">
        <f t="shared" si="2"/>
        <v>否</v>
      </c>
    </row>
    <row r="28" s="168" customFormat="1" ht="36" hidden="1" customHeight="1" spans="1:8">
      <c r="A28" s="675">
        <v>103060304</v>
      </c>
      <c r="B28" s="675" t="s">
        <v>1502</v>
      </c>
      <c r="C28" s="234"/>
      <c r="D28" s="234"/>
      <c r="E28" s="234"/>
      <c r="F28" s="596" t="str">
        <f t="shared" si="0"/>
        <v/>
      </c>
      <c r="G28" s="628" t="str">
        <f t="shared" si="1"/>
        <v/>
      </c>
      <c r="H28" s="231" t="str">
        <f t="shared" si="2"/>
        <v>否</v>
      </c>
    </row>
    <row r="29" s="168" customFormat="1" ht="36" hidden="1" customHeight="1" spans="1:8">
      <c r="A29" s="676">
        <v>103060305</v>
      </c>
      <c r="B29" s="676" t="s">
        <v>1503</v>
      </c>
      <c r="C29" s="234"/>
      <c r="D29" s="234"/>
      <c r="E29" s="234"/>
      <c r="F29" s="596" t="str">
        <f t="shared" si="0"/>
        <v/>
      </c>
      <c r="G29" s="628" t="str">
        <f t="shared" si="1"/>
        <v/>
      </c>
      <c r="H29" s="231" t="str">
        <f t="shared" si="2"/>
        <v>否</v>
      </c>
    </row>
    <row r="30" s="168" customFormat="1" ht="36" hidden="1" customHeight="1" spans="1:8">
      <c r="A30" s="243">
        <v>103060398</v>
      </c>
      <c r="B30" s="243" t="s">
        <v>1504</v>
      </c>
      <c r="C30" s="234"/>
      <c r="D30" s="234"/>
      <c r="E30" s="234"/>
      <c r="F30" s="596" t="str">
        <f t="shared" si="0"/>
        <v/>
      </c>
      <c r="G30" s="628" t="str">
        <f t="shared" si="1"/>
        <v/>
      </c>
      <c r="H30" s="231" t="str">
        <f t="shared" si="2"/>
        <v>否</v>
      </c>
    </row>
    <row r="31" s="168" customFormat="1" ht="36" hidden="1" customHeight="1" spans="1:8">
      <c r="A31" s="678">
        <v>1030604</v>
      </c>
      <c r="B31" s="678" t="s">
        <v>1505</v>
      </c>
      <c r="C31" s="228">
        <f>SUM(C32:C34)</f>
        <v>0</v>
      </c>
      <c r="D31" s="228">
        <f>SUM(D32:D34)</f>
        <v>0</v>
      </c>
      <c r="E31" s="228">
        <f>SUM(E32:E34)</f>
        <v>0</v>
      </c>
      <c r="F31" s="592" t="str">
        <f t="shared" si="0"/>
        <v/>
      </c>
      <c r="G31" s="624" t="str">
        <f t="shared" si="1"/>
        <v/>
      </c>
      <c r="H31" s="231" t="str">
        <f t="shared" si="2"/>
        <v>否</v>
      </c>
    </row>
    <row r="32" s="168" customFormat="1" ht="36" hidden="1" customHeight="1" spans="1:8">
      <c r="A32" s="675">
        <v>103060401</v>
      </c>
      <c r="B32" s="675" t="s">
        <v>1506</v>
      </c>
      <c r="C32" s="234"/>
      <c r="D32" s="234"/>
      <c r="E32" s="237"/>
      <c r="F32" s="596" t="str">
        <f t="shared" si="0"/>
        <v/>
      </c>
      <c r="G32" s="628" t="str">
        <f t="shared" si="1"/>
        <v/>
      </c>
      <c r="H32" s="231" t="str">
        <f t="shared" si="2"/>
        <v>否</v>
      </c>
    </row>
    <row r="33" s="168" customFormat="1" ht="36" hidden="1" customHeight="1" spans="1:8">
      <c r="A33" s="675">
        <v>103060402</v>
      </c>
      <c r="B33" s="675" t="s">
        <v>1507</v>
      </c>
      <c r="C33" s="234"/>
      <c r="D33" s="234"/>
      <c r="E33" s="234"/>
      <c r="F33" s="596" t="str">
        <f t="shared" si="0"/>
        <v/>
      </c>
      <c r="G33" s="628" t="str">
        <f t="shared" si="1"/>
        <v/>
      </c>
      <c r="H33" s="231" t="str">
        <f t="shared" si="2"/>
        <v>否</v>
      </c>
    </row>
    <row r="34" s="168" customFormat="1" ht="36" hidden="1" customHeight="1" spans="1:8">
      <c r="A34" s="675">
        <v>103060498</v>
      </c>
      <c r="B34" s="675" t="s">
        <v>1508</v>
      </c>
      <c r="C34" s="234"/>
      <c r="D34" s="234"/>
      <c r="E34" s="234"/>
      <c r="F34" s="596" t="str">
        <f t="shared" si="0"/>
        <v/>
      </c>
      <c r="G34" s="628" t="str">
        <f t="shared" si="1"/>
        <v/>
      </c>
      <c r="H34" s="231" t="str">
        <f t="shared" si="2"/>
        <v>否</v>
      </c>
    </row>
    <row r="35" s="168" customFormat="1" ht="36" hidden="1" customHeight="1" spans="1:8">
      <c r="A35" s="679">
        <v>1030698</v>
      </c>
      <c r="B35" s="679" t="s">
        <v>1509</v>
      </c>
      <c r="C35" s="249"/>
      <c r="D35" s="249"/>
      <c r="E35" s="249"/>
      <c r="F35" s="592" t="str">
        <f t="shared" si="0"/>
        <v/>
      </c>
      <c r="G35" s="628" t="str">
        <f t="shared" si="1"/>
        <v/>
      </c>
      <c r="H35" s="231" t="str">
        <f t="shared" si="2"/>
        <v>否</v>
      </c>
    </row>
    <row r="36" s="168" customFormat="1" ht="36" customHeight="1" spans="1:8">
      <c r="A36" s="252"/>
      <c r="B36" s="252" t="s">
        <v>63</v>
      </c>
      <c r="C36" s="228">
        <f>C5+C23+C27+C31+C35</f>
        <v>12.93</v>
      </c>
      <c r="D36" s="228">
        <f>D5+D23+D27+D31+D35</f>
        <v>68</v>
      </c>
      <c r="E36" s="228">
        <f>E5+E23+E27+E31+E35</f>
        <v>211</v>
      </c>
      <c r="F36" s="596">
        <f t="shared" si="0"/>
        <v>15.3186388244393</v>
      </c>
      <c r="G36" s="624">
        <f t="shared" si="1"/>
        <v>3.10294117647059</v>
      </c>
      <c r="H36" s="231" t="str">
        <f t="shared" si="2"/>
        <v>是</v>
      </c>
    </row>
    <row r="37" s="168" customFormat="1" ht="36" customHeight="1" spans="1:8">
      <c r="A37" s="253">
        <v>110</v>
      </c>
      <c r="B37" s="253" t="s">
        <v>65</v>
      </c>
      <c r="C37" s="228">
        <f>SUM(C38:C39)</f>
        <v>26</v>
      </c>
      <c r="D37" s="228">
        <f>SUM(D38:D39)</f>
        <v>21</v>
      </c>
      <c r="E37" s="228">
        <f>SUM(E38:E39)</f>
        <v>21</v>
      </c>
      <c r="F37" s="592">
        <f t="shared" si="0"/>
        <v>-0.192307692307692</v>
      </c>
      <c r="G37" s="624">
        <f t="shared" si="1"/>
        <v>1</v>
      </c>
      <c r="H37" s="231" t="str">
        <f t="shared" si="2"/>
        <v>是</v>
      </c>
    </row>
    <row r="38" s="168" customFormat="1" ht="38" customHeight="1" spans="1:8">
      <c r="A38" s="243">
        <v>11005</v>
      </c>
      <c r="B38" s="243" t="s">
        <v>1510</v>
      </c>
      <c r="C38" s="234">
        <v>21</v>
      </c>
      <c r="D38" s="234">
        <v>21</v>
      </c>
      <c r="E38" s="237">
        <v>21</v>
      </c>
      <c r="F38" s="596">
        <f t="shared" si="0"/>
        <v>0</v>
      </c>
      <c r="G38" s="628">
        <f t="shared" si="1"/>
        <v>1</v>
      </c>
      <c r="H38" s="231" t="str">
        <f t="shared" si="2"/>
        <v>是</v>
      </c>
    </row>
    <row r="39" s="168" customFormat="1" ht="38" customHeight="1" spans="1:8">
      <c r="A39" s="243">
        <v>11008</v>
      </c>
      <c r="B39" s="243" t="s">
        <v>1511</v>
      </c>
      <c r="C39" s="234">
        <v>5</v>
      </c>
      <c r="D39" s="234"/>
      <c r="E39" s="237"/>
      <c r="F39" s="592"/>
      <c r="G39" s="624"/>
      <c r="H39" s="231" t="str">
        <f t="shared" si="2"/>
        <v>是</v>
      </c>
    </row>
    <row r="40" s="168" customFormat="1" ht="36" customHeight="1" spans="1:8">
      <c r="A40" s="252"/>
      <c r="B40" s="252" t="s">
        <v>75</v>
      </c>
      <c r="C40" s="680">
        <f>SUM(C36,C37)</f>
        <v>38.93</v>
      </c>
      <c r="D40" s="680">
        <f>SUM(D36,D37)</f>
        <v>89</v>
      </c>
      <c r="E40" s="680">
        <f>SUM(E36,E37)</f>
        <v>232</v>
      </c>
      <c r="F40" s="592">
        <f>IF(C40&lt;&gt;0,E40/C40-1,"")</f>
        <v>4.95941433341896</v>
      </c>
      <c r="G40" s="624">
        <f>IF(D40&lt;&gt;0,E40/D40,"")</f>
        <v>2.60674157303371</v>
      </c>
      <c r="H40" s="231" t="str">
        <f t="shared" si="2"/>
        <v>是</v>
      </c>
    </row>
  </sheetData>
  <autoFilter xmlns:etc="http://www.wps.cn/officeDocument/2017/etCustomData" ref="A4:H40" etc:filterBottomFollowUsedRange="0">
    <filterColumn colId="7">
      <customFilters>
        <customFilter operator="equal" val="是"/>
      </customFilters>
    </filterColumn>
    <extLst/>
  </autoFilter>
  <mergeCells count="6">
    <mergeCell ref="B1:G1"/>
    <mergeCell ref="D3:E3"/>
    <mergeCell ref="F3:G3"/>
    <mergeCell ref="A3:A4"/>
    <mergeCell ref="B3:B4"/>
    <mergeCell ref="C3:C4"/>
  </mergeCells>
  <conditionalFormatting sqref="G38:G39">
    <cfRule type="cellIs" dxfId="2" priority="1" stopIfTrue="1" operator="lessThanOrEqual">
      <formula>-1</formula>
    </cfRule>
  </conditionalFormatting>
  <conditionalFormatting sqref="H38:H39">
    <cfRule type="cellIs" dxfId="3" priority="3" stopIfTrue="1" operator="lessThanOrEqual">
      <formula>-1</formula>
    </cfRule>
  </conditionalFormatting>
  <conditionalFormatting sqref="H4:H37 H40">
    <cfRule type="cellIs" dxfId="3" priority="5" stopIfTrue="1" operator="lessThanOrEqual">
      <formula>-1</formula>
    </cfRule>
  </conditionalFormatting>
  <conditionalFormatting sqref="G5:G37 G40">
    <cfRule type="cellIs" dxfId="2" priority="4" stopIfTrue="1" operator="lessThanOrEqual">
      <formula>-1</formula>
    </cfRule>
  </conditionalFormatting>
  <conditionalFormatting sqref="H35:H37 H40">
    <cfRule type="cellIs" dxfId="3" priority="6"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82" fitToHeight="0" orientation="portrait" blackAndWhite="1" horizont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0">
    <tabColor theme="9" tint="0.4"/>
    <pageSetUpPr fitToPage="1"/>
  </sheetPr>
  <dimension ref="A1:H40"/>
  <sheetViews>
    <sheetView showZeros="0" zoomScale="70" zoomScaleNormal="70" workbookViewId="0">
      <pane ySplit="4" topLeftCell="A5" activePane="bottomLeft" state="frozen"/>
      <selection/>
      <selection pane="bottomLeft" activeCell="E36" sqref="E36"/>
    </sheetView>
  </sheetViews>
  <sheetFormatPr defaultColWidth="9" defaultRowHeight="14.25" outlineLevelCol="7"/>
  <cols>
    <col min="1" max="1" width="13.65" style="221" customWidth="1"/>
    <col min="2" max="2" width="43.75" style="168" customWidth="1"/>
    <col min="3" max="3" width="13.9916666666667" style="214" customWidth="1"/>
    <col min="4" max="4" width="14.9166666666667" style="214" customWidth="1"/>
    <col min="5" max="5" width="13.3333333333333" style="214" customWidth="1"/>
    <col min="6" max="7" width="15.6333333333333" style="168" customWidth="1"/>
    <col min="8" max="8" width="5.25" style="168" customWidth="1"/>
    <col min="9" max="16384" width="9" style="168"/>
  </cols>
  <sheetData>
    <row r="1" s="168" customFormat="1" ht="45" customHeight="1" spans="1:8">
      <c r="A1" s="221"/>
      <c r="B1" s="322" t="s">
        <v>1512</v>
      </c>
      <c r="C1" s="323"/>
      <c r="D1" s="323"/>
      <c r="E1" s="323"/>
      <c r="F1" s="322"/>
      <c r="G1" s="322"/>
    </row>
    <row r="2" s="168" customFormat="1" ht="20.1" customHeight="1" spans="1:8">
      <c r="A2" s="221"/>
      <c r="B2" s="618" t="s">
        <v>1513</v>
      </c>
      <c r="C2" s="644"/>
      <c r="D2" s="328"/>
      <c r="E2" s="645"/>
      <c r="G2" s="466" t="s">
        <v>2</v>
      </c>
    </row>
    <row r="3" s="672" customFormat="1" ht="36" customHeight="1" spans="1:8">
      <c r="A3" s="468" t="s">
        <v>3</v>
      </c>
      <c r="B3" s="468" t="s">
        <v>4</v>
      </c>
      <c r="C3" s="217" t="s">
        <v>5</v>
      </c>
      <c r="D3" s="217" t="s">
        <v>6</v>
      </c>
      <c r="E3" s="217"/>
      <c r="F3" s="97" t="s">
        <v>7</v>
      </c>
      <c r="G3" s="97"/>
    </row>
    <row r="4" s="672" customFormat="1" ht="47" customHeight="1" spans="1:8">
      <c r="A4" s="468"/>
      <c r="B4" s="468"/>
      <c r="C4" s="217"/>
      <c r="D4" s="217" t="s">
        <v>9</v>
      </c>
      <c r="E4" s="217" t="s">
        <v>10</v>
      </c>
      <c r="F4" s="96" t="s">
        <v>11</v>
      </c>
      <c r="G4" s="96" t="s">
        <v>81</v>
      </c>
      <c r="H4" s="672" t="s">
        <v>8</v>
      </c>
    </row>
    <row r="5" s="168" customFormat="1" ht="36" customHeight="1" spans="1:8">
      <c r="A5" s="185">
        <v>1030601</v>
      </c>
      <c r="B5" s="185" t="s">
        <v>1479</v>
      </c>
      <c r="C5" s="228">
        <f>SUM(C6:C22)</f>
        <v>6.93</v>
      </c>
      <c r="D5" s="228">
        <f>SUM(D6:D22)</f>
        <v>62</v>
      </c>
      <c r="E5" s="228">
        <f>SUM(E6:E22)</f>
        <v>204</v>
      </c>
      <c r="F5" s="592">
        <f t="shared" ref="F5:F38" si="0">IF(C5&lt;&gt;0,E5/C5-1,"")</f>
        <v>28.4372294372294</v>
      </c>
      <c r="G5" s="624">
        <f t="shared" ref="G5:G38" si="1">IF(D5&lt;&gt;0,E5/D5,"")</f>
        <v>3.29032258064516</v>
      </c>
      <c r="H5" s="231" t="str">
        <f t="shared" ref="H5:H40" si="2">IF(B5&lt;&gt;"",IF(SUM(C5:E5)&lt;&gt;0,"是","否"),"是")</f>
        <v>是</v>
      </c>
    </row>
    <row r="6" s="168" customFormat="1" ht="36" hidden="1" customHeight="1" spans="1:8">
      <c r="A6" s="673">
        <v>106060105</v>
      </c>
      <c r="B6" s="673" t="s">
        <v>1480</v>
      </c>
      <c r="C6" s="234"/>
      <c r="D6" s="234"/>
      <c r="E6" s="237"/>
      <c r="F6" s="596" t="str">
        <f t="shared" si="0"/>
        <v/>
      </c>
      <c r="G6" s="628" t="str">
        <f t="shared" si="1"/>
        <v/>
      </c>
      <c r="H6" s="231" t="str">
        <f t="shared" si="2"/>
        <v>否</v>
      </c>
    </row>
    <row r="7" s="168" customFormat="1" ht="36" hidden="1" customHeight="1" spans="1:8">
      <c r="A7" s="205">
        <v>103060113</v>
      </c>
      <c r="B7" s="205" t="s">
        <v>1481</v>
      </c>
      <c r="C7" s="234"/>
      <c r="D7" s="234"/>
      <c r="E7" s="237"/>
      <c r="F7" s="596" t="str">
        <f t="shared" si="0"/>
        <v/>
      </c>
      <c r="G7" s="628" t="str">
        <f t="shared" si="1"/>
        <v/>
      </c>
      <c r="H7" s="231" t="str">
        <f t="shared" si="2"/>
        <v>否</v>
      </c>
    </row>
    <row r="8" s="168" customFormat="1" ht="36" hidden="1" customHeight="1" spans="1:8">
      <c r="A8" s="205">
        <v>103060116</v>
      </c>
      <c r="B8" s="205" t="s">
        <v>1482</v>
      </c>
      <c r="C8" s="234"/>
      <c r="D8" s="234"/>
      <c r="E8" s="237"/>
      <c r="F8" s="596" t="str">
        <f t="shared" si="0"/>
        <v/>
      </c>
      <c r="G8" s="628" t="str">
        <f t="shared" si="1"/>
        <v/>
      </c>
      <c r="H8" s="231" t="str">
        <f t="shared" si="2"/>
        <v>否</v>
      </c>
    </row>
    <row r="9" s="168" customFormat="1" ht="36" hidden="1" customHeight="1" spans="1:8">
      <c r="A9" s="205">
        <v>103060118</v>
      </c>
      <c r="B9" s="205" t="s">
        <v>1483</v>
      </c>
      <c r="C9" s="234"/>
      <c r="D9" s="234"/>
      <c r="E9" s="237"/>
      <c r="F9" s="596" t="str">
        <f t="shared" si="0"/>
        <v/>
      </c>
      <c r="G9" s="628" t="str">
        <f t="shared" si="1"/>
        <v/>
      </c>
      <c r="H9" s="231" t="str">
        <f t="shared" si="2"/>
        <v>否</v>
      </c>
    </row>
    <row r="10" s="168" customFormat="1" ht="36" hidden="1" customHeight="1" spans="1:8">
      <c r="A10" s="205">
        <v>103060119</v>
      </c>
      <c r="B10" s="205" t="s">
        <v>1484</v>
      </c>
      <c r="C10" s="234"/>
      <c r="D10" s="234"/>
      <c r="E10" s="237"/>
      <c r="F10" s="596" t="str">
        <f t="shared" si="0"/>
        <v/>
      </c>
      <c r="G10" s="628" t="str">
        <f t="shared" si="1"/>
        <v/>
      </c>
      <c r="H10" s="231" t="str">
        <f t="shared" si="2"/>
        <v>否</v>
      </c>
    </row>
    <row r="11" s="168" customFormat="1" ht="36" hidden="1" customHeight="1" spans="1:8">
      <c r="A11" s="205">
        <v>103060120</v>
      </c>
      <c r="B11" s="205" t="s">
        <v>1485</v>
      </c>
      <c r="C11" s="234"/>
      <c r="D11" s="234"/>
      <c r="E11" s="237"/>
      <c r="F11" s="596" t="str">
        <f t="shared" si="0"/>
        <v/>
      </c>
      <c r="G11" s="628" t="str">
        <f t="shared" si="1"/>
        <v/>
      </c>
      <c r="H11" s="231" t="str">
        <f t="shared" si="2"/>
        <v>否</v>
      </c>
    </row>
    <row r="12" s="168" customFormat="1" ht="36" hidden="1" customHeight="1" spans="1:8">
      <c r="A12" s="205">
        <v>103060121</v>
      </c>
      <c r="B12" s="205" t="s">
        <v>1486</v>
      </c>
      <c r="C12" s="234"/>
      <c r="D12" s="234"/>
      <c r="E12" s="237"/>
      <c r="F12" s="596" t="str">
        <f t="shared" si="0"/>
        <v/>
      </c>
      <c r="G12" s="628" t="str">
        <f t="shared" si="1"/>
        <v/>
      </c>
      <c r="H12" s="231" t="str">
        <f t="shared" si="2"/>
        <v>否</v>
      </c>
    </row>
    <row r="13" s="168" customFormat="1" ht="36" hidden="1" customHeight="1" spans="1:8">
      <c r="A13" s="205">
        <v>103060125</v>
      </c>
      <c r="B13" s="205" t="s">
        <v>1487</v>
      </c>
      <c r="C13" s="234"/>
      <c r="D13" s="234"/>
      <c r="E13" s="237"/>
      <c r="F13" s="596" t="str">
        <f t="shared" si="0"/>
        <v/>
      </c>
      <c r="G13" s="628" t="str">
        <f t="shared" si="1"/>
        <v/>
      </c>
      <c r="H13" s="231" t="str">
        <f t="shared" si="2"/>
        <v>否</v>
      </c>
    </row>
    <row r="14" s="168" customFormat="1" ht="36" hidden="1" customHeight="1" spans="1:8">
      <c r="A14" s="674">
        <v>103060127</v>
      </c>
      <c r="B14" s="674" t="s">
        <v>1488</v>
      </c>
      <c r="C14" s="234"/>
      <c r="D14" s="234"/>
      <c r="E14" s="237"/>
      <c r="F14" s="596" t="str">
        <f t="shared" si="0"/>
        <v/>
      </c>
      <c r="G14" s="628" t="str">
        <f t="shared" si="1"/>
        <v/>
      </c>
      <c r="H14" s="231" t="str">
        <f t="shared" si="2"/>
        <v>否</v>
      </c>
    </row>
    <row r="15" s="168" customFormat="1" ht="36" hidden="1" customHeight="1" spans="1:8">
      <c r="A15" s="205">
        <v>103060128</v>
      </c>
      <c r="B15" s="205" t="s">
        <v>1489</v>
      </c>
      <c r="C15" s="234"/>
      <c r="D15" s="234"/>
      <c r="E15" s="237"/>
      <c r="F15" s="596" t="str">
        <f t="shared" si="0"/>
        <v/>
      </c>
      <c r="G15" s="628" t="str">
        <f t="shared" si="1"/>
        <v/>
      </c>
      <c r="H15" s="231" t="str">
        <f t="shared" si="2"/>
        <v>否</v>
      </c>
    </row>
    <row r="16" s="168" customFormat="1" ht="36" hidden="1" customHeight="1" spans="1:8">
      <c r="A16" s="205">
        <v>103060129</v>
      </c>
      <c r="B16" s="205" t="s">
        <v>1490</v>
      </c>
      <c r="C16" s="234"/>
      <c r="D16" s="234"/>
      <c r="E16" s="237"/>
      <c r="F16" s="596" t="str">
        <f t="shared" si="0"/>
        <v/>
      </c>
      <c r="G16" s="628" t="str">
        <f t="shared" si="1"/>
        <v/>
      </c>
      <c r="H16" s="231" t="str">
        <f t="shared" si="2"/>
        <v>否</v>
      </c>
    </row>
    <row r="17" s="168" customFormat="1" ht="36" hidden="1" customHeight="1" spans="1:8">
      <c r="A17" s="205">
        <v>103060130</v>
      </c>
      <c r="B17" s="205" t="s">
        <v>1491</v>
      </c>
      <c r="C17" s="234"/>
      <c r="D17" s="234"/>
      <c r="E17" s="237"/>
      <c r="F17" s="596" t="str">
        <f t="shared" si="0"/>
        <v/>
      </c>
      <c r="G17" s="628" t="str">
        <f t="shared" si="1"/>
        <v/>
      </c>
      <c r="H17" s="231" t="str">
        <f t="shared" si="2"/>
        <v>否</v>
      </c>
    </row>
    <row r="18" s="168" customFormat="1" ht="36" hidden="1" customHeight="1" spans="1:8">
      <c r="A18" s="205">
        <v>103060131</v>
      </c>
      <c r="B18" s="205" t="s">
        <v>1492</v>
      </c>
      <c r="C18" s="234"/>
      <c r="D18" s="234"/>
      <c r="E18" s="237"/>
      <c r="F18" s="596" t="str">
        <f t="shared" si="0"/>
        <v/>
      </c>
      <c r="G18" s="628" t="str">
        <f t="shared" si="1"/>
        <v/>
      </c>
      <c r="H18" s="231" t="str">
        <f t="shared" si="2"/>
        <v>否</v>
      </c>
    </row>
    <row r="19" s="168" customFormat="1" ht="36" hidden="1" customHeight="1" spans="1:8">
      <c r="A19" s="205">
        <v>103060132</v>
      </c>
      <c r="B19" s="205" t="s">
        <v>1493</v>
      </c>
      <c r="C19" s="234"/>
      <c r="D19" s="234"/>
      <c r="E19" s="237"/>
      <c r="F19" s="596" t="str">
        <f t="shared" si="0"/>
        <v/>
      </c>
      <c r="G19" s="628" t="str">
        <f t="shared" si="1"/>
        <v/>
      </c>
      <c r="H19" s="231" t="str">
        <f t="shared" si="2"/>
        <v>否</v>
      </c>
    </row>
    <row r="20" s="168" customFormat="1" ht="36" hidden="1" customHeight="1" spans="1:8">
      <c r="A20" s="205">
        <v>103060133</v>
      </c>
      <c r="B20" s="205" t="s">
        <v>1494</v>
      </c>
      <c r="C20" s="234"/>
      <c r="D20" s="234"/>
      <c r="E20" s="237"/>
      <c r="F20" s="596" t="str">
        <f t="shared" si="0"/>
        <v/>
      </c>
      <c r="G20" s="628" t="str">
        <f t="shared" si="1"/>
        <v/>
      </c>
      <c r="H20" s="231" t="str">
        <f t="shared" si="2"/>
        <v>否</v>
      </c>
    </row>
    <row r="21" s="168" customFormat="1" ht="36" hidden="1" customHeight="1" spans="1:8">
      <c r="A21" s="674">
        <v>103060134</v>
      </c>
      <c r="B21" s="674" t="s">
        <v>1495</v>
      </c>
      <c r="C21" s="234"/>
      <c r="D21" s="234"/>
      <c r="E21" s="237"/>
      <c r="F21" s="596" t="str">
        <f t="shared" si="0"/>
        <v/>
      </c>
      <c r="G21" s="628" t="str">
        <f t="shared" si="1"/>
        <v/>
      </c>
      <c r="H21" s="231" t="str">
        <f t="shared" si="2"/>
        <v>否</v>
      </c>
    </row>
    <row r="22" s="168" customFormat="1" ht="36" customHeight="1" spans="1:8">
      <c r="A22" s="205">
        <v>103060198</v>
      </c>
      <c r="B22" s="205" t="s">
        <v>1496</v>
      </c>
      <c r="C22" s="234">
        <v>6.93</v>
      </c>
      <c r="D22" s="234">
        <v>62</v>
      </c>
      <c r="E22" s="237">
        <v>204</v>
      </c>
      <c r="F22" s="596">
        <f t="shared" si="0"/>
        <v>28.4372294372294</v>
      </c>
      <c r="G22" s="628">
        <f t="shared" si="1"/>
        <v>3.29032258064516</v>
      </c>
      <c r="H22" s="231" t="str">
        <f t="shared" si="2"/>
        <v>是</v>
      </c>
    </row>
    <row r="23" s="168" customFormat="1" ht="36" customHeight="1" spans="1:8">
      <c r="A23" s="185">
        <v>1030602</v>
      </c>
      <c r="B23" s="185" t="s">
        <v>1497</v>
      </c>
      <c r="C23" s="228">
        <f>SUM(C24:C26)</f>
        <v>6</v>
      </c>
      <c r="D23" s="228">
        <f>SUM(D24:D26)</f>
        <v>6</v>
      </c>
      <c r="E23" s="228">
        <f>SUM(E24:E26)</f>
        <v>7</v>
      </c>
      <c r="F23" s="596">
        <f t="shared" si="0"/>
        <v>0.166666666666667</v>
      </c>
      <c r="G23" s="624">
        <f t="shared" si="1"/>
        <v>1.16666666666667</v>
      </c>
      <c r="H23" s="231" t="str">
        <f t="shared" si="2"/>
        <v>是</v>
      </c>
    </row>
    <row r="24" s="168" customFormat="1" ht="27" customHeight="1" spans="1:8">
      <c r="A24" s="675">
        <v>103060202</v>
      </c>
      <c r="B24" s="675" t="s">
        <v>1498</v>
      </c>
      <c r="C24" s="234"/>
      <c r="D24" s="234"/>
      <c r="E24" s="234">
        <v>7</v>
      </c>
      <c r="F24" s="596" t="str">
        <f t="shared" si="0"/>
        <v/>
      </c>
      <c r="G24" s="628" t="str">
        <f t="shared" si="1"/>
        <v/>
      </c>
      <c r="H24" s="231" t="str">
        <f t="shared" si="2"/>
        <v>是</v>
      </c>
    </row>
    <row r="25" s="168" customFormat="1" ht="30" hidden="1" customHeight="1" spans="1:8">
      <c r="A25" s="676">
        <v>103060203</v>
      </c>
      <c r="B25" s="676" t="s">
        <v>1499</v>
      </c>
      <c r="C25" s="234"/>
      <c r="D25" s="234"/>
      <c r="E25" s="234"/>
      <c r="F25" s="596" t="str">
        <f t="shared" si="0"/>
        <v/>
      </c>
      <c r="G25" s="628" t="str">
        <f t="shared" si="1"/>
        <v/>
      </c>
      <c r="H25" s="231" t="str">
        <f t="shared" si="2"/>
        <v>否</v>
      </c>
    </row>
    <row r="26" s="168" customFormat="1" ht="36" customHeight="1" spans="1:8">
      <c r="A26" s="243">
        <v>103060298</v>
      </c>
      <c r="B26" s="243" t="s">
        <v>1500</v>
      </c>
      <c r="C26" s="677">
        <v>6</v>
      </c>
      <c r="D26" s="234">
        <v>6</v>
      </c>
      <c r="E26" s="234"/>
      <c r="F26" s="596">
        <f t="shared" si="0"/>
        <v>-1</v>
      </c>
      <c r="G26" s="628">
        <f t="shared" si="1"/>
        <v>0</v>
      </c>
      <c r="H26" s="231" t="str">
        <f t="shared" si="2"/>
        <v>是</v>
      </c>
    </row>
    <row r="27" s="168" customFormat="1" ht="36" hidden="1" customHeight="1" spans="1:8">
      <c r="A27" s="185">
        <v>1030603</v>
      </c>
      <c r="B27" s="185" t="s">
        <v>1501</v>
      </c>
      <c r="C27" s="228">
        <f>SUM(C28:C30)</f>
        <v>0</v>
      </c>
      <c r="D27" s="228">
        <f>SUM(D28:D30)</f>
        <v>0</v>
      </c>
      <c r="E27" s="228">
        <f>SUM(E28:E30)</f>
        <v>0</v>
      </c>
      <c r="F27" s="592" t="str">
        <f t="shared" si="0"/>
        <v/>
      </c>
      <c r="G27" s="628" t="str">
        <f t="shared" si="1"/>
        <v/>
      </c>
      <c r="H27" s="231" t="str">
        <f t="shared" si="2"/>
        <v>否</v>
      </c>
    </row>
    <row r="28" s="168" customFormat="1" ht="36" hidden="1" customHeight="1" spans="1:8">
      <c r="A28" s="675">
        <v>103060304</v>
      </c>
      <c r="B28" s="675" t="s">
        <v>1502</v>
      </c>
      <c r="C28" s="234"/>
      <c r="D28" s="234"/>
      <c r="E28" s="234"/>
      <c r="F28" s="596" t="str">
        <f t="shared" si="0"/>
        <v/>
      </c>
      <c r="G28" s="628" t="str">
        <f t="shared" si="1"/>
        <v/>
      </c>
      <c r="H28" s="231" t="str">
        <f t="shared" si="2"/>
        <v>否</v>
      </c>
    </row>
    <row r="29" s="168" customFormat="1" ht="36" hidden="1" customHeight="1" spans="1:8">
      <c r="A29" s="676">
        <v>103060305</v>
      </c>
      <c r="B29" s="676" t="s">
        <v>1503</v>
      </c>
      <c r="C29" s="234"/>
      <c r="D29" s="234"/>
      <c r="E29" s="234"/>
      <c r="F29" s="596" t="str">
        <f t="shared" si="0"/>
        <v/>
      </c>
      <c r="G29" s="628" t="str">
        <f t="shared" si="1"/>
        <v/>
      </c>
      <c r="H29" s="231" t="str">
        <f t="shared" si="2"/>
        <v>否</v>
      </c>
    </row>
    <row r="30" s="168" customFormat="1" ht="36" hidden="1" customHeight="1" spans="1:8">
      <c r="A30" s="243">
        <v>103060398</v>
      </c>
      <c r="B30" s="243" t="s">
        <v>1504</v>
      </c>
      <c r="C30" s="234"/>
      <c r="D30" s="234"/>
      <c r="E30" s="234"/>
      <c r="F30" s="596" t="str">
        <f t="shared" si="0"/>
        <v/>
      </c>
      <c r="G30" s="628" t="str">
        <f t="shared" si="1"/>
        <v/>
      </c>
      <c r="H30" s="231" t="str">
        <f t="shared" si="2"/>
        <v>否</v>
      </c>
    </row>
    <row r="31" s="168" customFormat="1" ht="36" hidden="1" customHeight="1" spans="1:8">
      <c r="A31" s="678">
        <v>1030604</v>
      </c>
      <c r="B31" s="678" t="s">
        <v>1505</v>
      </c>
      <c r="C31" s="228">
        <f>SUM(C32:C34)</f>
        <v>0</v>
      </c>
      <c r="D31" s="228">
        <f>SUM(D32:D34)</f>
        <v>0</v>
      </c>
      <c r="E31" s="228">
        <f>SUM(E32:E34)</f>
        <v>0</v>
      </c>
      <c r="F31" s="592" t="str">
        <f t="shared" si="0"/>
        <v/>
      </c>
      <c r="G31" s="624" t="str">
        <f t="shared" si="1"/>
        <v/>
      </c>
      <c r="H31" s="231" t="str">
        <f t="shared" si="2"/>
        <v>否</v>
      </c>
    </row>
    <row r="32" s="168" customFormat="1" ht="36" hidden="1" customHeight="1" spans="1:8">
      <c r="A32" s="675">
        <v>103060401</v>
      </c>
      <c r="B32" s="675" t="s">
        <v>1506</v>
      </c>
      <c r="C32" s="234"/>
      <c r="D32" s="234"/>
      <c r="E32" s="237"/>
      <c r="F32" s="596" t="str">
        <f t="shared" si="0"/>
        <v/>
      </c>
      <c r="G32" s="628" t="str">
        <f t="shared" si="1"/>
        <v/>
      </c>
      <c r="H32" s="231" t="str">
        <f t="shared" si="2"/>
        <v>否</v>
      </c>
    </row>
    <row r="33" s="168" customFormat="1" ht="36" hidden="1" customHeight="1" spans="1:8">
      <c r="A33" s="675">
        <v>103060402</v>
      </c>
      <c r="B33" s="675" t="s">
        <v>1507</v>
      </c>
      <c r="C33" s="234"/>
      <c r="D33" s="234"/>
      <c r="E33" s="234"/>
      <c r="F33" s="596" t="str">
        <f t="shared" si="0"/>
        <v/>
      </c>
      <c r="G33" s="628" t="str">
        <f t="shared" si="1"/>
        <v/>
      </c>
      <c r="H33" s="231" t="str">
        <f t="shared" si="2"/>
        <v>否</v>
      </c>
    </row>
    <row r="34" s="168" customFormat="1" ht="36" hidden="1" customHeight="1" spans="1:8">
      <c r="A34" s="675">
        <v>103060498</v>
      </c>
      <c r="B34" s="675" t="s">
        <v>1508</v>
      </c>
      <c r="C34" s="234"/>
      <c r="D34" s="234"/>
      <c r="E34" s="234"/>
      <c r="F34" s="596" t="str">
        <f t="shared" si="0"/>
        <v/>
      </c>
      <c r="G34" s="628" t="str">
        <f t="shared" si="1"/>
        <v/>
      </c>
      <c r="H34" s="231" t="str">
        <f t="shared" si="2"/>
        <v>否</v>
      </c>
    </row>
    <row r="35" s="168" customFormat="1" ht="36" hidden="1" customHeight="1" spans="1:8">
      <c r="A35" s="679">
        <v>1030698</v>
      </c>
      <c r="B35" s="679" t="s">
        <v>1509</v>
      </c>
      <c r="C35" s="249"/>
      <c r="D35" s="249"/>
      <c r="E35" s="249"/>
      <c r="F35" s="592" t="str">
        <f t="shared" si="0"/>
        <v/>
      </c>
      <c r="G35" s="628" t="str">
        <f t="shared" si="1"/>
        <v/>
      </c>
      <c r="H35" s="231" t="str">
        <f t="shared" si="2"/>
        <v>否</v>
      </c>
    </row>
    <row r="36" s="168" customFormat="1" ht="36" customHeight="1" spans="1:8">
      <c r="A36" s="252"/>
      <c r="B36" s="252" t="s">
        <v>63</v>
      </c>
      <c r="C36" s="228">
        <f>C5+C23+C27+C31+C35</f>
        <v>12.93</v>
      </c>
      <c r="D36" s="228">
        <f>D5+D23+D27+D31+D35</f>
        <v>68</v>
      </c>
      <c r="E36" s="228">
        <f>E5+E23+E27+E31+E35</f>
        <v>211</v>
      </c>
      <c r="F36" s="596">
        <f t="shared" si="0"/>
        <v>15.3186388244393</v>
      </c>
      <c r="G36" s="624">
        <f t="shared" si="1"/>
        <v>3.10294117647059</v>
      </c>
      <c r="H36" s="231" t="str">
        <f t="shared" si="2"/>
        <v>是</v>
      </c>
    </row>
    <row r="37" s="168" customFormat="1" ht="36" customHeight="1" spans="1:8">
      <c r="A37" s="253">
        <v>110</v>
      </c>
      <c r="B37" s="253" t="s">
        <v>65</v>
      </c>
      <c r="C37" s="228">
        <f>SUM(C38:C39)</f>
        <v>26</v>
      </c>
      <c r="D37" s="228">
        <f>SUM(D38:D39)</f>
        <v>21</v>
      </c>
      <c r="E37" s="228">
        <f>SUM(E38:E39)</f>
        <v>21</v>
      </c>
      <c r="F37" s="592">
        <f t="shared" si="0"/>
        <v>-0.192307692307692</v>
      </c>
      <c r="G37" s="624">
        <f t="shared" si="1"/>
        <v>1</v>
      </c>
      <c r="H37" s="231" t="str">
        <f t="shared" si="2"/>
        <v>是</v>
      </c>
    </row>
    <row r="38" s="168" customFormat="1" ht="38" customHeight="1" spans="1:8">
      <c r="A38" s="243">
        <v>11005</v>
      </c>
      <c r="B38" s="243" t="s">
        <v>1510</v>
      </c>
      <c r="C38" s="234">
        <v>21</v>
      </c>
      <c r="D38" s="234">
        <v>21</v>
      </c>
      <c r="E38" s="237">
        <v>21</v>
      </c>
      <c r="F38" s="596">
        <f t="shared" si="0"/>
        <v>0</v>
      </c>
      <c r="G38" s="628">
        <f t="shared" si="1"/>
        <v>1</v>
      </c>
      <c r="H38" s="231" t="str">
        <f t="shared" si="2"/>
        <v>是</v>
      </c>
    </row>
    <row r="39" s="168" customFormat="1" ht="38" customHeight="1" spans="1:8">
      <c r="A39" s="243">
        <v>11008</v>
      </c>
      <c r="B39" s="243" t="s">
        <v>1511</v>
      </c>
      <c r="C39" s="234">
        <v>5</v>
      </c>
      <c r="D39" s="234"/>
      <c r="E39" s="237"/>
      <c r="F39" s="592"/>
      <c r="G39" s="624"/>
      <c r="H39" s="231" t="str">
        <f t="shared" si="2"/>
        <v>是</v>
      </c>
    </row>
    <row r="40" s="168" customFormat="1" ht="36" customHeight="1" spans="1:8">
      <c r="A40" s="252"/>
      <c r="B40" s="252" t="s">
        <v>75</v>
      </c>
      <c r="C40" s="680">
        <f>SUM(C36,C37)</f>
        <v>38.93</v>
      </c>
      <c r="D40" s="680">
        <f>SUM(D36,D37)</f>
        <v>89</v>
      </c>
      <c r="E40" s="680">
        <f>SUM(E36,E37)</f>
        <v>232</v>
      </c>
      <c r="F40" s="592">
        <f>IF(C40&lt;&gt;0,E40/C40-1,"")</f>
        <v>4.95941433341896</v>
      </c>
      <c r="G40" s="624">
        <f>IF(D40&lt;&gt;0,E40/D40,"")</f>
        <v>2.60674157303371</v>
      </c>
      <c r="H40" s="231" t="str">
        <f t="shared" si="2"/>
        <v>是</v>
      </c>
    </row>
  </sheetData>
  <autoFilter xmlns:etc="http://www.wps.cn/officeDocument/2017/etCustomData" ref="A4:H40" etc:filterBottomFollowUsedRange="0">
    <filterColumn colId="7">
      <customFilters>
        <customFilter operator="equal" val="是"/>
      </customFilters>
    </filterColumn>
    <extLst/>
  </autoFilter>
  <mergeCells count="6">
    <mergeCell ref="B1:G1"/>
    <mergeCell ref="D3:E3"/>
    <mergeCell ref="F3:G3"/>
    <mergeCell ref="A3:A4"/>
    <mergeCell ref="B3:B4"/>
    <mergeCell ref="C3:C4"/>
  </mergeCells>
  <conditionalFormatting sqref="G38:G39">
    <cfRule type="cellIs" dxfId="2" priority="1" stopIfTrue="1" operator="lessThanOrEqual">
      <formula>-1</formula>
    </cfRule>
  </conditionalFormatting>
  <conditionalFormatting sqref="H38:H39">
    <cfRule type="cellIs" dxfId="3" priority="2" stopIfTrue="1" operator="lessThanOrEqual">
      <formula>-1</formula>
    </cfRule>
  </conditionalFormatting>
  <conditionalFormatting sqref="H4:H37 H40">
    <cfRule type="cellIs" dxfId="3" priority="4" stopIfTrue="1" operator="lessThanOrEqual">
      <formula>-1</formula>
    </cfRule>
  </conditionalFormatting>
  <conditionalFormatting sqref="G5:G37 G40">
    <cfRule type="cellIs" dxfId="2" priority="3" stopIfTrue="1" operator="lessThanOrEqual">
      <formula>-1</formula>
    </cfRule>
  </conditionalFormatting>
  <conditionalFormatting sqref="H35:H37 H40">
    <cfRule type="cellIs" dxfId="3" priority="5"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82" fitToHeight="0" orientation="portrait" blackAndWhite="1" horizont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3">
    <tabColor theme="9" tint="0.4"/>
  </sheetPr>
  <dimension ref="A1:H31"/>
  <sheetViews>
    <sheetView showZeros="0" zoomScale="70" zoomScaleNormal="70" workbookViewId="0">
      <pane ySplit="4" topLeftCell="A5" activePane="bottomLeft" state="frozen"/>
      <selection/>
      <selection pane="bottomLeft" activeCell="B35" sqref="B35"/>
    </sheetView>
  </sheetViews>
  <sheetFormatPr defaultColWidth="9" defaultRowHeight="14.25" outlineLevelCol="7"/>
  <cols>
    <col min="1" max="1" width="15.7166666666667" style="169" customWidth="1"/>
    <col min="2" max="2" width="43.75" style="169" customWidth="1"/>
    <col min="3" max="3" width="17.775" style="213" customWidth="1"/>
    <col min="4" max="5" width="16.75" style="214" customWidth="1"/>
    <col min="6" max="6" width="15.6333333333333" style="168" customWidth="1"/>
    <col min="7" max="7" width="15.6333333333333" style="169" customWidth="1"/>
    <col min="8" max="8" width="9.25" style="168" customWidth="1"/>
    <col min="9" max="16384" width="9" style="169"/>
  </cols>
  <sheetData>
    <row r="1" s="168" customFormat="1" ht="45" customHeight="1" spans="1:8">
      <c r="B1" s="322" t="s">
        <v>1514</v>
      </c>
      <c r="C1" s="323"/>
      <c r="D1" s="323"/>
      <c r="E1" s="323"/>
      <c r="F1" s="322"/>
      <c r="G1" s="322"/>
    </row>
    <row r="2" s="168" customFormat="1" ht="20.1" customHeight="1" spans="1:8">
      <c r="B2" s="618" t="s">
        <v>1515</v>
      </c>
      <c r="C2" s="644"/>
      <c r="D2" s="328"/>
      <c r="E2" s="645"/>
      <c r="G2" s="466" t="s">
        <v>2</v>
      </c>
    </row>
    <row r="3" s="168" customFormat="1" ht="36" customHeight="1" spans="1:8">
      <c r="A3" s="96" t="s">
        <v>3</v>
      </c>
      <c r="B3" s="468" t="s">
        <v>4</v>
      </c>
      <c r="C3" s="217" t="s">
        <v>5</v>
      </c>
      <c r="D3" s="217" t="s">
        <v>6</v>
      </c>
      <c r="E3" s="217"/>
      <c r="F3" s="97" t="s">
        <v>7</v>
      </c>
      <c r="G3" s="97"/>
      <c r="H3" s="508" t="s">
        <v>8</v>
      </c>
    </row>
    <row r="4" s="168" customFormat="1" ht="36" customHeight="1" spans="1:8">
      <c r="A4" s="96"/>
      <c r="B4" s="468"/>
      <c r="C4" s="217"/>
      <c r="D4" s="217" t="s">
        <v>80</v>
      </c>
      <c r="E4" s="217" t="s">
        <v>10</v>
      </c>
      <c r="F4" s="96" t="s">
        <v>11</v>
      </c>
      <c r="G4" s="96" t="s">
        <v>81</v>
      </c>
      <c r="H4" s="508"/>
    </row>
    <row r="5" s="169" customFormat="1" ht="36" customHeight="1" spans="1:8">
      <c r="A5" s="185">
        <v>22301</v>
      </c>
      <c r="B5" s="185" t="s">
        <v>1516</v>
      </c>
      <c r="C5" s="646">
        <f>SUM(C6:C10)</f>
        <v>23</v>
      </c>
      <c r="D5" s="646">
        <f>SUM(D6:D10)</f>
        <v>21</v>
      </c>
      <c r="E5" s="646">
        <f>SUM(E6:E10)</f>
        <v>21</v>
      </c>
      <c r="F5" s="647">
        <f t="shared" ref="F5:F27" si="0">IF(C5&lt;&gt;0,E5/C5-1,"")</f>
        <v>-0.0869565217391305</v>
      </c>
      <c r="G5" s="624">
        <f t="shared" ref="G5:G27" si="1">IF(D5&lt;&gt;0,E5/D5,"")</f>
        <v>1</v>
      </c>
      <c r="H5" s="231" t="str">
        <f t="shared" ref="H5:H27" si="2">IF(B5&lt;&gt;"",IF(SUM(C5:E5)&lt;&gt;0,"是","否"),"是")</f>
        <v>是</v>
      </c>
    </row>
    <row r="6" s="169" customFormat="1" ht="36" hidden="1" customHeight="1" spans="1:8">
      <c r="A6" s="189">
        <v>2230102</v>
      </c>
      <c r="B6" s="189" t="s">
        <v>1517</v>
      </c>
      <c r="C6" s="648"/>
      <c r="D6" s="648"/>
      <c r="E6" s="649">
        <v>0</v>
      </c>
      <c r="F6" s="650" t="str">
        <f t="shared" si="0"/>
        <v/>
      </c>
      <c r="G6" s="651" t="str">
        <f t="shared" si="1"/>
        <v/>
      </c>
      <c r="H6" s="231" t="str">
        <f t="shared" si="2"/>
        <v>否</v>
      </c>
    </row>
    <row r="7" s="169" customFormat="1" ht="36" hidden="1" customHeight="1" spans="1:8">
      <c r="A7" s="192">
        <v>2230103</v>
      </c>
      <c r="B7" s="192" t="s">
        <v>1518</v>
      </c>
      <c r="C7" s="652"/>
      <c r="D7" s="652"/>
      <c r="E7" s="653">
        <v>0</v>
      </c>
      <c r="F7" s="654" t="str">
        <f t="shared" si="0"/>
        <v/>
      </c>
      <c r="G7" s="655" t="str">
        <f t="shared" si="1"/>
        <v/>
      </c>
      <c r="H7" s="231" t="str">
        <f t="shared" si="2"/>
        <v>否</v>
      </c>
    </row>
    <row r="8" s="169" customFormat="1" ht="36" customHeight="1" spans="1:8">
      <c r="A8" s="194">
        <v>2230105</v>
      </c>
      <c r="B8" s="194" t="s">
        <v>1519</v>
      </c>
      <c r="C8" s="656">
        <v>21</v>
      </c>
      <c r="D8" s="656">
        <v>21</v>
      </c>
      <c r="E8" s="657">
        <v>21</v>
      </c>
      <c r="F8" s="658">
        <f t="shared" si="0"/>
        <v>0</v>
      </c>
      <c r="G8" s="659">
        <f t="shared" si="1"/>
        <v>1</v>
      </c>
      <c r="H8" s="231" t="str">
        <f t="shared" si="2"/>
        <v>是</v>
      </c>
    </row>
    <row r="9" s="169" customFormat="1" ht="36" hidden="1" customHeight="1" spans="1:8">
      <c r="A9" s="196">
        <v>2230107</v>
      </c>
      <c r="B9" s="196" t="s">
        <v>1520</v>
      </c>
      <c r="C9" s="660"/>
      <c r="D9" s="660"/>
      <c r="E9" s="661">
        <v>0</v>
      </c>
      <c r="F9" s="662" t="str">
        <f t="shared" si="0"/>
        <v/>
      </c>
      <c r="G9" s="663" t="str">
        <f t="shared" si="1"/>
        <v/>
      </c>
      <c r="H9" s="231" t="str">
        <f t="shared" si="2"/>
        <v>否</v>
      </c>
    </row>
    <row r="10" s="169" customFormat="1" ht="36" customHeight="1" spans="1:8">
      <c r="A10" s="194">
        <v>2230199</v>
      </c>
      <c r="B10" s="194" t="s">
        <v>1521</v>
      </c>
      <c r="C10" s="656">
        <v>2</v>
      </c>
      <c r="D10" s="656"/>
      <c r="E10" s="664">
        <v>0</v>
      </c>
      <c r="F10" s="658">
        <f t="shared" si="0"/>
        <v>-1</v>
      </c>
      <c r="G10" s="659" t="str">
        <f t="shared" si="1"/>
        <v/>
      </c>
      <c r="H10" s="231" t="str">
        <f t="shared" si="2"/>
        <v>是</v>
      </c>
    </row>
    <row r="11" s="169" customFormat="1" ht="36" customHeight="1" spans="1:8">
      <c r="A11" s="185">
        <v>22302</v>
      </c>
      <c r="B11" s="185" t="s">
        <v>1522</v>
      </c>
      <c r="C11" s="646">
        <f>SUM(C12:C15)</f>
        <v>0</v>
      </c>
      <c r="D11" s="646">
        <f>SUM(D12:D15)</f>
        <v>25</v>
      </c>
      <c r="E11" s="646">
        <f>SUM(E12:E15)</f>
        <v>25</v>
      </c>
      <c r="F11" s="647" t="str">
        <f t="shared" si="0"/>
        <v/>
      </c>
      <c r="G11" s="624">
        <f t="shared" si="1"/>
        <v>1</v>
      </c>
      <c r="H11" s="231" t="str">
        <f t="shared" si="2"/>
        <v>是</v>
      </c>
    </row>
    <row r="12" s="169" customFormat="1" ht="36" hidden="1" customHeight="1" spans="1:8">
      <c r="A12" s="199">
        <v>2230201</v>
      </c>
      <c r="B12" s="199" t="s">
        <v>1523</v>
      </c>
      <c r="C12" s="656"/>
      <c r="D12" s="656"/>
      <c r="E12" s="220">
        <v>0</v>
      </c>
      <c r="F12" s="658" t="str">
        <f t="shared" si="0"/>
        <v/>
      </c>
      <c r="G12" s="659" t="str">
        <f t="shared" si="1"/>
        <v/>
      </c>
      <c r="H12" s="231" t="str">
        <f t="shared" si="2"/>
        <v>否</v>
      </c>
    </row>
    <row r="13" s="169" customFormat="1" ht="36" hidden="1" customHeight="1" spans="1:8">
      <c r="A13" s="199">
        <v>2230202</v>
      </c>
      <c r="B13" s="199" t="s">
        <v>1524</v>
      </c>
      <c r="C13" s="656"/>
      <c r="D13" s="656"/>
      <c r="E13" s="220">
        <v>0</v>
      </c>
      <c r="F13" s="658" t="str">
        <f t="shared" si="0"/>
        <v/>
      </c>
      <c r="G13" s="659" t="str">
        <f t="shared" si="1"/>
        <v/>
      </c>
      <c r="H13" s="231" t="str">
        <f t="shared" si="2"/>
        <v>否</v>
      </c>
    </row>
    <row r="14" s="169" customFormat="1" ht="36" hidden="1" customHeight="1" spans="1:8">
      <c r="A14" s="199">
        <v>2230204</v>
      </c>
      <c r="B14" s="199" t="s">
        <v>1525</v>
      </c>
      <c r="C14" s="656"/>
      <c r="D14" s="656"/>
      <c r="E14" s="220">
        <v>0</v>
      </c>
      <c r="F14" s="658" t="str">
        <f t="shared" si="0"/>
        <v/>
      </c>
      <c r="G14" s="659" t="str">
        <f t="shared" si="1"/>
        <v/>
      </c>
      <c r="H14" s="231" t="str">
        <f t="shared" si="2"/>
        <v>否</v>
      </c>
    </row>
    <row r="15" s="169" customFormat="1" ht="36" customHeight="1" spans="1:8">
      <c r="A15" s="199">
        <v>2230299</v>
      </c>
      <c r="B15" s="199" t="s">
        <v>1526</v>
      </c>
      <c r="C15" s="656"/>
      <c r="D15" s="656">
        <v>25</v>
      </c>
      <c r="E15" s="220">
        <v>25</v>
      </c>
      <c r="F15" s="658" t="str">
        <f t="shared" si="0"/>
        <v/>
      </c>
      <c r="G15" s="659">
        <f t="shared" si="1"/>
        <v>1</v>
      </c>
      <c r="H15" s="231" t="str">
        <f t="shared" si="2"/>
        <v>是</v>
      </c>
    </row>
    <row r="16" s="169" customFormat="1" ht="36" hidden="1" customHeight="1" spans="1:8">
      <c r="A16" s="185">
        <v>22303</v>
      </c>
      <c r="B16" s="185" t="s">
        <v>1527</v>
      </c>
      <c r="C16" s="646">
        <f t="shared" ref="C16:C20" si="3">C17</f>
        <v>0</v>
      </c>
      <c r="D16" s="646">
        <f t="shared" ref="D16:D20" si="4">D17</f>
        <v>0</v>
      </c>
      <c r="E16" s="646">
        <f t="shared" ref="E16:E20" si="5">E17</f>
        <v>0</v>
      </c>
      <c r="F16" s="647" t="str">
        <f t="shared" si="0"/>
        <v/>
      </c>
      <c r="G16" s="624" t="str">
        <f t="shared" si="1"/>
        <v/>
      </c>
      <c r="H16" s="231" t="str">
        <f t="shared" si="2"/>
        <v>否</v>
      </c>
    </row>
    <row r="17" s="169" customFormat="1" ht="36" hidden="1" customHeight="1" spans="1:8">
      <c r="A17" s="203">
        <v>2230301</v>
      </c>
      <c r="B17" s="203" t="s">
        <v>1528</v>
      </c>
      <c r="C17" s="656"/>
      <c r="D17" s="665"/>
      <c r="E17" s="220">
        <v>0</v>
      </c>
      <c r="F17" s="658" t="str">
        <f t="shared" si="0"/>
        <v/>
      </c>
      <c r="G17" s="659" t="str">
        <f t="shared" si="1"/>
        <v/>
      </c>
      <c r="H17" s="231" t="str">
        <f t="shared" si="2"/>
        <v>否</v>
      </c>
    </row>
    <row r="18" s="169" customFormat="1" ht="36" hidden="1" customHeight="1" spans="1:8">
      <c r="A18" s="185">
        <v>22399</v>
      </c>
      <c r="B18" s="185" t="s">
        <v>1529</v>
      </c>
      <c r="C18" s="646">
        <f t="shared" si="3"/>
        <v>0</v>
      </c>
      <c r="D18" s="646">
        <f t="shared" si="4"/>
        <v>0</v>
      </c>
      <c r="E18" s="646">
        <f t="shared" si="5"/>
        <v>0</v>
      </c>
      <c r="F18" s="647" t="str">
        <f t="shared" si="0"/>
        <v/>
      </c>
      <c r="G18" s="624" t="str">
        <f t="shared" si="1"/>
        <v/>
      </c>
      <c r="H18" s="231" t="str">
        <f t="shared" si="2"/>
        <v>否</v>
      </c>
    </row>
    <row r="19" s="169" customFormat="1" ht="36" hidden="1" customHeight="1" spans="1:8">
      <c r="A19" s="205">
        <v>2239999</v>
      </c>
      <c r="B19" s="205" t="s">
        <v>1530</v>
      </c>
      <c r="C19" s="656"/>
      <c r="D19" s="656"/>
      <c r="E19" s="664"/>
      <c r="F19" s="658" t="str">
        <f t="shared" si="0"/>
        <v/>
      </c>
      <c r="G19" s="666" t="str">
        <f t="shared" si="1"/>
        <v/>
      </c>
      <c r="H19" s="231" t="str">
        <f t="shared" si="2"/>
        <v>否</v>
      </c>
    </row>
    <row r="20" s="169" customFormat="1" ht="36" customHeight="1" spans="1:8">
      <c r="A20" s="185">
        <v>22399</v>
      </c>
      <c r="B20" s="185" t="s">
        <v>1531</v>
      </c>
      <c r="C20" s="646">
        <f t="shared" si="3"/>
        <v>6</v>
      </c>
      <c r="D20" s="646">
        <f t="shared" si="4"/>
        <v>19</v>
      </c>
      <c r="E20" s="646">
        <f t="shared" si="5"/>
        <v>19</v>
      </c>
      <c r="F20" s="647">
        <f t="shared" si="0"/>
        <v>2.16666666666667</v>
      </c>
      <c r="G20" s="624">
        <f t="shared" si="1"/>
        <v>1</v>
      </c>
      <c r="H20" s="231" t="str">
        <f t="shared" si="2"/>
        <v>是</v>
      </c>
    </row>
    <row r="21" s="169" customFormat="1" ht="36" customHeight="1" spans="1:8">
      <c r="A21" s="194">
        <v>2239999</v>
      </c>
      <c r="B21" s="194" t="s">
        <v>1532</v>
      </c>
      <c r="C21" s="239">
        <v>6</v>
      </c>
      <c r="D21" s="667">
        <v>19</v>
      </c>
      <c r="E21" s="668">
        <v>19</v>
      </c>
      <c r="F21" s="658">
        <f t="shared" si="0"/>
        <v>2.16666666666667</v>
      </c>
      <c r="G21" s="659">
        <f t="shared" si="1"/>
        <v>1</v>
      </c>
      <c r="H21" s="231" t="str">
        <f t="shared" si="2"/>
        <v>是</v>
      </c>
    </row>
    <row r="22" s="169" customFormat="1" ht="36" customHeight="1" spans="1:8">
      <c r="A22" s="207"/>
      <c r="B22" s="207" t="s">
        <v>1533</v>
      </c>
      <c r="C22" s="646">
        <f>C5+C11+C16+C20+C18</f>
        <v>29</v>
      </c>
      <c r="D22" s="646">
        <f>D5+D11+D16+D20+D18</f>
        <v>65</v>
      </c>
      <c r="E22" s="646">
        <f>E5+E11+E16+E20+E18</f>
        <v>65</v>
      </c>
      <c r="F22" s="647">
        <f t="shared" si="0"/>
        <v>1.24137931034483</v>
      </c>
      <c r="G22" s="624">
        <f t="shared" si="1"/>
        <v>1</v>
      </c>
      <c r="H22" s="231" t="str">
        <f t="shared" si="2"/>
        <v>是</v>
      </c>
    </row>
    <row r="23" s="169" customFormat="1" ht="36" customHeight="1" spans="1:8">
      <c r="A23" s="185">
        <v>230</v>
      </c>
      <c r="B23" s="185" t="s">
        <v>133</v>
      </c>
      <c r="C23" s="646">
        <f>SUM(C24:C26)</f>
        <v>10</v>
      </c>
      <c r="D23" s="646">
        <f>SUM(D24:D26)</f>
        <v>24</v>
      </c>
      <c r="E23" s="646">
        <f>SUM(E24:E26)</f>
        <v>167</v>
      </c>
      <c r="F23" s="647">
        <f t="shared" si="0"/>
        <v>15.7</v>
      </c>
      <c r="G23" s="624">
        <f t="shared" si="1"/>
        <v>6.95833333333333</v>
      </c>
      <c r="H23" s="231" t="str">
        <f t="shared" si="2"/>
        <v>是</v>
      </c>
    </row>
    <row r="24" s="169" customFormat="1" ht="36" hidden="1" customHeight="1" spans="1:8">
      <c r="A24" s="208">
        <v>23005</v>
      </c>
      <c r="B24" s="208" t="s">
        <v>1534</v>
      </c>
      <c r="C24" s="656"/>
      <c r="D24" s="656"/>
      <c r="E24" s="220">
        <v>0</v>
      </c>
      <c r="F24" s="669" t="str">
        <f t="shared" si="0"/>
        <v/>
      </c>
      <c r="G24" s="666" t="str">
        <f t="shared" si="1"/>
        <v/>
      </c>
      <c r="H24" s="231" t="str">
        <f t="shared" si="2"/>
        <v>否</v>
      </c>
    </row>
    <row r="25" s="169" customFormat="1" ht="36" customHeight="1" spans="1:8">
      <c r="A25" s="205">
        <v>23008</v>
      </c>
      <c r="B25" s="208" t="s">
        <v>1535</v>
      </c>
      <c r="C25" s="670">
        <v>10</v>
      </c>
      <c r="D25" s="656">
        <v>24</v>
      </c>
      <c r="E25" s="220">
        <v>73</v>
      </c>
      <c r="F25" s="669">
        <f t="shared" si="0"/>
        <v>6.3</v>
      </c>
      <c r="G25" s="666">
        <f t="shared" si="1"/>
        <v>3.04166666666667</v>
      </c>
      <c r="H25" s="231" t="str">
        <f t="shared" si="2"/>
        <v>是</v>
      </c>
    </row>
    <row r="26" s="169" customFormat="1" ht="36" customHeight="1" spans="1:8">
      <c r="A26" s="205">
        <v>23009</v>
      </c>
      <c r="B26" s="208" t="s">
        <v>1152</v>
      </c>
      <c r="C26" s="656"/>
      <c r="D26" s="656"/>
      <c r="E26" s="220">
        <v>94</v>
      </c>
      <c r="F26" s="669" t="str">
        <f t="shared" si="0"/>
        <v/>
      </c>
      <c r="G26" s="666" t="str">
        <f t="shared" si="1"/>
        <v/>
      </c>
      <c r="H26" s="231" t="str">
        <f t="shared" si="2"/>
        <v>是</v>
      </c>
    </row>
    <row r="27" s="169" customFormat="1" ht="36" customHeight="1" spans="1:8">
      <c r="A27" s="207"/>
      <c r="B27" s="207" t="s">
        <v>143</v>
      </c>
      <c r="C27" s="646">
        <f>SUM(C23,C22)</f>
        <v>39</v>
      </c>
      <c r="D27" s="646">
        <f>SUM(D23,D22)</f>
        <v>89</v>
      </c>
      <c r="E27" s="646">
        <f>SUM(E23,E22)</f>
        <v>232</v>
      </c>
      <c r="F27" s="647">
        <f t="shared" si="0"/>
        <v>4.94871794871795</v>
      </c>
      <c r="G27" s="624">
        <f t="shared" si="1"/>
        <v>2.60674157303371</v>
      </c>
      <c r="H27" s="231" t="str">
        <f t="shared" si="2"/>
        <v>是</v>
      </c>
    </row>
    <row r="28" s="169" customFormat="1" spans="1:8">
      <c r="C28" s="213"/>
      <c r="D28" s="214"/>
      <c r="E28" s="671"/>
      <c r="F28" s="168"/>
      <c r="H28" s="168"/>
    </row>
    <row r="29" s="169" customFormat="1" spans="1:8">
      <c r="C29" s="213"/>
      <c r="D29" s="214"/>
      <c r="E29" s="214"/>
      <c r="F29" s="168"/>
      <c r="H29" s="168"/>
    </row>
    <row r="30" s="169" customFormat="1" spans="1:8">
      <c r="C30" s="213"/>
      <c r="D30" s="214"/>
      <c r="E30" s="214"/>
      <c r="F30" s="168"/>
      <c r="H30" s="168"/>
    </row>
    <row r="31" s="169" customFormat="1" spans="1:8">
      <c r="C31" s="213"/>
      <c r="D31" s="214"/>
      <c r="E31" s="214"/>
      <c r="F31" s="168"/>
      <c r="G31" s="212"/>
      <c r="H31" s="168"/>
    </row>
  </sheetData>
  <autoFilter xmlns:etc="http://www.wps.cn/officeDocument/2017/etCustomData" ref="B4:H27" etc:filterBottomFollowUsedRange="0">
    <filterColumn colId="6">
      <customFilters>
        <customFilter operator="equal" val="是"/>
      </customFilters>
    </filterColumn>
    <extLst/>
  </autoFilter>
  <mergeCells count="7">
    <mergeCell ref="B1:G1"/>
    <mergeCell ref="D3:E3"/>
    <mergeCell ref="F3:G3"/>
    <mergeCell ref="A3:A4"/>
    <mergeCell ref="B3:B4"/>
    <mergeCell ref="C3:C4"/>
    <mergeCell ref="H3:H4"/>
  </mergeCells>
  <conditionalFormatting sqref="G11">
    <cfRule type="cellIs" dxfId="2" priority="20" stopIfTrue="1" operator="lessThanOrEqual">
      <formula>-1</formula>
    </cfRule>
    <cfRule type="cellIs" dxfId="2" priority="19" stopIfTrue="1" operator="greaterThan">
      <formula>10</formula>
    </cfRule>
  </conditionalFormatting>
  <conditionalFormatting sqref="G16">
    <cfRule type="cellIs" dxfId="2" priority="18" stopIfTrue="1" operator="lessThanOrEqual">
      <formula>-1</formula>
    </cfRule>
    <cfRule type="cellIs" dxfId="2" priority="17" stopIfTrue="1" operator="greaterThan">
      <formula>10</formula>
    </cfRule>
  </conditionalFormatting>
  <conditionalFormatting sqref="G18">
    <cfRule type="cellIs" dxfId="2" priority="16" stopIfTrue="1" operator="lessThanOrEqual">
      <formula>-1</formula>
    </cfRule>
    <cfRule type="cellIs" dxfId="2" priority="15" stopIfTrue="1" operator="greaterThan">
      <formula>10</formula>
    </cfRule>
  </conditionalFormatting>
  <conditionalFormatting sqref="G20">
    <cfRule type="cellIs" dxfId="2" priority="14" stopIfTrue="1" operator="lessThanOrEqual">
      <formula>-1</formula>
    </cfRule>
    <cfRule type="cellIs" dxfId="2" priority="13" stopIfTrue="1" operator="greaterThan">
      <formula>10</formula>
    </cfRule>
  </conditionalFormatting>
  <conditionalFormatting sqref="G22">
    <cfRule type="cellIs" dxfId="2" priority="12" stopIfTrue="1" operator="lessThanOrEqual">
      <formula>-1</formula>
    </cfRule>
    <cfRule type="cellIs" dxfId="2" priority="11" stopIfTrue="1" operator="greaterThan">
      <formula>10</formula>
    </cfRule>
  </conditionalFormatting>
  <conditionalFormatting sqref="G23">
    <cfRule type="cellIs" dxfId="2" priority="10" stopIfTrue="1" operator="lessThanOrEqual">
      <formula>-1</formula>
    </cfRule>
    <cfRule type="cellIs" dxfId="2" priority="9" stopIfTrue="1" operator="greaterThan">
      <formula>10</formula>
    </cfRule>
  </conditionalFormatting>
  <conditionalFormatting sqref="G25">
    <cfRule type="cellIs" dxfId="2" priority="5" stopIfTrue="1" operator="lessThanOrEqual">
      <formula>-1</formula>
    </cfRule>
    <cfRule type="cellIs" dxfId="2" priority="4" stopIfTrue="1" operator="greaterThan">
      <formula>10</formula>
    </cfRule>
  </conditionalFormatting>
  <conditionalFormatting sqref="H25">
    <cfRule type="cellIs" dxfId="3" priority="6" stopIfTrue="1" operator="lessThanOrEqual">
      <formula>-1</formula>
    </cfRule>
  </conditionalFormatting>
  <conditionalFormatting sqref="G26">
    <cfRule type="cellIs" dxfId="2" priority="2" stopIfTrue="1" operator="lessThanOrEqual">
      <formula>-1</formula>
    </cfRule>
    <cfRule type="cellIs" dxfId="2" priority="1" stopIfTrue="1" operator="greaterThan">
      <formula>10</formula>
    </cfRule>
  </conditionalFormatting>
  <conditionalFormatting sqref="H26">
    <cfRule type="cellIs" dxfId="3" priority="3" stopIfTrue="1" operator="lessThanOrEqual">
      <formula>-1</formula>
    </cfRule>
  </conditionalFormatting>
  <conditionalFormatting sqref="G27">
    <cfRule type="cellIs" dxfId="2" priority="8" stopIfTrue="1" operator="lessThanOrEqual">
      <formula>-1</formula>
    </cfRule>
    <cfRule type="cellIs" dxfId="2" priority="7" stopIfTrue="1" operator="greaterThan">
      <formula>10</formula>
    </cfRule>
  </conditionalFormatting>
  <conditionalFormatting sqref="G5:G10 G12:G15 G17 G19 G21 G24">
    <cfRule type="cellIs" dxfId="2" priority="23" stopIfTrue="1" operator="greaterThan">
      <formula>10</formula>
    </cfRule>
    <cfRule type="cellIs" dxfId="2" priority="24" stopIfTrue="1" operator="lessThanOrEqual">
      <formula>-1</formula>
    </cfRule>
  </conditionalFormatting>
  <conditionalFormatting sqref="H5:H24 H27">
    <cfRule type="cellIs" dxfId="3" priority="25"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2">
    <tabColor theme="9" tint="0.4"/>
  </sheetPr>
  <dimension ref="A1:H31"/>
  <sheetViews>
    <sheetView showZeros="0" zoomScale="70" zoomScaleNormal="70" workbookViewId="0">
      <pane ySplit="4" topLeftCell="A5" activePane="bottomLeft" state="frozen"/>
      <selection/>
      <selection pane="bottomLeft" activeCell="M21" sqref="M21"/>
    </sheetView>
  </sheetViews>
  <sheetFormatPr defaultColWidth="9" defaultRowHeight="14.25" outlineLevelCol="7"/>
  <cols>
    <col min="1" max="1" width="15.7166666666667" style="169" customWidth="1"/>
    <col min="2" max="2" width="43.75" style="169" customWidth="1"/>
    <col min="3" max="3" width="17.775" style="213" customWidth="1"/>
    <col min="4" max="5" width="16.75" style="214" customWidth="1"/>
    <col min="6" max="6" width="15.6333333333333" style="168" customWidth="1"/>
    <col min="7" max="7" width="15.6333333333333" style="169" customWidth="1"/>
    <col min="8" max="8" width="9.25" style="168" customWidth="1"/>
    <col min="9" max="16384" width="9" style="169"/>
  </cols>
  <sheetData>
    <row r="1" s="168" customFormat="1" ht="45" customHeight="1" spans="1:8">
      <c r="B1" s="322" t="s">
        <v>1536</v>
      </c>
      <c r="C1" s="323"/>
      <c r="D1" s="323"/>
      <c r="E1" s="323"/>
      <c r="F1" s="322"/>
      <c r="G1" s="322"/>
    </row>
    <row r="2" s="168" customFormat="1" ht="20.1" customHeight="1" spans="1:8">
      <c r="B2" s="618" t="s">
        <v>1537</v>
      </c>
      <c r="C2" s="644"/>
      <c r="D2" s="328"/>
      <c r="E2" s="645"/>
      <c r="G2" s="466" t="s">
        <v>2</v>
      </c>
    </row>
    <row r="3" s="168" customFormat="1" ht="36" customHeight="1" spans="1:8">
      <c r="A3" s="96" t="s">
        <v>3</v>
      </c>
      <c r="B3" s="468" t="s">
        <v>4</v>
      </c>
      <c r="C3" s="217" t="s">
        <v>5</v>
      </c>
      <c r="D3" s="217" t="s">
        <v>6</v>
      </c>
      <c r="E3" s="217"/>
      <c r="F3" s="97" t="s">
        <v>7</v>
      </c>
      <c r="G3" s="97"/>
      <c r="H3" s="508" t="s">
        <v>8</v>
      </c>
    </row>
    <row r="4" s="168" customFormat="1" ht="36" customHeight="1" spans="1:8">
      <c r="A4" s="96"/>
      <c r="B4" s="468"/>
      <c r="C4" s="217"/>
      <c r="D4" s="217" t="s">
        <v>80</v>
      </c>
      <c r="E4" s="217" t="s">
        <v>10</v>
      </c>
      <c r="F4" s="96" t="s">
        <v>11</v>
      </c>
      <c r="G4" s="96" t="s">
        <v>81</v>
      </c>
      <c r="H4" s="508"/>
    </row>
    <row r="5" s="169" customFormat="1" ht="36" customHeight="1" spans="1:8">
      <c r="A5" s="185">
        <v>22301</v>
      </c>
      <c r="B5" s="185" t="s">
        <v>1516</v>
      </c>
      <c r="C5" s="646">
        <f>SUM(C6:C10)</f>
        <v>23</v>
      </c>
      <c r="D5" s="646">
        <f>SUM(D6:D10)</f>
        <v>21</v>
      </c>
      <c r="E5" s="646">
        <f>SUM(E6:E10)</f>
        <v>21</v>
      </c>
      <c r="F5" s="647">
        <f t="shared" ref="F5:F27" si="0">IF(C5&lt;&gt;0,E5/C5-1,"")</f>
        <v>-0.0869565217391305</v>
      </c>
      <c r="G5" s="624">
        <f t="shared" ref="G5:G27" si="1">IF(D5&lt;&gt;0,E5/D5,"")</f>
        <v>1</v>
      </c>
      <c r="H5" s="231" t="str">
        <f t="shared" ref="H5:H27" si="2">IF(B5&lt;&gt;"",IF(SUM(C5:E5)&lt;&gt;0,"是","否"),"是")</f>
        <v>是</v>
      </c>
    </row>
    <row r="6" s="169" customFormat="1" ht="36" hidden="1" customHeight="1" spans="1:8">
      <c r="A6" s="189">
        <v>2230102</v>
      </c>
      <c r="B6" s="189" t="s">
        <v>1517</v>
      </c>
      <c r="C6" s="648"/>
      <c r="D6" s="648"/>
      <c r="E6" s="649">
        <v>0</v>
      </c>
      <c r="F6" s="650" t="str">
        <f t="shared" si="0"/>
        <v/>
      </c>
      <c r="G6" s="651" t="str">
        <f t="shared" si="1"/>
        <v/>
      </c>
      <c r="H6" s="231" t="str">
        <f t="shared" si="2"/>
        <v>否</v>
      </c>
    </row>
    <row r="7" s="169" customFormat="1" ht="36" hidden="1" customHeight="1" spans="1:8">
      <c r="A7" s="192">
        <v>2230103</v>
      </c>
      <c r="B7" s="192" t="s">
        <v>1518</v>
      </c>
      <c r="C7" s="652"/>
      <c r="D7" s="652"/>
      <c r="E7" s="653">
        <v>0</v>
      </c>
      <c r="F7" s="654" t="str">
        <f t="shared" si="0"/>
        <v/>
      </c>
      <c r="G7" s="655" t="str">
        <f t="shared" si="1"/>
        <v/>
      </c>
      <c r="H7" s="231" t="str">
        <f t="shared" si="2"/>
        <v>否</v>
      </c>
    </row>
    <row r="8" s="169" customFormat="1" ht="36" customHeight="1" spans="1:8">
      <c r="A8" s="194">
        <v>2230105</v>
      </c>
      <c r="B8" s="194" t="s">
        <v>1519</v>
      </c>
      <c r="C8" s="656">
        <v>21</v>
      </c>
      <c r="D8" s="656">
        <v>21</v>
      </c>
      <c r="E8" s="657">
        <v>21</v>
      </c>
      <c r="F8" s="658">
        <f t="shared" si="0"/>
        <v>0</v>
      </c>
      <c r="G8" s="659">
        <f t="shared" si="1"/>
        <v>1</v>
      </c>
      <c r="H8" s="231" t="str">
        <f t="shared" si="2"/>
        <v>是</v>
      </c>
    </row>
    <row r="9" s="169" customFormat="1" ht="36" hidden="1" customHeight="1" spans="1:8">
      <c r="A9" s="196">
        <v>2230107</v>
      </c>
      <c r="B9" s="196" t="s">
        <v>1520</v>
      </c>
      <c r="C9" s="660"/>
      <c r="D9" s="660"/>
      <c r="E9" s="661">
        <v>0</v>
      </c>
      <c r="F9" s="662" t="str">
        <f t="shared" si="0"/>
        <v/>
      </c>
      <c r="G9" s="663" t="str">
        <f t="shared" si="1"/>
        <v/>
      </c>
      <c r="H9" s="231" t="str">
        <f t="shared" si="2"/>
        <v>否</v>
      </c>
    </row>
    <row r="10" s="169" customFormat="1" ht="36" customHeight="1" spans="1:8">
      <c r="A10" s="194">
        <v>2230199</v>
      </c>
      <c r="B10" s="194" t="s">
        <v>1521</v>
      </c>
      <c r="C10" s="656">
        <v>2</v>
      </c>
      <c r="D10" s="656"/>
      <c r="E10" s="664">
        <v>0</v>
      </c>
      <c r="F10" s="658">
        <f t="shared" si="0"/>
        <v>-1</v>
      </c>
      <c r="G10" s="659" t="str">
        <f t="shared" si="1"/>
        <v/>
      </c>
      <c r="H10" s="231" t="str">
        <f t="shared" si="2"/>
        <v>是</v>
      </c>
    </row>
    <row r="11" s="169" customFormat="1" ht="36" customHeight="1" spans="1:8">
      <c r="A11" s="185">
        <v>22302</v>
      </c>
      <c r="B11" s="185" t="s">
        <v>1522</v>
      </c>
      <c r="C11" s="646">
        <f>SUM(C12:C15)</f>
        <v>0</v>
      </c>
      <c r="D11" s="646">
        <f>SUM(D12:D15)</f>
        <v>25</v>
      </c>
      <c r="E11" s="646">
        <f>SUM(E12:E15)</f>
        <v>25</v>
      </c>
      <c r="F11" s="647" t="str">
        <f t="shared" si="0"/>
        <v/>
      </c>
      <c r="G11" s="624">
        <f t="shared" si="1"/>
        <v>1</v>
      </c>
      <c r="H11" s="231" t="str">
        <f t="shared" si="2"/>
        <v>是</v>
      </c>
    </row>
    <row r="12" s="169" customFormat="1" ht="36" hidden="1" customHeight="1" spans="1:8">
      <c r="A12" s="199">
        <v>2230201</v>
      </c>
      <c r="B12" s="199" t="s">
        <v>1523</v>
      </c>
      <c r="C12" s="656"/>
      <c r="D12" s="656"/>
      <c r="E12" s="220">
        <v>0</v>
      </c>
      <c r="F12" s="658" t="str">
        <f t="shared" si="0"/>
        <v/>
      </c>
      <c r="G12" s="659" t="str">
        <f t="shared" si="1"/>
        <v/>
      </c>
      <c r="H12" s="231" t="str">
        <f t="shared" si="2"/>
        <v>否</v>
      </c>
    </row>
    <row r="13" s="169" customFormat="1" ht="36" hidden="1" customHeight="1" spans="1:8">
      <c r="A13" s="199">
        <v>2230202</v>
      </c>
      <c r="B13" s="199" t="s">
        <v>1524</v>
      </c>
      <c r="C13" s="656"/>
      <c r="D13" s="656"/>
      <c r="E13" s="220">
        <v>0</v>
      </c>
      <c r="F13" s="658" t="str">
        <f t="shared" si="0"/>
        <v/>
      </c>
      <c r="G13" s="659" t="str">
        <f t="shared" si="1"/>
        <v/>
      </c>
      <c r="H13" s="231" t="str">
        <f t="shared" si="2"/>
        <v>否</v>
      </c>
    </row>
    <row r="14" s="169" customFormat="1" ht="36" hidden="1" customHeight="1" spans="1:8">
      <c r="A14" s="199">
        <v>2230204</v>
      </c>
      <c r="B14" s="199" t="s">
        <v>1525</v>
      </c>
      <c r="C14" s="656"/>
      <c r="D14" s="656"/>
      <c r="E14" s="220">
        <v>0</v>
      </c>
      <c r="F14" s="658" t="str">
        <f t="shared" si="0"/>
        <v/>
      </c>
      <c r="G14" s="659" t="str">
        <f t="shared" si="1"/>
        <v/>
      </c>
      <c r="H14" s="231" t="str">
        <f t="shared" si="2"/>
        <v>否</v>
      </c>
    </row>
    <row r="15" s="169" customFormat="1" ht="36" customHeight="1" spans="1:8">
      <c r="A15" s="199">
        <v>2230299</v>
      </c>
      <c r="B15" s="199" t="s">
        <v>1526</v>
      </c>
      <c r="C15" s="656"/>
      <c r="D15" s="656">
        <v>25</v>
      </c>
      <c r="E15" s="220">
        <v>25</v>
      </c>
      <c r="F15" s="658" t="str">
        <f t="shared" si="0"/>
        <v/>
      </c>
      <c r="G15" s="659">
        <f t="shared" si="1"/>
        <v>1</v>
      </c>
      <c r="H15" s="231" t="str">
        <f t="shared" si="2"/>
        <v>是</v>
      </c>
    </row>
    <row r="16" s="169" customFormat="1" ht="36" hidden="1" customHeight="1" spans="1:8">
      <c r="A16" s="185">
        <v>22303</v>
      </c>
      <c r="B16" s="185" t="s">
        <v>1527</v>
      </c>
      <c r="C16" s="646">
        <f t="shared" ref="C16:C20" si="3">C17</f>
        <v>0</v>
      </c>
      <c r="D16" s="646">
        <f t="shared" ref="D16:D20" si="4">D17</f>
        <v>0</v>
      </c>
      <c r="E16" s="646">
        <f t="shared" ref="E16:E20" si="5">E17</f>
        <v>0</v>
      </c>
      <c r="F16" s="647" t="str">
        <f t="shared" si="0"/>
        <v/>
      </c>
      <c r="G16" s="624" t="str">
        <f t="shared" si="1"/>
        <v/>
      </c>
      <c r="H16" s="231" t="str">
        <f t="shared" si="2"/>
        <v>否</v>
      </c>
    </row>
    <row r="17" s="169" customFormat="1" ht="36" hidden="1" customHeight="1" spans="1:8">
      <c r="A17" s="203">
        <v>2230301</v>
      </c>
      <c r="B17" s="203" t="s">
        <v>1528</v>
      </c>
      <c r="C17" s="656"/>
      <c r="D17" s="665"/>
      <c r="E17" s="220">
        <v>0</v>
      </c>
      <c r="F17" s="658" t="str">
        <f t="shared" si="0"/>
        <v/>
      </c>
      <c r="G17" s="659" t="str">
        <f t="shared" si="1"/>
        <v/>
      </c>
      <c r="H17" s="231" t="str">
        <f t="shared" si="2"/>
        <v>否</v>
      </c>
    </row>
    <row r="18" s="169" customFormat="1" ht="36" hidden="1" customHeight="1" spans="1:8">
      <c r="A18" s="185">
        <v>22399</v>
      </c>
      <c r="B18" s="185" t="s">
        <v>1529</v>
      </c>
      <c r="C18" s="646">
        <f t="shared" si="3"/>
        <v>0</v>
      </c>
      <c r="D18" s="646">
        <f t="shared" si="4"/>
        <v>0</v>
      </c>
      <c r="E18" s="646">
        <f t="shared" si="5"/>
        <v>0</v>
      </c>
      <c r="F18" s="647" t="str">
        <f t="shared" si="0"/>
        <v/>
      </c>
      <c r="G18" s="624" t="str">
        <f t="shared" si="1"/>
        <v/>
      </c>
      <c r="H18" s="231" t="str">
        <f t="shared" si="2"/>
        <v>否</v>
      </c>
    </row>
    <row r="19" s="169" customFormat="1" ht="36" hidden="1" customHeight="1" spans="1:8">
      <c r="A19" s="205">
        <v>2239999</v>
      </c>
      <c r="B19" s="205" t="s">
        <v>1530</v>
      </c>
      <c r="C19" s="656"/>
      <c r="D19" s="656"/>
      <c r="E19" s="664"/>
      <c r="F19" s="658" t="str">
        <f t="shared" si="0"/>
        <v/>
      </c>
      <c r="G19" s="666" t="str">
        <f t="shared" si="1"/>
        <v/>
      </c>
      <c r="H19" s="231" t="str">
        <f t="shared" si="2"/>
        <v>否</v>
      </c>
    </row>
    <row r="20" s="169" customFormat="1" ht="36" customHeight="1" spans="1:8">
      <c r="A20" s="185">
        <v>22399</v>
      </c>
      <c r="B20" s="185" t="s">
        <v>1531</v>
      </c>
      <c r="C20" s="646">
        <f t="shared" si="3"/>
        <v>6</v>
      </c>
      <c r="D20" s="646">
        <f t="shared" si="4"/>
        <v>19</v>
      </c>
      <c r="E20" s="646">
        <f t="shared" si="5"/>
        <v>19</v>
      </c>
      <c r="F20" s="647">
        <f t="shared" si="0"/>
        <v>2.16666666666667</v>
      </c>
      <c r="G20" s="624">
        <f t="shared" si="1"/>
        <v>1</v>
      </c>
      <c r="H20" s="231" t="str">
        <f t="shared" si="2"/>
        <v>是</v>
      </c>
    </row>
    <row r="21" s="169" customFormat="1" ht="36" customHeight="1" spans="1:8">
      <c r="A21" s="194">
        <v>2239999</v>
      </c>
      <c r="B21" s="194" t="s">
        <v>1532</v>
      </c>
      <c r="C21" s="239">
        <v>6</v>
      </c>
      <c r="D21" s="667">
        <v>19</v>
      </c>
      <c r="E21" s="668">
        <v>19</v>
      </c>
      <c r="F21" s="658">
        <f t="shared" si="0"/>
        <v>2.16666666666667</v>
      </c>
      <c r="G21" s="659">
        <f t="shared" si="1"/>
        <v>1</v>
      </c>
      <c r="H21" s="231" t="str">
        <f t="shared" si="2"/>
        <v>是</v>
      </c>
    </row>
    <row r="22" s="169" customFormat="1" ht="36" customHeight="1" spans="1:8">
      <c r="A22" s="207"/>
      <c r="B22" s="207" t="s">
        <v>1533</v>
      </c>
      <c r="C22" s="646">
        <f>C5+C11+C16+C20+C18</f>
        <v>29</v>
      </c>
      <c r="D22" s="646">
        <f>D5+D11+D16+D20+D18</f>
        <v>65</v>
      </c>
      <c r="E22" s="646">
        <f>E5+E11+E16+E20+E18</f>
        <v>65</v>
      </c>
      <c r="F22" s="647">
        <f t="shared" si="0"/>
        <v>1.24137931034483</v>
      </c>
      <c r="G22" s="624">
        <f t="shared" si="1"/>
        <v>1</v>
      </c>
      <c r="H22" s="231" t="str">
        <f t="shared" si="2"/>
        <v>是</v>
      </c>
    </row>
    <row r="23" s="169" customFormat="1" ht="36" customHeight="1" spans="1:8">
      <c r="A23" s="185">
        <v>230</v>
      </c>
      <c r="B23" s="185" t="s">
        <v>133</v>
      </c>
      <c r="C23" s="646">
        <f>SUM(C24:C26)</f>
        <v>10</v>
      </c>
      <c r="D23" s="646">
        <f>SUM(D24:D26)</f>
        <v>24</v>
      </c>
      <c r="E23" s="646">
        <f>SUM(E24:E26)</f>
        <v>167</v>
      </c>
      <c r="F23" s="647">
        <f t="shared" si="0"/>
        <v>15.7</v>
      </c>
      <c r="G23" s="624">
        <f t="shared" si="1"/>
        <v>6.95833333333333</v>
      </c>
      <c r="H23" s="231" t="str">
        <f t="shared" si="2"/>
        <v>是</v>
      </c>
    </row>
    <row r="24" s="169" customFormat="1" ht="36" hidden="1" customHeight="1" spans="1:8">
      <c r="A24" s="208">
        <v>23005</v>
      </c>
      <c r="B24" s="208" t="s">
        <v>1534</v>
      </c>
      <c r="C24" s="656"/>
      <c r="D24" s="656"/>
      <c r="E24" s="220">
        <v>0</v>
      </c>
      <c r="F24" s="669" t="str">
        <f t="shared" si="0"/>
        <v/>
      </c>
      <c r="G24" s="666" t="str">
        <f t="shared" si="1"/>
        <v/>
      </c>
      <c r="H24" s="231" t="str">
        <f t="shared" si="2"/>
        <v>否</v>
      </c>
    </row>
    <row r="25" s="169" customFormat="1" ht="36" customHeight="1" spans="1:8">
      <c r="A25" s="205">
        <v>23008</v>
      </c>
      <c r="B25" s="208" t="s">
        <v>1535</v>
      </c>
      <c r="C25" s="670">
        <v>10</v>
      </c>
      <c r="D25" s="656">
        <v>24</v>
      </c>
      <c r="E25" s="220">
        <v>73</v>
      </c>
      <c r="F25" s="669">
        <f t="shared" si="0"/>
        <v>6.3</v>
      </c>
      <c r="G25" s="666">
        <f t="shared" si="1"/>
        <v>3.04166666666667</v>
      </c>
      <c r="H25" s="231" t="str">
        <f t="shared" si="2"/>
        <v>是</v>
      </c>
    </row>
    <row r="26" s="169" customFormat="1" ht="36" customHeight="1" spans="1:8">
      <c r="A26" s="205">
        <v>23009</v>
      </c>
      <c r="B26" s="208" t="s">
        <v>1152</v>
      </c>
      <c r="C26" s="656"/>
      <c r="D26" s="656"/>
      <c r="E26" s="220">
        <v>94</v>
      </c>
      <c r="F26" s="669" t="str">
        <f t="shared" si="0"/>
        <v/>
      </c>
      <c r="G26" s="666" t="str">
        <f t="shared" si="1"/>
        <v/>
      </c>
      <c r="H26" s="231" t="str">
        <f t="shared" si="2"/>
        <v>是</v>
      </c>
    </row>
    <row r="27" s="169" customFormat="1" ht="36" customHeight="1" spans="1:8">
      <c r="A27" s="207"/>
      <c r="B27" s="207" t="s">
        <v>143</v>
      </c>
      <c r="C27" s="646">
        <f>SUM(C23,C22)</f>
        <v>39</v>
      </c>
      <c r="D27" s="646">
        <f>SUM(D23,D22)</f>
        <v>89</v>
      </c>
      <c r="E27" s="646">
        <f>SUM(E23,E22)</f>
        <v>232</v>
      </c>
      <c r="F27" s="647">
        <f t="shared" si="0"/>
        <v>4.94871794871795</v>
      </c>
      <c r="G27" s="624">
        <f t="shared" si="1"/>
        <v>2.60674157303371</v>
      </c>
      <c r="H27" s="231" t="str">
        <f t="shared" si="2"/>
        <v>是</v>
      </c>
    </row>
    <row r="28" s="169" customFormat="1" spans="1:8">
      <c r="C28" s="213"/>
      <c r="D28" s="214"/>
      <c r="E28" s="671"/>
      <c r="F28" s="168"/>
      <c r="H28" s="168"/>
    </row>
    <row r="29" s="169" customFormat="1" spans="1:8">
      <c r="C29" s="213"/>
      <c r="D29" s="214"/>
      <c r="E29" s="214"/>
      <c r="F29" s="168"/>
      <c r="H29" s="168"/>
    </row>
    <row r="30" s="169" customFormat="1" spans="1:8">
      <c r="C30" s="213"/>
      <c r="D30" s="214"/>
      <c r="E30" s="214"/>
      <c r="F30" s="168"/>
      <c r="H30" s="168"/>
    </row>
    <row r="31" s="169" customFormat="1" spans="1:8">
      <c r="C31" s="213"/>
      <c r="D31" s="214"/>
      <c r="E31" s="214"/>
      <c r="F31" s="168"/>
      <c r="G31" s="212"/>
      <c r="H31" s="168"/>
    </row>
  </sheetData>
  <autoFilter xmlns:etc="http://www.wps.cn/officeDocument/2017/etCustomData" ref="B4:H27" etc:filterBottomFollowUsedRange="0">
    <filterColumn colId="6">
      <customFilters>
        <customFilter operator="equal" val="是"/>
      </customFilters>
    </filterColumn>
    <extLst/>
  </autoFilter>
  <mergeCells count="7">
    <mergeCell ref="B1:G1"/>
    <mergeCell ref="D3:E3"/>
    <mergeCell ref="F3:G3"/>
    <mergeCell ref="A3:A4"/>
    <mergeCell ref="B3:B4"/>
    <mergeCell ref="C3:C4"/>
    <mergeCell ref="H3:H4"/>
  </mergeCells>
  <conditionalFormatting sqref="G11">
    <cfRule type="cellIs" dxfId="2" priority="20" stopIfTrue="1" operator="lessThanOrEqual">
      <formula>-1</formula>
    </cfRule>
    <cfRule type="cellIs" dxfId="2" priority="19" stopIfTrue="1" operator="greaterThan">
      <formula>10</formula>
    </cfRule>
  </conditionalFormatting>
  <conditionalFormatting sqref="G16">
    <cfRule type="cellIs" dxfId="2" priority="18" stopIfTrue="1" operator="lessThanOrEqual">
      <formula>-1</formula>
    </cfRule>
    <cfRule type="cellIs" dxfId="2" priority="17" stopIfTrue="1" operator="greaterThan">
      <formula>10</formula>
    </cfRule>
  </conditionalFormatting>
  <conditionalFormatting sqref="G18">
    <cfRule type="cellIs" dxfId="2" priority="16" stopIfTrue="1" operator="lessThanOrEqual">
      <formula>-1</formula>
    </cfRule>
    <cfRule type="cellIs" dxfId="2" priority="15" stopIfTrue="1" operator="greaterThan">
      <formula>10</formula>
    </cfRule>
  </conditionalFormatting>
  <conditionalFormatting sqref="G20">
    <cfRule type="cellIs" dxfId="2" priority="14" stopIfTrue="1" operator="lessThanOrEqual">
      <formula>-1</formula>
    </cfRule>
    <cfRule type="cellIs" dxfId="2" priority="13" stopIfTrue="1" operator="greaterThan">
      <formula>10</formula>
    </cfRule>
  </conditionalFormatting>
  <conditionalFormatting sqref="G22">
    <cfRule type="cellIs" dxfId="2" priority="12" stopIfTrue="1" operator="lessThanOrEqual">
      <formula>-1</formula>
    </cfRule>
    <cfRule type="cellIs" dxfId="2" priority="11" stopIfTrue="1" operator="greaterThan">
      <formula>10</formula>
    </cfRule>
  </conditionalFormatting>
  <conditionalFormatting sqref="G23">
    <cfRule type="cellIs" dxfId="2" priority="10" stopIfTrue="1" operator="lessThanOrEqual">
      <formula>-1</formula>
    </cfRule>
    <cfRule type="cellIs" dxfId="2" priority="9" stopIfTrue="1" operator="greaterThan">
      <formula>10</formula>
    </cfRule>
  </conditionalFormatting>
  <conditionalFormatting sqref="G25">
    <cfRule type="cellIs" dxfId="2" priority="5" stopIfTrue="1" operator="lessThanOrEqual">
      <formula>-1</formula>
    </cfRule>
    <cfRule type="cellIs" dxfId="2" priority="4" stopIfTrue="1" operator="greaterThan">
      <formula>10</formula>
    </cfRule>
  </conditionalFormatting>
  <conditionalFormatting sqref="H25">
    <cfRule type="cellIs" dxfId="3" priority="6" stopIfTrue="1" operator="lessThanOrEqual">
      <formula>-1</formula>
    </cfRule>
  </conditionalFormatting>
  <conditionalFormatting sqref="G26">
    <cfRule type="cellIs" dxfId="2" priority="2" stopIfTrue="1" operator="lessThanOrEqual">
      <formula>-1</formula>
    </cfRule>
    <cfRule type="cellIs" dxfId="2" priority="1" stopIfTrue="1" operator="greaterThan">
      <formula>10</formula>
    </cfRule>
  </conditionalFormatting>
  <conditionalFormatting sqref="H26">
    <cfRule type="cellIs" dxfId="3" priority="3" stopIfTrue="1" operator="lessThanOrEqual">
      <formula>-1</formula>
    </cfRule>
  </conditionalFormatting>
  <conditionalFormatting sqref="G27">
    <cfRule type="cellIs" dxfId="2" priority="8" stopIfTrue="1" operator="lessThanOrEqual">
      <formula>-1</formula>
    </cfRule>
    <cfRule type="cellIs" dxfId="2" priority="7" stopIfTrue="1" operator="greaterThan">
      <formula>10</formula>
    </cfRule>
  </conditionalFormatting>
  <conditionalFormatting sqref="G5:G10 G12:G15 G17 G19 G21 G24">
    <cfRule type="cellIs" dxfId="2" priority="22" stopIfTrue="1" operator="lessThanOrEqual">
      <formula>-1</formula>
    </cfRule>
    <cfRule type="cellIs" dxfId="2" priority="21" stopIfTrue="1" operator="greaterThan">
      <formula>10</formula>
    </cfRule>
  </conditionalFormatting>
  <conditionalFormatting sqref="H5:H24 H27">
    <cfRule type="cellIs" dxfId="3" priority="23"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5">
    <tabColor rgb="FFFF0000"/>
  </sheetPr>
  <dimension ref="A1:H63"/>
  <sheetViews>
    <sheetView showZeros="0" zoomScale="70" zoomScaleNormal="70" workbookViewId="0">
      <pane ySplit="4" topLeftCell="A5" activePane="bottomLeft" state="frozen"/>
      <selection/>
      <selection pane="bottomLeft" activeCell="L35" sqref="L35"/>
    </sheetView>
  </sheetViews>
  <sheetFormatPr defaultColWidth="9" defaultRowHeight="38" customHeight="1" outlineLevelCol="7"/>
  <cols>
    <col min="1" max="1" width="53.975" style="169" customWidth="1"/>
    <col min="2" max="4" width="17.6166666666667" style="616" customWidth="1"/>
    <col min="5" max="5" width="13.4833333333333" style="169" customWidth="1"/>
    <col min="6" max="6" width="15.5" style="169" customWidth="1"/>
    <col min="7" max="7" width="9" style="564"/>
    <col min="8" max="8" width="9" style="169" customWidth="1"/>
    <col min="9" max="16384" width="9" style="169"/>
  </cols>
  <sheetData>
    <row r="1" s="168" customFormat="1" customHeight="1" spans="1:8">
      <c r="A1" s="322" t="s">
        <v>1538</v>
      </c>
      <c r="B1" s="617"/>
      <c r="C1" s="617"/>
      <c r="D1" s="617"/>
      <c r="E1" s="322"/>
      <c r="F1" s="322"/>
      <c r="G1" s="462"/>
    </row>
    <row r="2" s="168" customFormat="1" customHeight="1" spans="1:8">
      <c r="A2" s="618" t="s">
        <v>1539</v>
      </c>
      <c r="B2" s="619"/>
      <c r="C2" s="620"/>
      <c r="D2" s="621"/>
      <c r="F2" s="466" t="s">
        <v>2</v>
      </c>
      <c r="G2" s="461"/>
    </row>
    <row r="3" s="168" customFormat="1" customHeight="1" spans="1:8">
      <c r="A3" s="468" t="s">
        <v>4</v>
      </c>
      <c r="B3" s="622" t="s">
        <v>5</v>
      </c>
      <c r="C3" s="622" t="s">
        <v>6</v>
      </c>
      <c r="D3" s="622"/>
      <c r="E3" s="97" t="s">
        <v>7</v>
      </c>
      <c r="F3" s="97"/>
      <c r="G3" s="508" t="s">
        <v>8</v>
      </c>
    </row>
    <row r="4" s="259" customFormat="1" customHeight="1" spans="1:8">
      <c r="A4" s="468"/>
      <c r="B4" s="622"/>
      <c r="C4" s="622" t="s">
        <v>9</v>
      </c>
      <c r="D4" s="622" t="s">
        <v>10</v>
      </c>
      <c r="E4" s="96" t="s">
        <v>11</v>
      </c>
      <c r="F4" s="96" t="s">
        <v>81</v>
      </c>
      <c r="G4" s="508"/>
    </row>
    <row r="5" s="614" customFormat="1" customHeight="1" spans="1:8">
      <c r="A5" s="137" t="s">
        <v>1540</v>
      </c>
      <c r="B5" s="623">
        <f>SUM(B6:B12)</f>
        <v>36475</v>
      </c>
      <c r="C5" s="623">
        <f>SUM(C6:C12)</f>
        <v>29867</v>
      </c>
      <c r="D5" s="623">
        <f>SUM(D6:D12)</f>
        <v>29310</v>
      </c>
      <c r="E5" s="570">
        <f t="shared" ref="E5:E8" si="0">IF(B5&lt;&gt;0,D5/B5-1,"")</f>
        <v>-0.196435915010281</v>
      </c>
      <c r="F5" s="624">
        <f t="shared" ref="F5:F8" si="1">IF(C5&lt;&gt;0,D5/C5,"")</f>
        <v>0.981350654568587</v>
      </c>
      <c r="G5" s="625" t="str">
        <f t="shared" ref="G5:G14" si="2">IF(A5&lt;&gt;"",IF(SUM(B5:D5)&lt;&gt;0,"是","否"),"是")</f>
        <v>是</v>
      </c>
      <c r="H5" s="567"/>
    </row>
    <row r="6" s="170" customFormat="1" customHeight="1" spans="1:8">
      <c r="A6" s="151" t="s">
        <v>1541</v>
      </c>
      <c r="B6" s="626">
        <v>36009</v>
      </c>
      <c r="C6" s="138">
        <v>29400</v>
      </c>
      <c r="D6" s="627">
        <v>29057</v>
      </c>
      <c r="E6" s="573">
        <f t="shared" si="0"/>
        <v>-0.193062845399761</v>
      </c>
      <c r="F6" s="628">
        <f t="shared" si="1"/>
        <v>0.988333333333333</v>
      </c>
      <c r="G6" s="625" t="str">
        <f t="shared" si="2"/>
        <v>是</v>
      </c>
      <c r="H6" s="567"/>
    </row>
    <row r="7" s="170" customFormat="1" hidden="1" customHeight="1" spans="1:8">
      <c r="A7" s="151" t="s">
        <v>1542</v>
      </c>
      <c r="B7" s="626"/>
      <c r="C7" s="627"/>
      <c r="D7" s="627"/>
      <c r="E7" s="573" t="str">
        <f t="shared" si="0"/>
        <v/>
      </c>
      <c r="F7" s="628" t="str">
        <f t="shared" si="1"/>
        <v/>
      </c>
      <c r="G7" s="625" t="str">
        <f t="shared" si="2"/>
        <v>否</v>
      </c>
      <c r="H7" s="567"/>
    </row>
    <row r="8" s="170" customFormat="1" customHeight="1" spans="1:8">
      <c r="A8" s="151" t="s">
        <v>1543</v>
      </c>
      <c r="B8" s="626">
        <v>45</v>
      </c>
      <c r="C8" s="138">
        <v>48</v>
      </c>
      <c r="D8" s="627">
        <v>38</v>
      </c>
      <c r="E8" s="573">
        <f t="shared" si="0"/>
        <v>-0.155555555555556</v>
      </c>
      <c r="F8" s="628">
        <f t="shared" si="1"/>
        <v>0.791666666666667</v>
      </c>
      <c r="G8" s="625" t="str">
        <f t="shared" si="2"/>
        <v>是</v>
      </c>
      <c r="H8" s="567"/>
    </row>
    <row r="9" s="170" customFormat="1" hidden="1" customHeight="1" spans="1:8">
      <c r="A9" s="151" t="s">
        <v>1544</v>
      </c>
      <c r="B9" s="626"/>
      <c r="C9" s="627"/>
      <c r="D9" s="627"/>
      <c r="E9" s="573"/>
      <c r="F9" s="628"/>
      <c r="G9" s="625" t="str">
        <f t="shared" si="2"/>
        <v>否</v>
      </c>
      <c r="H9" s="567"/>
    </row>
    <row r="10" s="170" customFormat="1" customHeight="1" spans="1:8">
      <c r="A10" s="151" t="s">
        <v>1545</v>
      </c>
      <c r="B10" s="626">
        <v>380</v>
      </c>
      <c r="C10" s="138">
        <v>419</v>
      </c>
      <c r="D10" s="627">
        <v>212</v>
      </c>
      <c r="E10" s="573"/>
      <c r="F10" s="628"/>
      <c r="G10" s="625" t="str">
        <f t="shared" si="2"/>
        <v>是</v>
      </c>
      <c r="H10" s="567"/>
    </row>
    <row r="11" s="170" customFormat="1" customHeight="1" spans="1:8">
      <c r="A11" s="151" t="s">
        <v>1546</v>
      </c>
      <c r="B11" s="626">
        <v>41</v>
      </c>
      <c r="C11" s="627"/>
      <c r="D11" s="627">
        <v>3</v>
      </c>
      <c r="E11" s="573"/>
      <c r="F11" s="628"/>
      <c r="G11" s="625" t="str">
        <f t="shared" si="2"/>
        <v>是</v>
      </c>
      <c r="H11" s="567"/>
    </row>
    <row r="12" s="170" customFormat="1" hidden="1" customHeight="1" spans="1:8">
      <c r="A12" s="155" t="s">
        <v>1547</v>
      </c>
      <c r="B12" s="626"/>
      <c r="C12" s="627"/>
      <c r="D12" s="627"/>
      <c r="E12" s="573"/>
      <c r="F12" s="628"/>
      <c r="G12" s="625" t="str">
        <f t="shared" si="2"/>
        <v>否</v>
      </c>
      <c r="H12" s="567"/>
    </row>
    <row r="13" s="169" customFormat="1" hidden="1" customHeight="1" spans="1:8">
      <c r="A13" s="137" t="s">
        <v>1548</v>
      </c>
      <c r="B13" s="623">
        <f>SUM(B14:B18)</f>
        <v>0</v>
      </c>
      <c r="C13" s="623">
        <f>SUM(C14:C18)</f>
        <v>0</v>
      </c>
      <c r="D13" s="623">
        <f>SUM(D14:D18)</f>
        <v>0</v>
      </c>
      <c r="E13" s="570" t="str">
        <f t="shared" ref="E13:E28" si="3">IF(B13&lt;&gt;0,D13/B13-1,"")</f>
        <v/>
      </c>
      <c r="F13" s="624" t="str">
        <f t="shared" ref="F13:F28" si="4">IF(C13&lt;&gt;0,D13/C13,"")</f>
        <v/>
      </c>
      <c r="G13" s="625" t="str">
        <f t="shared" si="2"/>
        <v>否</v>
      </c>
      <c r="H13" s="168"/>
    </row>
    <row r="14" s="169" customFormat="1" hidden="1" customHeight="1" spans="1:8">
      <c r="A14" s="151" t="s">
        <v>1549</v>
      </c>
      <c r="B14" s="629"/>
      <c r="C14" s="154"/>
      <c r="D14" s="629"/>
      <c r="E14" s="573" t="str">
        <f t="shared" si="3"/>
        <v/>
      </c>
      <c r="F14" s="628" t="str">
        <f t="shared" si="4"/>
        <v/>
      </c>
      <c r="G14" s="625" t="str">
        <f t="shared" si="2"/>
        <v>否</v>
      </c>
      <c r="H14" s="567"/>
    </row>
    <row r="15" s="169" customFormat="1" hidden="1" customHeight="1" spans="1:8">
      <c r="A15" s="155" t="s">
        <v>1550</v>
      </c>
      <c r="B15" s="630"/>
      <c r="C15" s="630"/>
      <c r="D15" s="629"/>
      <c r="E15" s="573"/>
      <c r="F15" s="628"/>
      <c r="G15" s="625" t="str">
        <f>IF(A15&lt;&gt;"",IF(SUM(B56:D56)&lt;&gt;0,"是","否"),"是")</f>
        <v>否</v>
      </c>
      <c r="H15" s="567"/>
    </row>
    <row r="16" s="169" customFormat="1" hidden="1" customHeight="1" spans="1:8">
      <c r="A16" s="151" t="s">
        <v>1543</v>
      </c>
      <c r="B16" s="626"/>
      <c r="C16" s="627"/>
      <c r="D16" s="629"/>
      <c r="E16" s="573" t="str">
        <f t="shared" si="3"/>
        <v/>
      </c>
      <c r="F16" s="628" t="str">
        <f t="shared" si="4"/>
        <v/>
      </c>
      <c r="G16" s="625" t="str">
        <f t="shared" ref="G16:G62" si="5">IF(A16&lt;&gt;"",IF(SUM(B16:D16)&lt;&gt;0,"是","否"),"是")</f>
        <v>否</v>
      </c>
      <c r="H16" s="567"/>
    </row>
    <row r="17" s="169" customFormat="1" hidden="1" customHeight="1" spans="1:8">
      <c r="A17" s="151" t="s">
        <v>1545</v>
      </c>
      <c r="B17" s="626"/>
      <c r="C17" s="627"/>
      <c r="D17" s="629"/>
      <c r="E17" s="573" t="str">
        <f t="shared" si="3"/>
        <v/>
      </c>
      <c r="F17" s="628" t="str">
        <f t="shared" si="4"/>
        <v/>
      </c>
      <c r="G17" s="625" t="str">
        <f t="shared" si="5"/>
        <v>否</v>
      </c>
      <c r="H17" s="567"/>
    </row>
    <row r="18" s="169" customFormat="1" hidden="1" customHeight="1" spans="1:8">
      <c r="A18" s="151" t="s">
        <v>1546</v>
      </c>
      <c r="B18" s="626"/>
      <c r="C18" s="154"/>
      <c r="D18" s="629"/>
      <c r="E18" s="573" t="str">
        <f t="shared" si="3"/>
        <v/>
      </c>
      <c r="F18" s="628" t="str">
        <f t="shared" si="4"/>
        <v/>
      </c>
      <c r="G18" s="625" t="str">
        <f t="shared" si="5"/>
        <v>否</v>
      </c>
      <c r="H18" s="567"/>
    </row>
    <row r="19" s="168" customFormat="1" hidden="1" customHeight="1" spans="1:8">
      <c r="A19" s="137" t="s">
        <v>1551</v>
      </c>
      <c r="B19" s="623">
        <f>SUM(B20:B24)</f>
        <v>0</v>
      </c>
      <c r="C19" s="623">
        <f>SUM(C20:C24)</f>
        <v>0</v>
      </c>
      <c r="D19" s="623">
        <f>SUM(D20:D24)</f>
        <v>0</v>
      </c>
      <c r="E19" s="573" t="str">
        <f t="shared" si="3"/>
        <v/>
      </c>
      <c r="F19" s="628" t="str">
        <f t="shared" si="4"/>
        <v/>
      </c>
      <c r="G19" s="625" t="str">
        <f t="shared" si="5"/>
        <v>否</v>
      </c>
    </row>
    <row r="20" s="567" customFormat="1" hidden="1" customHeight="1" spans="1:8">
      <c r="A20" s="151" t="s">
        <v>1552</v>
      </c>
      <c r="B20" s="629"/>
      <c r="C20" s="154"/>
      <c r="D20" s="629"/>
      <c r="E20" s="573" t="str">
        <f t="shared" si="3"/>
        <v/>
      </c>
      <c r="F20" s="628" t="str">
        <f t="shared" si="4"/>
        <v/>
      </c>
      <c r="G20" s="625" t="str">
        <f t="shared" si="5"/>
        <v>否</v>
      </c>
    </row>
    <row r="21" s="567" customFormat="1" hidden="1" customHeight="1" spans="1:8">
      <c r="A21" s="151" t="s">
        <v>1542</v>
      </c>
      <c r="B21" s="629"/>
      <c r="C21" s="629"/>
      <c r="D21" s="629"/>
      <c r="E21" s="573" t="str">
        <f t="shared" si="3"/>
        <v/>
      </c>
      <c r="F21" s="628" t="str">
        <f t="shared" si="4"/>
        <v/>
      </c>
      <c r="G21" s="625" t="str">
        <f t="shared" si="5"/>
        <v>否</v>
      </c>
    </row>
    <row r="22" s="567" customFormat="1" hidden="1" customHeight="1" spans="1:8">
      <c r="A22" s="151" t="s">
        <v>1543</v>
      </c>
      <c r="B22" s="629"/>
      <c r="C22" s="127"/>
      <c r="D22" s="629"/>
      <c r="E22" s="573" t="str">
        <f t="shared" si="3"/>
        <v/>
      </c>
      <c r="F22" s="628" t="str">
        <f t="shared" si="4"/>
        <v/>
      </c>
      <c r="G22" s="625" t="str">
        <f t="shared" si="5"/>
        <v>否</v>
      </c>
    </row>
    <row r="23" s="567" customFormat="1" hidden="1" customHeight="1" spans="1:8">
      <c r="A23" s="151" t="s">
        <v>1545</v>
      </c>
      <c r="B23" s="629"/>
      <c r="C23" s="631"/>
      <c r="D23" s="627"/>
      <c r="E23" s="573" t="str">
        <f t="shared" si="3"/>
        <v/>
      </c>
      <c r="F23" s="628" t="str">
        <f t="shared" si="4"/>
        <v/>
      </c>
      <c r="G23" s="625" t="str">
        <f t="shared" si="5"/>
        <v>否</v>
      </c>
    </row>
    <row r="24" s="567" customFormat="1" hidden="1" customHeight="1" spans="1:8">
      <c r="A24" s="151" t="s">
        <v>1546</v>
      </c>
      <c r="B24" s="629"/>
      <c r="C24" s="631"/>
      <c r="D24" s="627"/>
      <c r="E24" s="573" t="str">
        <f t="shared" si="3"/>
        <v/>
      </c>
      <c r="F24" s="628" t="str">
        <f t="shared" si="4"/>
        <v/>
      </c>
      <c r="G24" s="625" t="str">
        <f t="shared" si="5"/>
        <v>否</v>
      </c>
    </row>
    <row r="25" s="168" customFormat="1" hidden="1" customHeight="1" spans="1:8">
      <c r="A25" s="137" t="s">
        <v>1553</v>
      </c>
      <c r="B25" s="623">
        <f>SUM(B26:B29)</f>
        <v>0</v>
      </c>
      <c r="C25" s="623">
        <f>SUM(C26:C29)</f>
        <v>0</v>
      </c>
      <c r="D25" s="623">
        <f>SUM(D26:D29)</f>
        <v>0</v>
      </c>
      <c r="E25" s="570" t="str">
        <f t="shared" si="3"/>
        <v/>
      </c>
      <c r="F25" s="570" t="str">
        <f t="shared" si="4"/>
        <v/>
      </c>
      <c r="G25" s="625" t="str">
        <f t="shared" si="5"/>
        <v>否</v>
      </c>
    </row>
    <row r="26" s="567" customFormat="1" hidden="1" customHeight="1" spans="1:8">
      <c r="A26" s="151" t="s">
        <v>1554</v>
      </c>
      <c r="B26" s="629"/>
      <c r="C26" s="154"/>
      <c r="D26" s="632"/>
      <c r="E26" s="573" t="str">
        <f t="shared" si="3"/>
        <v/>
      </c>
      <c r="F26" s="628" t="str">
        <f t="shared" si="4"/>
        <v/>
      </c>
      <c r="G26" s="625" t="str">
        <f t="shared" si="5"/>
        <v>否</v>
      </c>
    </row>
    <row r="27" s="567" customFormat="1" hidden="1" customHeight="1" spans="1:8">
      <c r="A27" s="151" t="s">
        <v>1542</v>
      </c>
      <c r="B27" s="629"/>
      <c r="C27" s="632"/>
      <c r="D27" s="632"/>
      <c r="E27" s="573" t="str">
        <f t="shared" si="3"/>
        <v/>
      </c>
      <c r="F27" s="628" t="str">
        <f t="shared" si="4"/>
        <v/>
      </c>
      <c r="G27" s="625" t="str">
        <f t="shared" si="5"/>
        <v>否</v>
      </c>
    </row>
    <row r="28" s="567" customFormat="1" hidden="1" customHeight="1" spans="1:8">
      <c r="A28" s="151" t="s">
        <v>1543</v>
      </c>
      <c r="B28" s="629"/>
      <c r="C28" s="154"/>
      <c r="D28" s="632"/>
      <c r="E28" s="573" t="str">
        <f t="shared" si="3"/>
        <v/>
      </c>
      <c r="F28" s="628" t="str">
        <f t="shared" si="4"/>
        <v/>
      </c>
      <c r="G28" s="625" t="str">
        <f t="shared" si="5"/>
        <v>否</v>
      </c>
    </row>
    <row r="29" s="567" customFormat="1" hidden="1" customHeight="1" spans="1:8">
      <c r="A29" s="151" t="s">
        <v>1546</v>
      </c>
      <c r="B29" s="629"/>
      <c r="C29" s="632"/>
      <c r="D29" s="632"/>
      <c r="E29" s="573"/>
      <c r="F29" s="628"/>
      <c r="G29" s="625" t="str">
        <f t="shared" si="5"/>
        <v>否</v>
      </c>
    </row>
    <row r="30" s="567" customFormat="1" customHeight="1" spans="1:8">
      <c r="A30" s="137" t="s">
        <v>1555</v>
      </c>
      <c r="B30" s="623">
        <f>SUM(B31:B36)</f>
        <v>4899</v>
      </c>
      <c r="C30" s="623">
        <f>SUM(C31:C36)</f>
        <v>4677</v>
      </c>
      <c r="D30" s="623">
        <f>SUM(D31:D36)</f>
        <v>7124</v>
      </c>
      <c r="E30" s="570">
        <f>IF(B30&lt;&gt;0,D30/B30-1,"")</f>
        <v>0.454174321290059</v>
      </c>
      <c r="F30" s="570">
        <f>IF(C30&lt;&gt;0,D30/C30,"")</f>
        <v>1.52319863160145</v>
      </c>
      <c r="G30" s="625" t="str">
        <f t="shared" si="5"/>
        <v>是</v>
      </c>
      <c r="H30" s="168"/>
    </row>
    <row r="31" s="168" customFormat="1" customHeight="1" spans="1:8">
      <c r="A31" s="151" t="s">
        <v>1541</v>
      </c>
      <c r="B31" s="629">
        <v>4087</v>
      </c>
      <c r="C31" s="632">
        <v>3800</v>
      </c>
      <c r="D31" s="632">
        <v>6302</v>
      </c>
      <c r="E31" s="636">
        <v>0.0865186093711214</v>
      </c>
      <c r="F31" s="637">
        <v>0.979110526315789</v>
      </c>
      <c r="G31" s="625" t="str">
        <f t="shared" si="5"/>
        <v>是</v>
      </c>
      <c r="H31" s="638"/>
    </row>
    <row r="32" s="170" customFormat="1" customHeight="1" spans="1:8">
      <c r="A32" s="151" t="s">
        <v>1542</v>
      </c>
      <c r="B32" s="629">
        <v>693</v>
      </c>
      <c r="C32" s="158">
        <v>761</v>
      </c>
      <c r="D32" s="632">
        <v>745</v>
      </c>
      <c r="E32" s="636">
        <v>0.0831077895688148</v>
      </c>
      <c r="F32" s="637">
        <v>1.00566727614663</v>
      </c>
      <c r="G32" s="625" t="str">
        <f t="shared" si="5"/>
        <v>是</v>
      </c>
      <c r="H32" s="638"/>
    </row>
    <row r="33" s="170" customFormat="1" customHeight="1" spans="1:8">
      <c r="A33" s="151" t="s">
        <v>1543</v>
      </c>
      <c r="B33" s="629">
        <v>16</v>
      </c>
      <c r="C33" s="158">
        <v>11</v>
      </c>
      <c r="D33" s="632">
        <v>15</v>
      </c>
      <c r="E33" s="636">
        <v>-0.320007886435331</v>
      </c>
      <c r="F33" s="637">
        <v>0.53889375</v>
      </c>
      <c r="G33" s="625" t="str">
        <f t="shared" si="5"/>
        <v>是</v>
      </c>
      <c r="H33" s="639"/>
    </row>
    <row r="34" s="170" customFormat="1" hidden="1" customHeight="1" spans="1:8">
      <c r="A34" s="633" t="s">
        <v>1544</v>
      </c>
      <c r="B34" s="634"/>
      <c r="C34" s="635"/>
      <c r="D34" s="635"/>
      <c r="E34" s="636" t="s">
        <v>1556</v>
      </c>
      <c r="F34" s="637" t="s">
        <v>1556</v>
      </c>
      <c r="G34" s="625" t="str">
        <f t="shared" si="5"/>
        <v>否</v>
      </c>
      <c r="H34" s="567"/>
    </row>
    <row r="35" s="170" customFormat="1" customHeight="1" spans="1:8">
      <c r="A35" s="151" t="s">
        <v>1545</v>
      </c>
      <c r="B35" s="629">
        <v>98</v>
      </c>
      <c r="C35" s="158">
        <v>100</v>
      </c>
      <c r="D35" s="632">
        <v>59</v>
      </c>
      <c r="E35" s="636">
        <v>1.04285552497883</v>
      </c>
      <c r="F35" s="637">
        <v>9.6504495</v>
      </c>
      <c r="G35" s="625" t="str">
        <f t="shared" si="5"/>
        <v>是</v>
      </c>
      <c r="H35" s="639"/>
    </row>
    <row r="36" s="169" customFormat="1" customHeight="1" spans="1:8">
      <c r="A36" s="151" t="s">
        <v>1546</v>
      </c>
      <c r="B36" s="629">
        <v>5</v>
      </c>
      <c r="C36" s="158">
        <v>5</v>
      </c>
      <c r="D36" s="632">
        <v>3</v>
      </c>
      <c r="E36" s="636">
        <v>-0.01352390438247</v>
      </c>
      <c r="F36" s="637">
        <v>0.330140666666667</v>
      </c>
      <c r="G36" s="625" t="str">
        <f t="shared" si="5"/>
        <v>是</v>
      </c>
      <c r="H36" s="640"/>
    </row>
    <row r="37" s="615" customFormat="1" customHeight="1" spans="1:8">
      <c r="A37" s="137" t="s">
        <v>1557</v>
      </c>
      <c r="B37" s="623">
        <f>SUM(B38:B42)</f>
        <v>33613</v>
      </c>
      <c r="C37" s="623">
        <f>SUM(C38:C42)</f>
        <v>34187</v>
      </c>
      <c r="D37" s="623">
        <f>SUM(D38:D42)</f>
        <v>32284</v>
      </c>
      <c r="E37" s="570">
        <f t="shared" ref="E37:E50" si="6">IF(B37&lt;&gt;0,D37/B37-1,"")</f>
        <v>-0.0395382738821289</v>
      </c>
      <c r="F37" s="624">
        <f t="shared" ref="F37:F50" si="7">IF(C37&lt;&gt;0,D37/C37,"")</f>
        <v>0.944335566150876</v>
      </c>
      <c r="G37" s="625" t="str">
        <f t="shared" si="5"/>
        <v>是</v>
      </c>
      <c r="H37" s="168"/>
    </row>
    <row r="38" s="615" customFormat="1" customHeight="1" spans="1:8">
      <c r="A38" s="641" t="s">
        <v>1541</v>
      </c>
      <c r="B38" s="629">
        <v>20820</v>
      </c>
      <c r="C38" s="127">
        <v>21360</v>
      </c>
      <c r="D38" s="629">
        <v>20814</v>
      </c>
      <c r="E38" s="570"/>
      <c r="F38" s="624">
        <f t="shared" si="7"/>
        <v>0.974438202247191</v>
      </c>
      <c r="G38" s="625" t="str">
        <f t="shared" si="5"/>
        <v>是</v>
      </c>
      <c r="H38" s="168"/>
    </row>
    <row r="39" s="615" customFormat="1" customHeight="1" spans="1:8">
      <c r="A39" s="641" t="s">
        <v>1542</v>
      </c>
      <c r="B39" s="629">
        <v>11943</v>
      </c>
      <c r="C39" s="127">
        <v>11943</v>
      </c>
      <c r="D39" s="629">
        <v>10776</v>
      </c>
      <c r="E39" s="570"/>
      <c r="F39" s="624">
        <f t="shared" si="7"/>
        <v>0.902285857824667</v>
      </c>
      <c r="G39" s="625" t="str">
        <f t="shared" si="5"/>
        <v>是</v>
      </c>
      <c r="H39" s="168"/>
    </row>
    <row r="40" s="615" customFormat="1" customHeight="1" spans="1:8">
      <c r="A40" s="641" t="s">
        <v>1543</v>
      </c>
      <c r="B40" s="629">
        <v>36</v>
      </c>
      <c r="C40" s="157">
        <v>39</v>
      </c>
      <c r="D40" s="629">
        <v>16</v>
      </c>
      <c r="E40" s="573">
        <f t="shared" si="6"/>
        <v>-0.555555555555556</v>
      </c>
      <c r="F40" s="628">
        <f t="shared" si="7"/>
        <v>0.41025641025641</v>
      </c>
      <c r="G40" s="625" t="str">
        <f t="shared" si="5"/>
        <v>是</v>
      </c>
      <c r="H40" s="168"/>
    </row>
    <row r="41" s="615" customFormat="1" customHeight="1" spans="1:8">
      <c r="A41" s="641" t="s">
        <v>1545</v>
      </c>
      <c r="B41" s="629">
        <v>813</v>
      </c>
      <c r="C41" s="157">
        <v>845</v>
      </c>
      <c r="D41" s="629">
        <v>670</v>
      </c>
      <c r="E41" s="573">
        <f t="shared" si="6"/>
        <v>-0.175891758917589</v>
      </c>
      <c r="F41" s="628">
        <f t="shared" si="7"/>
        <v>0.792899408284024</v>
      </c>
      <c r="G41" s="625" t="str">
        <f t="shared" si="5"/>
        <v>是</v>
      </c>
      <c r="H41" s="168"/>
    </row>
    <row r="42" s="615" customFormat="1" customHeight="1" spans="1:8">
      <c r="A42" s="641" t="s">
        <v>1546</v>
      </c>
      <c r="B42" s="629">
        <v>1</v>
      </c>
      <c r="C42" s="627"/>
      <c r="D42" s="629">
        <v>8</v>
      </c>
      <c r="E42" s="573">
        <f t="shared" si="6"/>
        <v>7</v>
      </c>
      <c r="F42" s="628" t="str">
        <f t="shared" si="7"/>
        <v/>
      </c>
      <c r="G42" s="625" t="str">
        <f t="shared" si="5"/>
        <v>是</v>
      </c>
      <c r="H42" s="168"/>
    </row>
    <row r="43" s="169" customFormat="1" hidden="1" customHeight="1" spans="1:8">
      <c r="A43" s="137" t="s">
        <v>1558</v>
      </c>
      <c r="B43" s="623">
        <f>SUM(B44:B47)</f>
        <v>0</v>
      </c>
      <c r="C43" s="623">
        <f>SUM(C44:C47)</f>
        <v>0</v>
      </c>
      <c r="D43" s="623">
        <f>SUM(D44:D47)</f>
        <v>0</v>
      </c>
      <c r="E43" s="573" t="str">
        <f t="shared" si="6"/>
        <v/>
      </c>
      <c r="F43" s="628" t="str">
        <f t="shared" si="7"/>
        <v/>
      </c>
      <c r="G43" s="625" t="str">
        <f t="shared" si="5"/>
        <v>否</v>
      </c>
      <c r="H43" s="168"/>
    </row>
    <row r="44" s="170" customFormat="1" hidden="1" customHeight="1" spans="1:8">
      <c r="A44" s="151" t="s">
        <v>1552</v>
      </c>
      <c r="B44" s="629"/>
      <c r="C44" s="154"/>
      <c r="D44" s="629"/>
      <c r="E44" s="573" t="str">
        <f t="shared" si="6"/>
        <v/>
      </c>
      <c r="F44" s="628" t="str">
        <f t="shared" si="7"/>
        <v/>
      </c>
      <c r="G44" s="625" t="str">
        <f t="shared" si="5"/>
        <v>否</v>
      </c>
      <c r="H44" s="567"/>
    </row>
    <row r="45" s="170" customFormat="1" hidden="1" customHeight="1" spans="1:8">
      <c r="A45" s="151" t="s">
        <v>1542</v>
      </c>
      <c r="B45" s="629"/>
      <c r="C45" s="138"/>
      <c r="D45" s="629"/>
      <c r="E45" s="573" t="str">
        <f t="shared" si="6"/>
        <v/>
      </c>
      <c r="F45" s="628" t="str">
        <f t="shared" si="7"/>
        <v/>
      </c>
      <c r="G45" s="625" t="str">
        <f t="shared" si="5"/>
        <v>否</v>
      </c>
      <c r="H45" s="567"/>
    </row>
    <row r="46" s="170" customFormat="1" hidden="1" customHeight="1" spans="1:8">
      <c r="A46" s="151" t="s">
        <v>1543</v>
      </c>
      <c r="B46" s="629"/>
      <c r="C46" s="629"/>
      <c r="D46" s="629"/>
      <c r="E46" s="573" t="str">
        <f t="shared" si="6"/>
        <v/>
      </c>
      <c r="F46" s="628" t="str">
        <f t="shared" si="7"/>
        <v/>
      </c>
      <c r="G46" s="625" t="str">
        <f t="shared" si="5"/>
        <v>否</v>
      </c>
      <c r="H46" s="567"/>
    </row>
    <row r="47" s="170" customFormat="1" hidden="1" customHeight="1" spans="1:8">
      <c r="A47" s="151" t="s">
        <v>1546</v>
      </c>
      <c r="B47" s="629"/>
      <c r="C47" s="631"/>
      <c r="D47" s="629"/>
      <c r="E47" s="573" t="str">
        <f t="shared" si="6"/>
        <v/>
      </c>
      <c r="F47" s="628" t="str">
        <f t="shared" si="7"/>
        <v/>
      </c>
      <c r="G47" s="625" t="str">
        <f t="shared" si="5"/>
        <v>否</v>
      </c>
      <c r="H47" s="567"/>
    </row>
    <row r="48" s="169" customFormat="1" customHeight="1" spans="1:8">
      <c r="A48" s="642" t="s">
        <v>1559</v>
      </c>
      <c r="B48" s="623">
        <f>SUM(B5,B37,B13,B19,B25,B30,B43)</f>
        <v>74987</v>
      </c>
      <c r="C48" s="623">
        <f>SUM(C5,C37,C13,C19,C25,C30,C43)</f>
        <v>68731</v>
      </c>
      <c r="D48" s="623">
        <f>SUM(D5,D37,D13,D19,D25,D30,D43)</f>
        <v>68718</v>
      </c>
      <c r="E48" s="573">
        <f t="shared" si="6"/>
        <v>-0.0836011575339726</v>
      </c>
      <c r="F48" s="628">
        <f t="shared" si="7"/>
        <v>0.999810856818612</v>
      </c>
      <c r="G48" s="625" t="str">
        <f t="shared" si="5"/>
        <v>是</v>
      </c>
      <c r="H48" s="168"/>
    </row>
    <row r="49" s="171" customFormat="1" hidden="1" customHeight="1" spans="1:8">
      <c r="A49" s="165" t="s">
        <v>1560</v>
      </c>
      <c r="B49" s="629"/>
      <c r="C49" s="629"/>
      <c r="D49" s="629"/>
      <c r="E49" s="573" t="str">
        <f t="shared" si="6"/>
        <v/>
      </c>
      <c r="F49" s="628" t="str">
        <f t="shared" si="7"/>
        <v/>
      </c>
      <c r="G49" s="625" t="str">
        <f t="shared" si="5"/>
        <v>否</v>
      </c>
      <c r="H49" s="575"/>
    </row>
    <row r="50" s="171" customFormat="1" hidden="1" customHeight="1" spans="1:8">
      <c r="A50" s="165" t="s">
        <v>1561</v>
      </c>
      <c r="B50" s="629"/>
      <c r="C50" s="629"/>
      <c r="D50" s="629"/>
      <c r="E50" s="573" t="str">
        <f t="shared" si="6"/>
        <v/>
      </c>
      <c r="F50" s="628" t="str">
        <f t="shared" si="7"/>
        <v/>
      </c>
      <c r="G50" s="625" t="str">
        <f t="shared" si="5"/>
        <v>否</v>
      </c>
      <c r="H50" s="575"/>
    </row>
    <row r="51" s="171" customFormat="1" hidden="1" customHeight="1" spans="1:8">
      <c r="A51" s="165" t="s">
        <v>1562</v>
      </c>
      <c r="B51" s="629"/>
      <c r="C51" s="629"/>
      <c r="D51" s="629"/>
      <c r="E51" s="573"/>
      <c r="F51" s="573"/>
      <c r="G51" s="625" t="str">
        <f t="shared" si="5"/>
        <v>否</v>
      </c>
      <c r="H51" s="575"/>
    </row>
    <row r="52" s="171" customFormat="1" hidden="1" customHeight="1" spans="1:8">
      <c r="A52" s="165" t="s">
        <v>1563</v>
      </c>
      <c r="B52" s="629"/>
      <c r="C52" s="629"/>
      <c r="D52" s="629"/>
      <c r="E52" s="573"/>
      <c r="F52" s="573"/>
      <c r="G52" s="625" t="str">
        <f t="shared" si="5"/>
        <v>否</v>
      </c>
      <c r="H52" s="575"/>
    </row>
    <row r="53" s="171" customFormat="1" hidden="1" customHeight="1" spans="1:8">
      <c r="A53" s="165" t="s">
        <v>1564</v>
      </c>
      <c r="B53" s="629"/>
      <c r="C53" s="629"/>
      <c r="D53" s="629"/>
      <c r="E53" s="573"/>
      <c r="F53" s="573"/>
      <c r="G53" s="625" t="str">
        <f t="shared" si="5"/>
        <v>否</v>
      </c>
      <c r="H53" s="575"/>
    </row>
    <row r="54" s="169" customFormat="1" customHeight="1" spans="1:8">
      <c r="A54" s="137" t="s">
        <v>1565</v>
      </c>
      <c r="B54" s="623">
        <f>SUM(B55:B61)</f>
        <v>55709</v>
      </c>
      <c r="C54" s="623">
        <f>SUM(C55:C61)</f>
        <v>58766</v>
      </c>
      <c r="D54" s="623">
        <f>SUM(D55:D61)</f>
        <v>58775</v>
      </c>
      <c r="E54" s="570">
        <f t="shared" ref="E54:E59" si="8">IF(B54&lt;&gt;0,D54/B54-1,"")</f>
        <v>0.0550359905939795</v>
      </c>
      <c r="F54" s="624">
        <f t="shared" ref="F54:F59" si="9">IF(C54&lt;&gt;0,D54/C54,"")</f>
        <v>1.00015314978049</v>
      </c>
      <c r="G54" s="625" t="str">
        <f t="shared" si="5"/>
        <v>是</v>
      </c>
      <c r="H54" s="168"/>
    </row>
    <row r="55" s="171" customFormat="1" customHeight="1" spans="1:8">
      <c r="A55" s="165" t="s">
        <v>1566</v>
      </c>
      <c r="B55" s="626">
        <v>44521</v>
      </c>
      <c r="C55" s="138">
        <v>47866</v>
      </c>
      <c r="D55" s="626">
        <v>46661</v>
      </c>
      <c r="E55" s="573">
        <f t="shared" si="8"/>
        <v>0.0480672042406953</v>
      </c>
      <c r="F55" s="628">
        <f t="shared" si="9"/>
        <v>0.974825554673463</v>
      </c>
      <c r="G55" s="625" t="str">
        <f t="shared" si="5"/>
        <v>是</v>
      </c>
      <c r="H55" s="575"/>
    </row>
    <row r="56" s="171" customFormat="1" hidden="1" customHeight="1" spans="1:8">
      <c r="A56" s="165" t="s">
        <v>1567</v>
      </c>
      <c r="B56" s="626"/>
      <c r="C56" s="154"/>
      <c r="D56" s="626"/>
      <c r="E56" s="573" t="str">
        <f t="shared" si="8"/>
        <v/>
      </c>
      <c r="F56" s="628" t="str">
        <f t="shared" si="9"/>
        <v/>
      </c>
      <c r="G56" s="625" t="str">
        <f t="shared" si="5"/>
        <v>否</v>
      </c>
      <c r="H56" s="575"/>
    </row>
    <row r="57" s="169" customFormat="1" hidden="1" customHeight="1" spans="1:8">
      <c r="A57" s="165" t="s">
        <v>1568</v>
      </c>
      <c r="B57" s="629"/>
      <c r="C57" s="154"/>
      <c r="D57" s="627"/>
      <c r="E57" s="573" t="str">
        <f t="shared" si="8"/>
        <v/>
      </c>
      <c r="F57" s="628" t="str">
        <f t="shared" si="9"/>
        <v/>
      </c>
      <c r="G57" s="625" t="str">
        <f t="shared" si="5"/>
        <v>否</v>
      </c>
      <c r="H57" s="575"/>
    </row>
    <row r="58" s="169" customFormat="1" hidden="1" customHeight="1" spans="1:8">
      <c r="A58" s="165" t="s">
        <v>1569</v>
      </c>
      <c r="B58" s="626"/>
      <c r="C58" s="154"/>
      <c r="D58" s="626"/>
      <c r="E58" s="573" t="str">
        <f t="shared" si="8"/>
        <v/>
      </c>
      <c r="F58" s="628" t="str">
        <f t="shared" si="9"/>
        <v/>
      </c>
      <c r="G58" s="625" t="str">
        <f t="shared" si="5"/>
        <v>否</v>
      </c>
      <c r="H58" s="575"/>
    </row>
    <row r="59" s="169" customFormat="1" customHeight="1" spans="1:8">
      <c r="A59" s="165" t="s">
        <v>1570</v>
      </c>
      <c r="B59" s="629">
        <v>11188</v>
      </c>
      <c r="C59" s="138">
        <v>10900</v>
      </c>
      <c r="D59" s="643">
        <v>12114</v>
      </c>
      <c r="E59" s="573">
        <f t="shared" si="8"/>
        <v>0.0827672506256703</v>
      </c>
      <c r="F59" s="628">
        <f t="shared" si="9"/>
        <v>1.11137614678899</v>
      </c>
      <c r="G59" s="625" t="str">
        <f t="shared" si="5"/>
        <v>是</v>
      </c>
      <c r="H59" s="575"/>
    </row>
    <row r="60" s="169" customFormat="1" hidden="1" customHeight="1" spans="1:8">
      <c r="A60" s="165" t="s">
        <v>1571</v>
      </c>
      <c r="B60" s="626"/>
      <c r="C60" s="626"/>
      <c r="D60" s="626"/>
      <c r="E60" s="573"/>
      <c r="F60" s="628"/>
      <c r="G60" s="625" t="str">
        <f t="shared" si="5"/>
        <v>否</v>
      </c>
      <c r="H60" s="575"/>
    </row>
    <row r="61" s="169" customFormat="1" hidden="1" customHeight="1" spans="1:8">
      <c r="A61" s="165" t="s">
        <v>1572</v>
      </c>
      <c r="B61" s="629"/>
      <c r="C61" s="167"/>
      <c r="D61" s="627"/>
      <c r="E61" s="573" t="str">
        <f>IF(B61&lt;&gt;0,D61/B61-1,"")</f>
        <v/>
      </c>
      <c r="F61" s="628" t="str">
        <f>IF(C61&lt;&gt;0,D61/C61,"")</f>
        <v/>
      </c>
      <c r="G61" s="625" t="str">
        <f t="shared" si="5"/>
        <v>否</v>
      </c>
      <c r="H61" s="575"/>
    </row>
    <row r="62" s="169" customFormat="1" customHeight="1" spans="1:8">
      <c r="A62" s="642" t="s">
        <v>75</v>
      </c>
      <c r="B62" s="623">
        <f>SUM(B48,B54)</f>
        <v>130696</v>
      </c>
      <c r="C62" s="623">
        <f>SUM(C48,C54)</f>
        <v>127497</v>
      </c>
      <c r="D62" s="623">
        <f>SUM(D48,D54)</f>
        <v>127493</v>
      </c>
      <c r="E62" s="570">
        <f>IF(B62&lt;&gt;0,D62/B62-1,"")</f>
        <v>-0.02450725347371</v>
      </c>
      <c r="F62" s="570">
        <f>IF(C62&lt;&gt;0,D62/C62,"")</f>
        <v>0.999968626712785</v>
      </c>
      <c r="G62" s="625" t="str">
        <f t="shared" si="5"/>
        <v>是</v>
      </c>
      <c r="H62" s="168"/>
    </row>
    <row r="63" s="169" customFormat="1" customHeight="1" spans="1:8">
      <c r="B63" s="616"/>
      <c r="C63" s="616"/>
      <c r="D63" s="616"/>
      <c r="G63" s="564"/>
    </row>
  </sheetData>
  <autoFilter xmlns:etc="http://www.wps.cn/officeDocument/2017/etCustomData" ref="A4:H62" etc:filterBottomFollowUsedRange="0">
    <filterColumn colId="6">
      <customFilters>
        <customFilter operator="equal" val="是"/>
      </customFilters>
    </filterColumn>
    <extLst/>
  </autoFilter>
  <mergeCells count="5">
    <mergeCell ref="A1:F1"/>
    <mergeCell ref="C3:D3"/>
    <mergeCell ref="E3:F3"/>
    <mergeCell ref="A3:A4"/>
    <mergeCell ref="B3:B4"/>
  </mergeCells>
  <conditionalFormatting sqref="C6">
    <cfRule type="cellIs" dxfId="3" priority="14" stopIfTrue="1" operator="lessThanOrEqual">
      <formula>-1</formula>
    </cfRule>
  </conditionalFormatting>
  <conditionalFormatting sqref="F6">
    <cfRule type="cellIs" dxfId="4" priority="75" stopIfTrue="1" operator="lessThan">
      <formula>0</formula>
    </cfRule>
  </conditionalFormatting>
  <conditionalFormatting sqref="C7">
    <cfRule type="cellIs" dxfId="4" priority="61" stopIfTrue="1" operator="lessThan">
      <formula>0</formula>
    </cfRule>
  </conditionalFormatting>
  <conditionalFormatting sqref="F7">
    <cfRule type="cellIs" dxfId="2" priority="64" stopIfTrue="1" operator="lessThanOrEqual">
      <formula>-1</formula>
    </cfRule>
    <cfRule type="cellIs" dxfId="2" priority="63" stopIfTrue="1" operator="greaterThan">
      <formula>10</formula>
    </cfRule>
    <cfRule type="cellIs" dxfId="4" priority="62" stopIfTrue="1" operator="lessThan">
      <formula>0</formula>
    </cfRule>
  </conditionalFormatting>
  <conditionalFormatting sqref="C8">
    <cfRule type="cellIs" dxfId="3" priority="13" stopIfTrue="1" operator="lessThanOrEqual">
      <formula>-1</formula>
    </cfRule>
  </conditionalFormatting>
  <conditionalFormatting sqref="C10">
    <cfRule type="cellIs" dxfId="3" priority="12" stopIfTrue="1" operator="lessThanOrEqual">
      <formula>-1</formula>
    </cfRule>
  </conditionalFormatting>
  <conditionalFormatting sqref="F13">
    <cfRule type="cellIs" dxfId="4" priority="59" stopIfTrue="1" operator="lessThan">
      <formula>0</formula>
    </cfRule>
  </conditionalFormatting>
  <conditionalFormatting sqref="C14">
    <cfRule type="cellIs" dxfId="3" priority="11" stopIfTrue="1" operator="lessThanOrEqual">
      <formula>-1</formula>
    </cfRule>
  </conditionalFormatting>
  <conditionalFormatting sqref="C18">
    <cfRule type="cellIs" dxfId="3" priority="10" stopIfTrue="1" operator="lessThanOrEqual">
      <formula>-1</formula>
    </cfRule>
  </conditionalFormatting>
  <conditionalFormatting sqref="C20">
    <cfRule type="cellIs" dxfId="3" priority="9" stopIfTrue="1" operator="lessThanOrEqual">
      <formula>-1</formula>
    </cfRule>
  </conditionalFormatting>
  <conditionalFormatting sqref="C26">
    <cfRule type="cellIs" dxfId="3" priority="1" stopIfTrue="1" operator="lessThanOrEqual">
      <formula>-1</formula>
    </cfRule>
  </conditionalFormatting>
  <conditionalFormatting sqref="C28">
    <cfRule type="cellIs" dxfId="3" priority="8" stopIfTrue="1" operator="lessThanOrEqual">
      <formula>-1</formula>
    </cfRule>
  </conditionalFormatting>
  <conditionalFormatting sqref="C44">
    <cfRule type="cellIs" dxfId="3" priority="7" stopIfTrue="1" operator="lessThanOrEqual">
      <formula>-1</formula>
    </cfRule>
  </conditionalFormatting>
  <conditionalFormatting sqref="C45">
    <cfRule type="cellIs" dxfId="3" priority="31" stopIfTrue="1" operator="lessThanOrEqual">
      <formula>-1</formula>
    </cfRule>
  </conditionalFormatting>
  <conditionalFormatting sqref="C47">
    <cfRule type="cellIs" dxfId="3" priority="33" stopIfTrue="1" operator="lessThanOrEqual">
      <formula>-1</formula>
    </cfRule>
  </conditionalFormatting>
  <conditionalFormatting sqref="C55">
    <cfRule type="cellIs" dxfId="3" priority="6" stopIfTrue="1" operator="lessThanOrEqual">
      <formula>-1</formula>
    </cfRule>
  </conditionalFormatting>
  <conditionalFormatting sqref="C56">
    <cfRule type="cellIs" dxfId="3" priority="5" stopIfTrue="1" operator="lessThanOrEqual">
      <formula>-1</formula>
    </cfRule>
  </conditionalFormatting>
  <conditionalFormatting sqref="C57">
    <cfRule type="cellIs" dxfId="3" priority="4" stopIfTrue="1" operator="lessThanOrEqual">
      <formula>-1</formula>
    </cfRule>
  </conditionalFormatting>
  <conditionalFormatting sqref="F57">
    <cfRule type="cellIs" dxfId="4" priority="30" stopIfTrue="1" operator="lessThan">
      <formula>0</formula>
    </cfRule>
    <cfRule type="cellIs" dxfId="2" priority="28" stopIfTrue="1" operator="lessThanOrEqual">
      <formula>-1</formula>
    </cfRule>
    <cfRule type="cellIs" dxfId="2" priority="27" stopIfTrue="1" operator="greaterThan">
      <formula>10</formula>
    </cfRule>
  </conditionalFormatting>
  <conditionalFormatting sqref="C58">
    <cfRule type="cellIs" dxfId="3" priority="3" stopIfTrue="1" operator="lessThanOrEqual">
      <formula>-1</formula>
    </cfRule>
  </conditionalFormatting>
  <conditionalFormatting sqref="C59">
    <cfRule type="cellIs" dxfId="3" priority="2" stopIfTrue="1" operator="lessThanOrEqual">
      <formula>-1</formula>
    </cfRule>
  </conditionalFormatting>
  <conditionalFormatting sqref="C61">
    <cfRule type="cellIs" dxfId="4" priority="20" stopIfTrue="1" operator="lessThan">
      <formula>0</formula>
    </cfRule>
  </conditionalFormatting>
  <conditionalFormatting sqref="F61">
    <cfRule type="cellIs" dxfId="4" priority="24" stopIfTrue="1" operator="lessThan">
      <formula>0</formula>
    </cfRule>
    <cfRule type="cellIs" dxfId="2" priority="22" stopIfTrue="1" operator="lessThanOrEqual">
      <formula>-1</formula>
    </cfRule>
    <cfRule type="cellIs" dxfId="2" priority="21" stopIfTrue="1" operator="greaterThan">
      <formula>10</formula>
    </cfRule>
  </conditionalFormatting>
  <conditionalFormatting sqref="C22:C24">
    <cfRule type="cellIs" dxfId="3" priority="37" stopIfTrue="1" operator="lessThanOrEqual">
      <formula>-1</formula>
    </cfRule>
  </conditionalFormatting>
  <conditionalFormatting sqref="C31:C36">
    <cfRule type="cellIs" dxfId="4" priority="49" stopIfTrue="1" operator="lessThan">
      <formula>0</formula>
    </cfRule>
  </conditionalFormatting>
  <conditionalFormatting sqref="C40:C42">
    <cfRule type="cellIs" dxfId="4" priority="69" stopIfTrue="1" operator="lessThan">
      <formula>0</formula>
    </cfRule>
  </conditionalFormatting>
  <conditionalFormatting sqref="D6:D11">
    <cfRule type="cellIs" dxfId="4" priority="41" stopIfTrue="1" operator="lessThan">
      <formula>0</formula>
    </cfRule>
  </conditionalFormatting>
  <conditionalFormatting sqref="D26:D29">
    <cfRule type="cellIs" dxfId="4" priority="43" stopIfTrue="1" operator="lessThan">
      <formula>0</formula>
    </cfRule>
  </conditionalFormatting>
  <conditionalFormatting sqref="D31:D36">
    <cfRule type="cellIs" dxfId="4" priority="18" stopIfTrue="1" operator="lessThan">
      <formula>0</formula>
    </cfRule>
  </conditionalFormatting>
  <conditionalFormatting sqref="F14:F16">
    <cfRule type="cellIs" dxfId="4" priority="56" stopIfTrue="1" operator="lessThan">
      <formula>0</formula>
    </cfRule>
    <cfRule type="cellIs" dxfId="2" priority="55" stopIfTrue="1" operator="lessThanOrEqual">
      <formula>-1</formula>
    </cfRule>
    <cfRule type="cellIs" dxfId="2" priority="54" stopIfTrue="1" operator="greaterThan">
      <formula>10</formula>
    </cfRule>
  </conditionalFormatting>
  <conditionalFormatting sqref="F20:F24">
    <cfRule type="cellIs" dxfId="2" priority="39" stopIfTrue="1" operator="lessThanOrEqual">
      <formula>-1</formula>
    </cfRule>
    <cfRule type="cellIs" dxfId="2" priority="38" stopIfTrue="1" operator="greaterThan">
      <formula>10</formula>
    </cfRule>
  </conditionalFormatting>
  <conditionalFormatting sqref="F26:F29">
    <cfRule type="cellIs" dxfId="4" priority="77" stopIfTrue="1" operator="lessThan">
      <formula>0</formula>
    </cfRule>
  </conditionalFormatting>
  <conditionalFormatting sqref="F31:F36">
    <cfRule type="cellIs" dxfId="4" priority="53" stopIfTrue="1" operator="lessThan">
      <formula>0</formula>
    </cfRule>
    <cfRule type="cellIs" dxfId="2" priority="51" stopIfTrue="1" operator="lessThanOrEqual">
      <formula>-1</formula>
    </cfRule>
    <cfRule type="cellIs" dxfId="2" priority="50" stopIfTrue="1" operator="greaterThan">
      <formula>10</formula>
    </cfRule>
  </conditionalFormatting>
  <conditionalFormatting sqref="F44:F47">
    <cfRule type="cellIs" dxfId="4" priority="36" stopIfTrue="1" operator="lessThan">
      <formula>0</formula>
    </cfRule>
    <cfRule type="cellIs" dxfId="2" priority="35" stopIfTrue="1" operator="lessThanOrEqual">
      <formula>-1</formula>
    </cfRule>
    <cfRule type="cellIs" dxfId="2" priority="34" stopIfTrue="1" operator="greaterThan">
      <formula>10</formula>
    </cfRule>
  </conditionalFormatting>
  <conditionalFormatting sqref="F5:F6 F8:F12 F26:F29 F37:F43 F48:F50 F54:F56 F58:F60">
    <cfRule type="cellIs" dxfId="2" priority="73" stopIfTrue="1" operator="lessThanOrEqual">
      <formula>-1</formula>
    </cfRule>
    <cfRule type="cellIs" dxfId="2" priority="72" stopIfTrue="1" operator="greaterThan">
      <formula>10</formula>
    </cfRule>
  </conditionalFormatting>
  <conditionalFormatting sqref="F8:F12 F37:F39">
    <cfRule type="cellIs" dxfId="4" priority="71" stopIfTrue="1" operator="lessThan">
      <formula>0</formula>
    </cfRule>
  </conditionalFormatting>
  <conditionalFormatting sqref="C9 C11:C12">
    <cfRule type="cellIs" dxfId="4" priority="68" stopIfTrue="1" operator="lessThan">
      <formula>0</formula>
    </cfRule>
  </conditionalFormatting>
  <conditionalFormatting sqref="F13 F17:F19">
    <cfRule type="cellIs" dxfId="2" priority="58" stopIfTrue="1" operator="lessThanOrEqual">
      <formula>-1</formula>
    </cfRule>
    <cfRule type="cellIs" dxfId="2" priority="57" stopIfTrue="1" operator="greaterThan">
      <formula>10</formula>
    </cfRule>
  </conditionalFormatting>
  <conditionalFormatting sqref="C27 C29">
    <cfRule type="cellIs" dxfId="4" priority="70" stopIfTrue="1" operator="lessThan">
      <formula>0</formula>
    </cfRule>
  </conditionalFormatting>
  <conditionalFormatting sqref="F40:F43 F48:F50">
    <cfRule type="cellIs" dxfId="4" priority="76" stopIfTrue="1" operator="lessThan">
      <formula>0</formula>
    </cfRule>
  </conditionalFormatting>
  <conditionalFormatting sqref="F54:F56 F58:F60">
    <cfRule type="cellIs" dxfId="4" priority="78" stopIfTrue="1" operator="lessThan">
      <formula>0</formula>
    </cfRule>
  </conditionalFormatting>
  <conditionalFormatting sqref="C63:D76">
    <cfRule type="cellIs" dxfId="4" priority="80" stopIfTrue="1" operator="lessThan">
      <formula>0</formula>
    </cfRule>
  </conditionalFormatting>
  <conditionalFormatting sqref="E63:F76">
    <cfRule type="cellIs" dxfId="4" priority="79" stopIfTrue="1" operator="lessThan">
      <formula>0</formula>
    </cfRule>
  </conditionalFormatting>
  <printOptions horizontalCentered="1"/>
  <pageMargins left="0.472222222222222" right="0.393055555555556" top="0.747916666666667" bottom="0.747916666666667" header="0.314583333333333" footer="0.314583333333333"/>
  <pageSetup paperSize="9" scale="70" orientation="portrait" blackAndWhite="1" horizont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7">
    <tabColor rgb="FFFF0000"/>
  </sheetPr>
  <dimension ref="A1:H63"/>
  <sheetViews>
    <sheetView showZeros="0" zoomScale="70" zoomScaleNormal="70" workbookViewId="0">
      <pane ySplit="4" topLeftCell="A35" activePane="bottomLeft" state="frozen"/>
      <selection/>
      <selection pane="bottomLeft" activeCell="K54" sqref="K54"/>
    </sheetView>
  </sheetViews>
  <sheetFormatPr defaultColWidth="9" defaultRowHeight="38" customHeight="1" outlineLevelCol="7"/>
  <cols>
    <col min="1" max="1" width="53.975" style="169" customWidth="1"/>
    <col min="2" max="4" width="17.6166666666667" style="616" customWidth="1"/>
    <col min="5" max="5" width="13.4833333333333" style="169" customWidth="1"/>
    <col min="6" max="6" width="15.5" style="169" customWidth="1"/>
    <col min="7" max="7" width="9" style="564"/>
    <col min="8" max="8" width="9" style="169" customWidth="1"/>
    <col min="9" max="16384" width="9" style="169"/>
  </cols>
  <sheetData>
    <row r="1" s="168" customFormat="1" customHeight="1" spans="1:8">
      <c r="A1" s="322" t="s">
        <v>1573</v>
      </c>
      <c r="B1" s="617"/>
      <c r="C1" s="617"/>
      <c r="D1" s="617"/>
      <c r="E1" s="322"/>
      <c r="F1" s="322"/>
      <c r="G1" s="462"/>
    </row>
    <row r="2" s="168" customFormat="1" customHeight="1" spans="1:8">
      <c r="A2" s="618" t="s">
        <v>1574</v>
      </c>
      <c r="B2" s="619"/>
      <c r="C2" s="620"/>
      <c r="D2" s="621"/>
      <c r="F2" s="466" t="s">
        <v>2</v>
      </c>
      <c r="G2" s="461"/>
    </row>
    <row r="3" s="168" customFormat="1" customHeight="1" spans="1:8">
      <c r="A3" s="468" t="s">
        <v>4</v>
      </c>
      <c r="B3" s="622" t="s">
        <v>5</v>
      </c>
      <c r="C3" s="622" t="s">
        <v>6</v>
      </c>
      <c r="D3" s="622"/>
      <c r="E3" s="97" t="s">
        <v>7</v>
      </c>
      <c r="F3" s="97"/>
      <c r="G3" s="508" t="s">
        <v>8</v>
      </c>
    </row>
    <row r="4" s="259" customFormat="1" customHeight="1" spans="1:8">
      <c r="A4" s="468"/>
      <c r="B4" s="622"/>
      <c r="C4" s="622" t="s">
        <v>9</v>
      </c>
      <c r="D4" s="622" t="s">
        <v>10</v>
      </c>
      <c r="E4" s="96" t="s">
        <v>11</v>
      </c>
      <c r="F4" s="96" t="s">
        <v>81</v>
      </c>
      <c r="G4" s="508"/>
    </row>
    <row r="5" s="614" customFormat="1" customHeight="1" spans="1:8">
      <c r="A5" s="137" t="s">
        <v>1540</v>
      </c>
      <c r="B5" s="623">
        <v>36475</v>
      </c>
      <c r="C5" s="623">
        <v>29867</v>
      </c>
      <c r="D5" s="623">
        <v>29310</v>
      </c>
      <c r="E5" s="570">
        <v>-0.196435915010281</v>
      </c>
      <c r="F5" s="624">
        <v>0.981350654568587</v>
      </c>
      <c r="G5" s="625" t="s">
        <v>1467</v>
      </c>
      <c r="H5" s="567"/>
    </row>
    <row r="6" s="170" customFormat="1" customHeight="1" spans="1:8">
      <c r="A6" s="151" t="s">
        <v>1541</v>
      </c>
      <c r="B6" s="626">
        <v>36009</v>
      </c>
      <c r="C6" s="154">
        <v>29400</v>
      </c>
      <c r="D6" s="627">
        <v>29057</v>
      </c>
      <c r="E6" s="573">
        <v>-0.193062845399761</v>
      </c>
      <c r="F6" s="628">
        <v>0.988333333333333</v>
      </c>
      <c r="G6" s="625" t="s">
        <v>1467</v>
      </c>
      <c r="H6" s="567"/>
    </row>
    <row r="7" s="170" customFormat="1" hidden="1" customHeight="1" spans="1:8">
      <c r="A7" s="151" t="s">
        <v>1542</v>
      </c>
      <c r="B7" s="626"/>
      <c r="C7" s="627"/>
      <c r="D7" s="627"/>
      <c r="E7" s="573" t="s">
        <v>1556</v>
      </c>
      <c r="F7" s="628" t="s">
        <v>1556</v>
      </c>
      <c r="G7" s="625" t="s">
        <v>1575</v>
      </c>
      <c r="H7" s="567"/>
    </row>
    <row r="8" s="170" customFormat="1" customHeight="1" spans="1:8">
      <c r="A8" s="151" t="s">
        <v>1543</v>
      </c>
      <c r="B8" s="626">
        <v>45</v>
      </c>
      <c r="C8" s="154">
        <v>48</v>
      </c>
      <c r="D8" s="627">
        <v>38</v>
      </c>
      <c r="E8" s="573">
        <v>-0.155555555555556</v>
      </c>
      <c r="F8" s="628">
        <v>0.791666666666667</v>
      </c>
      <c r="G8" s="625" t="s">
        <v>1467</v>
      </c>
      <c r="H8" s="567"/>
    </row>
    <row r="9" s="170" customFormat="1" hidden="1" customHeight="1" spans="1:8">
      <c r="A9" s="151" t="s">
        <v>1544</v>
      </c>
      <c r="B9" s="626"/>
      <c r="C9" s="627"/>
      <c r="D9" s="627"/>
      <c r="E9" s="573"/>
      <c r="F9" s="628"/>
      <c r="G9" s="625" t="s">
        <v>1575</v>
      </c>
      <c r="H9" s="567"/>
    </row>
    <row r="10" s="170" customFormat="1" customHeight="1" spans="1:8">
      <c r="A10" s="151" t="s">
        <v>1545</v>
      </c>
      <c r="B10" s="626">
        <v>380</v>
      </c>
      <c r="C10" s="154">
        <v>419</v>
      </c>
      <c r="D10" s="627">
        <v>212</v>
      </c>
      <c r="E10" s="573"/>
      <c r="F10" s="628"/>
      <c r="G10" s="625" t="s">
        <v>1467</v>
      </c>
      <c r="H10" s="567"/>
    </row>
    <row r="11" s="170" customFormat="1" customHeight="1" spans="1:8">
      <c r="A11" s="151" t="s">
        <v>1546</v>
      </c>
      <c r="B11" s="626">
        <v>41</v>
      </c>
      <c r="C11" s="627"/>
      <c r="D11" s="627">
        <v>3</v>
      </c>
      <c r="E11" s="573"/>
      <c r="F11" s="628"/>
      <c r="G11" s="625" t="s">
        <v>1467</v>
      </c>
      <c r="H11" s="567"/>
    </row>
    <row r="12" s="170" customFormat="1" hidden="1" customHeight="1" spans="1:8">
      <c r="A12" s="155" t="s">
        <v>1547</v>
      </c>
      <c r="B12" s="626"/>
      <c r="C12" s="627"/>
      <c r="D12" s="627"/>
      <c r="E12" s="573"/>
      <c r="F12" s="628"/>
      <c r="G12" s="625" t="s">
        <v>1575</v>
      </c>
      <c r="H12" s="567"/>
    </row>
    <row r="13" s="169" customFormat="1" hidden="1" customHeight="1" spans="1:8">
      <c r="A13" s="137" t="s">
        <v>1548</v>
      </c>
      <c r="B13" s="623">
        <v>0</v>
      </c>
      <c r="C13" s="623">
        <v>0</v>
      </c>
      <c r="D13" s="623">
        <v>0</v>
      </c>
      <c r="E13" s="570" t="s">
        <v>1556</v>
      </c>
      <c r="F13" s="624" t="s">
        <v>1556</v>
      </c>
      <c r="G13" s="625" t="s">
        <v>1575</v>
      </c>
      <c r="H13" s="168"/>
    </row>
    <row r="14" s="169" customFormat="1" hidden="1" customHeight="1" spans="1:8">
      <c r="A14" s="151" t="s">
        <v>1549</v>
      </c>
      <c r="B14" s="629"/>
      <c r="C14" s="154"/>
      <c r="D14" s="629"/>
      <c r="E14" s="573" t="s">
        <v>1556</v>
      </c>
      <c r="F14" s="628" t="s">
        <v>1556</v>
      </c>
      <c r="G14" s="625" t="s">
        <v>1575</v>
      </c>
      <c r="H14" s="567"/>
    </row>
    <row r="15" s="169" customFormat="1" hidden="1" customHeight="1" spans="1:8">
      <c r="A15" s="155" t="s">
        <v>1550</v>
      </c>
      <c r="B15" s="630"/>
      <c r="C15" s="630"/>
      <c r="D15" s="629"/>
      <c r="E15" s="573"/>
      <c r="F15" s="628"/>
      <c r="G15" s="625" t="s">
        <v>1575</v>
      </c>
      <c r="H15" s="567"/>
    </row>
    <row r="16" s="169" customFormat="1" hidden="1" customHeight="1" spans="1:8">
      <c r="A16" s="151" t="s">
        <v>1543</v>
      </c>
      <c r="B16" s="626"/>
      <c r="C16" s="627"/>
      <c r="D16" s="629"/>
      <c r="E16" s="573" t="s">
        <v>1556</v>
      </c>
      <c r="F16" s="628" t="s">
        <v>1556</v>
      </c>
      <c r="G16" s="625" t="s">
        <v>1575</v>
      </c>
      <c r="H16" s="567"/>
    </row>
    <row r="17" s="169" customFormat="1" hidden="1" customHeight="1" spans="1:8">
      <c r="A17" s="151" t="s">
        <v>1545</v>
      </c>
      <c r="B17" s="626"/>
      <c r="C17" s="627"/>
      <c r="D17" s="629"/>
      <c r="E17" s="573" t="s">
        <v>1556</v>
      </c>
      <c r="F17" s="628" t="s">
        <v>1556</v>
      </c>
      <c r="G17" s="625" t="s">
        <v>1575</v>
      </c>
      <c r="H17" s="567"/>
    </row>
    <row r="18" s="169" customFormat="1" hidden="1" customHeight="1" spans="1:8">
      <c r="A18" s="151" t="s">
        <v>1546</v>
      </c>
      <c r="B18" s="626"/>
      <c r="C18" s="154"/>
      <c r="D18" s="629"/>
      <c r="E18" s="573" t="s">
        <v>1556</v>
      </c>
      <c r="F18" s="628" t="s">
        <v>1556</v>
      </c>
      <c r="G18" s="625" t="s">
        <v>1575</v>
      </c>
      <c r="H18" s="567"/>
    </row>
    <row r="19" s="168" customFormat="1" hidden="1" customHeight="1" spans="1:8">
      <c r="A19" s="137" t="s">
        <v>1551</v>
      </c>
      <c r="B19" s="623">
        <v>0</v>
      </c>
      <c r="C19" s="623">
        <v>0</v>
      </c>
      <c r="D19" s="623">
        <v>0</v>
      </c>
      <c r="E19" s="573" t="s">
        <v>1556</v>
      </c>
      <c r="F19" s="628" t="s">
        <v>1556</v>
      </c>
      <c r="G19" s="625" t="s">
        <v>1575</v>
      </c>
    </row>
    <row r="20" s="567" customFormat="1" hidden="1" customHeight="1" spans="1:8">
      <c r="A20" s="151" t="s">
        <v>1552</v>
      </c>
      <c r="B20" s="629"/>
      <c r="C20" s="154"/>
      <c r="D20" s="629"/>
      <c r="E20" s="573" t="s">
        <v>1556</v>
      </c>
      <c r="F20" s="628" t="s">
        <v>1556</v>
      </c>
      <c r="G20" s="625" t="s">
        <v>1575</v>
      </c>
    </row>
    <row r="21" s="567" customFormat="1" hidden="1" customHeight="1" spans="1:8">
      <c r="A21" s="151" t="s">
        <v>1542</v>
      </c>
      <c r="B21" s="629"/>
      <c r="C21" s="629"/>
      <c r="D21" s="629"/>
      <c r="E21" s="573" t="s">
        <v>1556</v>
      </c>
      <c r="F21" s="628" t="s">
        <v>1556</v>
      </c>
      <c r="G21" s="625" t="s">
        <v>1575</v>
      </c>
    </row>
    <row r="22" s="567" customFormat="1" hidden="1" customHeight="1" spans="1:8">
      <c r="A22" s="151" t="s">
        <v>1543</v>
      </c>
      <c r="B22" s="629"/>
      <c r="C22" s="127"/>
      <c r="D22" s="629"/>
      <c r="E22" s="573" t="s">
        <v>1556</v>
      </c>
      <c r="F22" s="628" t="s">
        <v>1556</v>
      </c>
      <c r="G22" s="625" t="s">
        <v>1575</v>
      </c>
    </row>
    <row r="23" s="567" customFormat="1" hidden="1" customHeight="1" spans="1:8">
      <c r="A23" s="151" t="s">
        <v>1545</v>
      </c>
      <c r="B23" s="629"/>
      <c r="C23" s="631"/>
      <c r="D23" s="627"/>
      <c r="E23" s="573" t="s">
        <v>1556</v>
      </c>
      <c r="F23" s="628" t="s">
        <v>1556</v>
      </c>
      <c r="G23" s="625" t="s">
        <v>1575</v>
      </c>
    </row>
    <row r="24" s="567" customFormat="1" hidden="1" customHeight="1" spans="1:8">
      <c r="A24" s="151" t="s">
        <v>1546</v>
      </c>
      <c r="B24" s="629"/>
      <c r="C24" s="631"/>
      <c r="D24" s="627"/>
      <c r="E24" s="573" t="s">
        <v>1556</v>
      </c>
      <c r="F24" s="628" t="s">
        <v>1556</v>
      </c>
      <c r="G24" s="625" t="s">
        <v>1575</v>
      </c>
    </row>
    <row r="25" s="168" customFormat="1" hidden="1" customHeight="1" spans="1:8">
      <c r="A25" s="137" t="s">
        <v>1553</v>
      </c>
      <c r="B25" s="623">
        <v>0</v>
      </c>
      <c r="C25" s="623">
        <v>0</v>
      </c>
      <c r="D25" s="623">
        <v>0</v>
      </c>
      <c r="E25" s="570" t="s">
        <v>1556</v>
      </c>
      <c r="F25" s="570" t="s">
        <v>1556</v>
      </c>
      <c r="G25" s="625" t="s">
        <v>1575</v>
      </c>
    </row>
    <row r="26" s="567" customFormat="1" hidden="1" customHeight="1" spans="1:8">
      <c r="A26" s="151" t="s">
        <v>1554</v>
      </c>
      <c r="B26" s="629"/>
      <c r="C26" s="154"/>
      <c r="D26" s="632"/>
      <c r="E26" s="573" t="s">
        <v>1556</v>
      </c>
      <c r="F26" s="628" t="s">
        <v>1556</v>
      </c>
      <c r="G26" s="625" t="s">
        <v>1575</v>
      </c>
    </row>
    <row r="27" s="567" customFormat="1" hidden="1" customHeight="1" spans="1:8">
      <c r="A27" s="151" t="s">
        <v>1542</v>
      </c>
      <c r="B27" s="629"/>
      <c r="C27" s="632"/>
      <c r="D27" s="632"/>
      <c r="E27" s="573" t="s">
        <v>1556</v>
      </c>
      <c r="F27" s="628" t="s">
        <v>1556</v>
      </c>
      <c r="G27" s="625" t="s">
        <v>1575</v>
      </c>
    </row>
    <row r="28" s="567" customFormat="1" hidden="1" customHeight="1" spans="1:8">
      <c r="A28" s="151" t="s">
        <v>1543</v>
      </c>
      <c r="B28" s="629"/>
      <c r="C28" s="154"/>
      <c r="D28" s="632"/>
      <c r="E28" s="573" t="s">
        <v>1556</v>
      </c>
      <c r="F28" s="628" t="s">
        <v>1556</v>
      </c>
      <c r="G28" s="625" t="s">
        <v>1575</v>
      </c>
    </row>
    <row r="29" s="567" customFormat="1" hidden="1" customHeight="1" spans="1:8">
      <c r="A29" s="151" t="s">
        <v>1546</v>
      </c>
      <c r="B29" s="629"/>
      <c r="C29" s="632"/>
      <c r="D29" s="632"/>
      <c r="E29" s="573"/>
      <c r="F29" s="628"/>
      <c r="G29" s="625" t="s">
        <v>1575</v>
      </c>
    </row>
    <row r="30" s="567" customFormat="1" customHeight="1" spans="1:8">
      <c r="A30" s="137" t="s">
        <v>1555</v>
      </c>
      <c r="B30" s="623">
        <v>4899</v>
      </c>
      <c r="C30" s="623">
        <v>4677</v>
      </c>
      <c r="D30" s="623">
        <v>7124</v>
      </c>
      <c r="E30" s="570">
        <v>0.454174321290059</v>
      </c>
      <c r="F30" s="570">
        <v>1.52319863160145</v>
      </c>
      <c r="G30" s="625" t="s">
        <v>1467</v>
      </c>
      <c r="H30" s="168"/>
    </row>
    <row r="31" s="168" customFormat="1" customHeight="1" spans="1:8">
      <c r="A31" s="633" t="s">
        <v>1541</v>
      </c>
      <c r="B31" s="634">
        <v>4087</v>
      </c>
      <c r="C31" s="635">
        <v>3800</v>
      </c>
      <c r="D31" s="635">
        <v>6302</v>
      </c>
      <c r="E31" s="636">
        <v>0.0865186093711214</v>
      </c>
      <c r="F31" s="637">
        <v>0.979110526315789</v>
      </c>
      <c r="G31" s="625" t="s">
        <v>1467</v>
      </c>
      <c r="H31" s="638"/>
    </row>
    <row r="32" s="170" customFormat="1" customHeight="1" spans="1:8">
      <c r="A32" s="633" t="s">
        <v>1542</v>
      </c>
      <c r="B32" s="634">
        <v>693</v>
      </c>
      <c r="C32" s="159">
        <v>761</v>
      </c>
      <c r="D32" s="635">
        <v>745</v>
      </c>
      <c r="E32" s="636">
        <v>0.0831077895688148</v>
      </c>
      <c r="F32" s="637">
        <v>1.00566727614663</v>
      </c>
      <c r="G32" s="625" t="s">
        <v>1467</v>
      </c>
      <c r="H32" s="638"/>
    </row>
    <row r="33" s="170" customFormat="1" customHeight="1" spans="1:8">
      <c r="A33" s="633" t="s">
        <v>1543</v>
      </c>
      <c r="B33" s="634">
        <v>16</v>
      </c>
      <c r="C33" s="159">
        <v>11</v>
      </c>
      <c r="D33" s="635">
        <v>15</v>
      </c>
      <c r="E33" s="636">
        <v>-0.320007886435331</v>
      </c>
      <c r="F33" s="637">
        <v>0.53889375</v>
      </c>
      <c r="G33" s="625" t="s">
        <v>1467</v>
      </c>
      <c r="H33" s="639"/>
    </row>
    <row r="34" s="170" customFormat="1" hidden="1" customHeight="1" spans="1:8">
      <c r="A34" s="633" t="s">
        <v>1544</v>
      </c>
      <c r="B34" s="634"/>
      <c r="C34" s="635"/>
      <c r="D34" s="635"/>
      <c r="E34" s="636" t="s">
        <v>1556</v>
      </c>
      <c r="F34" s="637" t="s">
        <v>1556</v>
      </c>
      <c r="G34" s="625" t="s">
        <v>1575</v>
      </c>
      <c r="H34" s="567"/>
    </row>
    <row r="35" s="170" customFormat="1" customHeight="1" spans="1:8">
      <c r="A35" s="633" t="s">
        <v>1545</v>
      </c>
      <c r="B35" s="634">
        <v>98</v>
      </c>
      <c r="C35" s="159">
        <v>100</v>
      </c>
      <c r="D35" s="635">
        <v>59</v>
      </c>
      <c r="E35" s="636">
        <v>1.04285552497883</v>
      </c>
      <c r="F35" s="637">
        <v>9.6504495</v>
      </c>
      <c r="G35" s="625" t="s">
        <v>1467</v>
      </c>
      <c r="H35" s="639"/>
    </row>
    <row r="36" s="169" customFormat="1" customHeight="1" spans="1:8">
      <c r="A36" s="633" t="s">
        <v>1546</v>
      </c>
      <c r="B36" s="634">
        <v>5</v>
      </c>
      <c r="C36" s="159">
        <v>5</v>
      </c>
      <c r="D36" s="635">
        <v>3</v>
      </c>
      <c r="E36" s="636">
        <v>-0.01352390438247</v>
      </c>
      <c r="F36" s="637">
        <v>0.330140666666667</v>
      </c>
      <c r="G36" s="625" t="s">
        <v>1467</v>
      </c>
      <c r="H36" s="640"/>
    </row>
    <row r="37" s="615" customFormat="1" customHeight="1" spans="1:8">
      <c r="A37" s="137" t="s">
        <v>1557</v>
      </c>
      <c r="B37" s="623">
        <v>33613</v>
      </c>
      <c r="C37" s="623">
        <v>34187</v>
      </c>
      <c r="D37" s="623">
        <v>32284</v>
      </c>
      <c r="E37" s="570">
        <v>-0.0395382738821289</v>
      </c>
      <c r="F37" s="624">
        <v>0.944335566150876</v>
      </c>
      <c r="G37" s="625" t="s">
        <v>1467</v>
      </c>
      <c r="H37" s="168"/>
    </row>
    <row r="38" s="615" customFormat="1" customHeight="1" spans="1:8">
      <c r="A38" s="641" t="s">
        <v>1541</v>
      </c>
      <c r="B38" s="629">
        <v>20820</v>
      </c>
      <c r="C38" s="127">
        <v>21360</v>
      </c>
      <c r="D38" s="629">
        <v>20814</v>
      </c>
      <c r="E38" s="570"/>
      <c r="F38" s="624">
        <v>0.974438202247191</v>
      </c>
      <c r="G38" s="625" t="s">
        <v>1467</v>
      </c>
      <c r="H38" s="168"/>
    </row>
    <row r="39" s="615" customFormat="1" customHeight="1" spans="1:8">
      <c r="A39" s="641" t="s">
        <v>1542</v>
      </c>
      <c r="B39" s="629">
        <v>11943</v>
      </c>
      <c r="C39" s="127">
        <v>11943</v>
      </c>
      <c r="D39" s="629">
        <v>10776</v>
      </c>
      <c r="E39" s="570"/>
      <c r="F39" s="624">
        <v>0.902285857824667</v>
      </c>
      <c r="G39" s="625" t="s">
        <v>1467</v>
      </c>
      <c r="H39" s="168"/>
    </row>
    <row r="40" s="615" customFormat="1" customHeight="1" spans="1:8">
      <c r="A40" s="641" t="s">
        <v>1543</v>
      </c>
      <c r="B40" s="629">
        <v>36</v>
      </c>
      <c r="C40" s="157">
        <v>39</v>
      </c>
      <c r="D40" s="629">
        <v>16</v>
      </c>
      <c r="E40" s="573">
        <v>-0.555555555555556</v>
      </c>
      <c r="F40" s="628">
        <v>0.41025641025641</v>
      </c>
      <c r="G40" s="625" t="s">
        <v>1467</v>
      </c>
      <c r="H40" s="168"/>
    </row>
    <row r="41" s="615" customFormat="1" customHeight="1" spans="1:8">
      <c r="A41" s="641" t="s">
        <v>1545</v>
      </c>
      <c r="B41" s="629">
        <v>813</v>
      </c>
      <c r="C41" s="157">
        <v>845</v>
      </c>
      <c r="D41" s="629">
        <v>670</v>
      </c>
      <c r="E41" s="573">
        <v>-0.175891758917589</v>
      </c>
      <c r="F41" s="628">
        <v>0.792899408284024</v>
      </c>
      <c r="G41" s="625" t="s">
        <v>1467</v>
      </c>
      <c r="H41" s="168"/>
    </row>
    <row r="42" s="615" customFormat="1" customHeight="1" spans="1:8">
      <c r="A42" s="641" t="s">
        <v>1546</v>
      </c>
      <c r="B42" s="629">
        <v>1</v>
      </c>
      <c r="C42" s="627"/>
      <c r="D42" s="629">
        <v>8</v>
      </c>
      <c r="E42" s="573">
        <v>7</v>
      </c>
      <c r="F42" s="628" t="s">
        <v>1556</v>
      </c>
      <c r="G42" s="625" t="s">
        <v>1467</v>
      </c>
      <c r="H42" s="168"/>
    </row>
    <row r="43" s="169" customFormat="1" hidden="1" customHeight="1" spans="1:8">
      <c r="A43" s="137" t="s">
        <v>1558</v>
      </c>
      <c r="B43" s="623">
        <v>0</v>
      </c>
      <c r="C43" s="623">
        <v>0</v>
      </c>
      <c r="D43" s="623">
        <v>0</v>
      </c>
      <c r="E43" s="573" t="s">
        <v>1556</v>
      </c>
      <c r="F43" s="628" t="s">
        <v>1556</v>
      </c>
      <c r="G43" s="625" t="s">
        <v>1575</v>
      </c>
      <c r="H43" s="168"/>
    </row>
    <row r="44" s="170" customFormat="1" hidden="1" customHeight="1" spans="1:8">
      <c r="A44" s="151" t="s">
        <v>1552</v>
      </c>
      <c r="B44" s="629"/>
      <c r="C44" s="154"/>
      <c r="D44" s="629"/>
      <c r="E44" s="573" t="s">
        <v>1556</v>
      </c>
      <c r="F44" s="628" t="s">
        <v>1556</v>
      </c>
      <c r="G44" s="625" t="s">
        <v>1575</v>
      </c>
      <c r="H44" s="567"/>
    </row>
    <row r="45" s="170" customFormat="1" hidden="1" customHeight="1" spans="1:8">
      <c r="A45" s="151" t="s">
        <v>1542</v>
      </c>
      <c r="B45" s="629"/>
      <c r="C45" s="138"/>
      <c r="D45" s="629"/>
      <c r="E45" s="573" t="s">
        <v>1556</v>
      </c>
      <c r="F45" s="628" t="s">
        <v>1556</v>
      </c>
      <c r="G45" s="625" t="s">
        <v>1575</v>
      </c>
      <c r="H45" s="567"/>
    </row>
    <row r="46" s="170" customFormat="1" hidden="1" customHeight="1" spans="1:8">
      <c r="A46" s="151" t="s">
        <v>1543</v>
      </c>
      <c r="B46" s="629"/>
      <c r="C46" s="629"/>
      <c r="D46" s="629"/>
      <c r="E46" s="573" t="s">
        <v>1556</v>
      </c>
      <c r="F46" s="628" t="s">
        <v>1556</v>
      </c>
      <c r="G46" s="625" t="s">
        <v>1575</v>
      </c>
      <c r="H46" s="567"/>
    </row>
    <row r="47" s="170" customFormat="1" hidden="1" customHeight="1" spans="1:8">
      <c r="A47" s="151" t="s">
        <v>1546</v>
      </c>
      <c r="B47" s="629"/>
      <c r="C47" s="631"/>
      <c r="D47" s="629"/>
      <c r="E47" s="573" t="s">
        <v>1556</v>
      </c>
      <c r="F47" s="628" t="s">
        <v>1556</v>
      </c>
      <c r="G47" s="625" t="s">
        <v>1575</v>
      </c>
      <c r="H47" s="567"/>
    </row>
    <row r="48" s="169" customFormat="1" customHeight="1" spans="1:8">
      <c r="A48" s="642" t="s">
        <v>1559</v>
      </c>
      <c r="B48" s="623">
        <v>74987</v>
      </c>
      <c r="C48" s="623">
        <v>68731</v>
      </c>
      <c r="D48" s="623">
        <v>68718</v>
      </c>
      <c r="E48" s="573">
        <v>-0.0836011575339726</v>
      </c>
      <c r="F48" s="628">
        <v>0.999810856818612</v>
      </c>
      <c r="G48" s="625" t="s">
        <v>1467</v>
      </c>
      <c r="H48" s="168"/>
    </row>
    <row r="49" s="171" customFormat="1" hidden="1" customHeight="1" spans="1:8">
      <c r="A49" s="165" t="s">
        <v>1560</v>
      </c>
      <c r="B49" s="629"/>
      <c r="C49" s="629"/>
      <c r="D49" s="629"/>
      <c r="E49" s="573" t="s">
        <v>1556</v>
      </c>
      <c r="F49" s="628" t="s">
        <v>1556</v>
      </c>
      <c r="G49" s="625" t="s">
        <v>1575</v>
      </c>
      <c r="H49" s="575"/>
    </row>
    <row r="50" s="171" customFormat="1" hidden="1" customHeight="1" spans="1:8">
      <c r="A50" s="165" t="s">
        <v>1561</v>
      </c>
      <c r="B50" s="629"/>
      <c r="C50" s="629"/>
      <c r="D50" s="629"/>
      <c r="E50" s="573" t="s">
        <v>1556</v>
      </c>
      <c r="F50" s="628" t="s">
        <v>1556</v>
      </c>
      <c r="G50" s="625" t="s">
        <v>1575</v>
      </c>
      <c r="H50" s="575"/>
    </row>
    <row r="51" s="171" customFormat="1" hidden="1" customHeight="1" spans="1:8">
      <c r="A51" s="165" t="s">
        <v>1562</v>
      </c>
      <c r="B51" s="629"/>
      <c r="C51" s="629"/>
      <c r="D51" s="629"/>
      <c r="E51" s="573"/>
      <c r="F51" s="573"/>
      <c r="G51" s="625" t="s">
        <v>1575</v>
      </c>
      <c r="H51" s="575"/>
    </row>
    <row r="52" s="171" customFormat="1" hidden="1" customHeight="1" spans="1:8">
      <c r="A52" s="165" t="s">
        <v>1563</v>
      </c>
      <c r="B52" s="629"/>
      <c r="C52" s="629"/>
      <c r="D52" s="629"/>
      <c r="E52" s="573"/>
      <c r="F52" s="573"/>
      <c r="G52" s="625" t="s">
        <v>1575</v>
      </c>
      <c r="H52" s="575"/>
    </row>
    <row r="53" s="171" customFormat="1" hidden="1" customHeight="1" spans="1:8">
      <c r="A53" s="165" t="s">
        <v>1564</v>
      </c>
      <c r="B53" s="629"/>
      <c r="C53" s="629"/>
      <c r="D53" s="629"/>
      <c r="E53" s="573"/>
      <c r="F53" s="573"/>
      <c r="G53" s="625" t="s">
        <v>1575</v>
      </c>
      <c r="H53" s="575"/>
    </row>
    <row r="54" s="169" customFormat="1" customHeight="1" spans="1:8">
      <c r="A54" s="137" t="s">
        <v>1565</v>
      </c>
      <c r="B54" s="623">
        <v>55709</v>
      </c>
      <c r="C54" s="623">
        <v>58766</v>
      </c>
      <c r="D54" s="623">
        <v>58775</v>
      </c>
      <c r="E54" s="570">
        <v>0.0550359905939795</v>
      </c>
      <c r="F54" s="624">
        <v>1.00015314978049</v>
      </c>
      <c r="G54" s="625" t="s">
        <v>1467</v>
      </c>
      <c r="H54" s="168"/>
    </row>
    <row r="55" s="171" customFormat="1" customHeight="1" spans="1:8">
      <c r="A55" s="165" t="s">
        <v>1566</v>
      </c>
      <c r="B55" s="157">
        <v>44521</v>
      </c>
      <c r="C55" s="157">
        <v>47866</v>
      </c>
      <c r="D55" s="157">
        <v>46661</v>
      </c>
      <c r="E55" s="573">
        <v>0.0480672042406953</v>
      </c>
      <c r="F55" s="628">
        <v>0.974825554673463</v>
      </c>
      <c r="G55" s="625" t="s">
        <v>1467</v>
      </c>
      <c r="H55" s="575"/>
    </row>
    <row r="56" s="171" customFormat="1" hidden="1" customHeight="1" spans="1:8">
      <c r="A56" s="165" t="s">
        <v>1567</v>
      </c>
      <c r="B56" s="157"/>
      <c r="C56" s="157"/>
      <c r="D56" s="157"/>
      <c r="E56" s="573" t="s">
        <v>1556</v>
      </c>
      <c r="F56" s="628" t="s">
        <v>1556</v>
      </c>
      <c r="G56" s="625" t="s">
        <v>1575</v>
      </c>
      <c r="H56" s="575"/>
    </row>
    <row r="57" s="169" customFormat="1" hidden="1" customHeight="1" spans="1:8">
      <c r="A57" s="165" t="s">
        <v>1568</v>
      </c>
      <c r="B57" s="157"/>
      <c r="C57" s="157"/>
      <c r="D57" s="157"/>
      <c r="E57" s="573" t="s">
        <v>1556</v>
      </c>
      <c r="F57" s="628" t="s">
        <v>1556</v>
      </c>
      <c r="G57" s="625" t="s">
        <v>1575</v>
      </c>
      <c r="H57" s="575"/>
    </row>
    <row r="58" s="169" customFormat="1" hidden="1" customHeight="1" spans="1:8">
      <c r="A58" s="165" t="s">
        <v>1569</v>
      </c>
      <c r="B58" s="157"/>
      <c r="C58" s="157"/>
      <c r="D58" s="157"/>
      <c r="E58" s="573" t="s">
        <v>1556</v>
      </c>
      <c r="F58" s="628" t="s">
        <v>1556</v>
      </c>
      <c r="G58" s="625" t="s">
        <v>1575</v>
      </c>
      <c r="H58" s="575"/>
    </row>
    <row r="59" s="169" customFormat="1" customHeight="1" spans="1:8">
      <c r="A59" s="165" t="s">
        <v>1570</v>
      </c>
      <c r="B59" s="157">
        <v>11188</v>
      </c>
      <c r="C59" s="157">
        <v>10900</v>
      </c>
      <c r="D59" s="157">
        <v>12114</v>
      </c>
      <c r="E59" s="573">
        <v>0.0827672506256703</v>
      </c>
      <c r="F59" s="628">
        <v>1.11137614678899</v>
      </c>
      <c r="G59" s="625" t="s">
        <v>1467</v>
      </c>
      <c r="H59" s="575"/>
    </row>
    <row r="60" s="169" customFormat="1" hidden="1" customHeight="1" spans="1:8">
      <c r="A60" s="165" t="s">
        <v>1571</v>
      </c>
      <c r="B60" s="626"/>
      <c r="C60" s="626"/>
      <c r="D60" s="626"/>
      <c r="E60" s="573"/>
      <c r="F60" s="628"/>
      <c r="G60" s="625" t="s">
        <v>1575</v>
      </c>
      <c r="H60" s="575"/>
    </row>
    <row r="61" s="169" customFormat="1" hidden="1" customHeight="1" spans="1:8">
      <c r="A61" s="165" t="s">
        <v>1572</v>
      </c>
      <c r="B61" s="629"/>
      <c r="C61" s="167"/>
      <c r="D61" s="627"/>
      <c r="E61" s="573" t="s">
        <v>1556</v>
      </c>
      <c r="F61" s="628" t="s">
        <v>1556</v>
      </c>
      <c r="G61" s="625" t="s">
        <v>1575</v>
      </c>
      <c r="H61" s="575"/>
    </row>
    <row r="62" s="169" customFormat="1" customHeight="1" spans="1:8">
      <c r="A62" s="642" t="s">
        <v>75</v>
      </c>
      <c r="B62" s="623">
        <v>130696</v>
      </c>
      <c r="C62" s="623">
        <v>127497</v>
      </c>
      <c r="D62" s="623">
        <v>127493</v>
      </c>
      <c r="E62" s="570">
        <v>-0.02450725347371</v>
      </c>
      <c r="F62" s="570">
        <v>0.999968626712785</v>
      </c>
      <c r="G62" s="625" t="s">
        <v>1467</v>
      </c>
      <c r="H62" s="168"/>
    </row>
    <row r="63" s="169" customFormat="1" customHeight="1" spans="1:8">
      <c r="B63" s="616"/>
      <c r="C63" s="616"/>
      <c r="D63" s="616"/>
      <c r="G63" s="564"/>
    </row>
  </sheetData>
  <autoFilter xmlns:etc="http://www.wps.cn/officeDocument/2017/etCustomData" ref="A4:H62" etc:filterBottomFollowUsedRange="0">
    <filterColumn colId="6">
      <customFilters>
        <customFilter operator="equal" val="是"/>
      </customFilters>
    </filterColumn>
    <extLst/>
  </autoFilter>
  <mergeCells count="5">
    <mergeCell ref="A1:F1"/>
    <mergeCell ref="C3:D3"/>
    <mergeCell ref="E3:F3"/>
    <mergeCell ref="A3:A4"/>
    <mergeCell ref="B3:B4"/>
  </mergeCells>
  <conditionalFormatting sqref="C6">
    <cfRule type="cellIs" dxfId="3" priority="15" stopIfTrue="1" operator="lessThanOrEqual">
      <formula>-1</formula>
    </cfRule>
  </conditionalFormatting>
  <conditionalFormatting sqref="F6">
    <cfRule type="cellIs" dxfId="4" priority="54" stopIfTrue="1" operator="lessThan">
      <formula>0</formula>
    </cfRule>
  </conditionalFormatting>
  <conditionalFormatting sqref="C7">
    <cfRule type="cellIs" dxfId="4" priority="44" stopIfTrue="1" operator="lessThan">
      <formula>0</formula>
    </cfRule>
  </conditionalFormatting>
  <conditionalFormatting sqref="F7">
    <cfRule type="cellIs" dxfId="2" priority="47" stopIfTrue="1" operator="lessThanOrEqual">
      <formula>-1</formula>
    </cfRule>
    <cfRule type="cellIs" dxfId="2" priority="46" stopIfTrue="1" operator="greaterThan">
      <formula>10</formula>
    </cfRule>
    <cfRule type="cellIs" dxfId="4" priority="45" stopIfTrue="1" operator="lessThan">
      <formula>0</formula>
    </cfRule>
  </conditionalFormatting>
  <conditionalFormatting sqref="C8">
    <cfRule type="cellIs" dxfId="3" priority="14" stopIfTrue="1" operator="lessThanOrEqual">
      <formula>-1</formula>
    </cfRule>
  </conditionalFormatting>
  <conditionalFormatting sqref="C10">
    <cfRule type="cellIs" dxfId="3" priority="13" stopIfTrue="1" operator="lessThanOrEqual">
      <formula>-1</formula>
    </cfRule>
  </conditionalFormatting>
  <conditionalFormatting sqref="F13">
    <cfRule type="cellIs" dxfId="4" priority="43" stopIfTrue="1" operator="lessThan">
      <formula>0</formula>
    </cfRule>
  </conditionalFormatting>
  <conditionalFormatting sqref="C14">
    <cfRule type="cellIs" dxfId="3" priority="12" stopIfTrue="1" operator="lessThanOrEqual">
      <formula>-1</formula>
    </cfRule>
  </conditionalFormatting>
  <conditionalFormatting sqref="C18">
    <cfRule type="cellIs" dxfId="3" priority="11" stopIfTrue="1" operator="lessThanOrEqual">
      <formula>-1</formula>
    </cfRule>
  </conditionalFormatting>
  <conditionalFormatting sqref="C20">
    <cfRule type="cellIs" dxfId="3" priority="10" stopIfTrue="1" operator="lessThanOrEqual">
      <formula>-1</formula>
    </cfRule>
  </conditionalFormatting>
  <conditionalFormatting sqref="C26">
    <cfRule type="cellIs" dxfId="3" priority="2" stopIfTrue="1" operator="lessThanOrEqual">
      <formula>-1</formula>
    </cfRule>
  </conditionalFormatting>
  <conditionalFormatting sqref="C28">
    <cfRule type="cellIs" dxfId="3" priority="9" stopIfTrue="1" operator="lessThanOrEqual">
      <formula>-1</formula>
    </cfRule>
  </conditionalFormatting>
  <conditionalFormatting sqref="C44">
    <cfRule type="cellIs" dxfId="3" priority="8" stopIfTrue="1" operator="lessThanOrEqual">
      <formula>-1</formula>
    </cfRule>
  </conditionalFormatting>
  <conditionalFormatting sqref="C45">
    <cfRule type="cellIs" dxfId="3" priority="24" stopIfTrue="1" operator="lessThanOrEqual">
      <formula>-1</formula>
    </cfRule>
  </conditionalFormatting>
  <conditionalFormatting sqref="C47">
    <cfRule type="cellIs" dxfId="3" priority="25" stopIfTrue="1" operator="lessThanOrEqual">
      <formula>-1</formula>
    </cfRule>
  </conditionalFormatting>
  <conditionalFormatting sqref="F57">
    <cfRule type="cellIs" dxfId="4" priority="23" stopIfTrue="1" operator="lessThan">
      <formula>0</formula>
    </cfRule>
    <cfRule type="cellIs" dxfId="2" priority="22" stopIfTrue="1" operator="lessThanOrEqual">
      <formula>-1</formula>
    </cfRule>
    <cfRule type="cellIs" dxfId="2" priority="21" stopIfTrue="1" operator="greaterThan">
      <formula>10</formula>
    </cfRule>
  </conditionalFormatting>
  <conditionalFormatting sqref="C61">
    <cfRule type="cellIs" dxfId="4" priority="17" stopIfTrue="1" operator="lessThan">
      <formula>0</formula>
    </cfRule>
  </conditionalFormatting>
  <conditionalFormatting sqref="F61">
    <cfRule type="cellIs" dxfId="4" priority="20" stopIfTrue="1" operator="lessThan">
      <formula>0</formula>
    </cfRule>
    <cfRule type="cellIs" dxfId="2" priority="19" stopIfTrue="1" operator="lessThanOrEqual">
      <formula>-1</formula>
    </cfRule>
    <cfRule type="cellIs" dxfId="2" priority="18" stopIfTrue="1" operator="greaterThan">
      <formula>10</formula>
    </cfRule>
  </conditionalFormatting>
  <conditionalFormatting sqref="C22:C24">
    <cfRule type="cellIs" dxfId="3" priority="29" stopIfTrue="1" operator="lessThanOrEqual">
      <formula>-1</formula>
    </cfRule>
  </conditionalFormatting>
  <conditionalFormatting sqref="C31:C36">
    <cfRule type="cellIs" dxfId="4" priority="34" stopIfTrue="1" operator="lessThan">
      <formula>0</formula>
    </cfRule>
  </conditionalFormatting>
  <conditionalFormatting sqref="C40:C42">
    <cfRule type="cellIs" dxfId="4" priority="49" stopIfTrue="1" operator="lessThan">
      <formula>0</formula>
    </cfRule>
  </conditionalFormatting>
  <conditionalFormatting sqref="D6:D11">
    <cfRule type="cellIs" dxfId="4" priority="32" stopIfTrue="1" operator="lessThan">
      <formula>0</formula>
    </cfRule>
  </conditionalFormatting>
  <conditionalFormatting sqref="D26:D29">
    <cfRule type="cellIs" dxfId="4" priority="33" stopIfTrue="1" operator="lessThan">
      <formula>0</formula>
    </cfRule>
  </conditionalFormatting>
  <conditionalFormatting sqref="D31:D36">
    <cfRule type="cellIs" dxfId="4" priority="16" stopIfTrue="1" operator="lessThan">
      <formula>0</formula>
    </cfRule>
  </conditionalFormatting>
  <conditionalFormatting sqref="F14:F16">
    <cfRule type="cellIs" dxfId="4" priority="40" stopIfTrue="1" operator="lessThan">
      <formula>0</formula>
    </cfRule>
    <cfRule type="cellIs" dxfId="2" priority="39" stopIfTrue="1" operator="lessThanOrEqual">
      <formula>-1</formula>
    </cfRule>
    <cfRule type="cellIs" dxfId="2" priority="38" stopIfTrue="1" operator="greaterThan">
      <formula>10</formula>
    </cfRule>
  </conditionalFormatting>
  <conditionalFormatting sqref="F20:F24">
    <cfRule type="cellIs" dxfId="2" priority="31" stopIfTrue="1" operator="lessThanOrEqual">
      <formula>-1</formula>
    </cfRule>
    <cfRule type="cellIs" dxfId="2" priority="30" stopIfTrue="1" operator="greaterThan">
      <formula>10</formula>
    </cfRule>
  </conditionalFormatting>
  <conditionalFormatting sqref="F26:F29">
    <cfRule type="cellIs" dxfId="4" priority="56" stopIfTrue="1" operator="lessThan">
      <formula>0</formula>
    </cfRule>
  </conditionalFormatting>
  <conditionalFormatting sqref="F31:F36">
    <cfRule type="cellIs" dxfId="4" priority="37" stopIfTrue="1" operator="lessThan">
      <formula>0</formula>
    </cfRule>
    <cfRule type="cellIs" dxfId="2" priority="36" stopIfTrue="1" operator="lessThanOrEqual">
      <formula>-1</formula>
    </cfRule>
    <cfRule type="cellIs" dxfId="2" priority="35" stopIfTrue="1" operator="greaterThan">
      <formula>10</formula>
    </cfRule>
  </conditionalFormatting>
  <conditionalFormatting sqref="F44:F47">
    <cfRule type="cellIs" dxfId="4" priority="28" stopIfTrue="1" operator="lessThan">
      <formula>0</formula>
    </cfRule>
    <cfRule type="cellIs" dxfId="2" priority="27" stopIfTrue="1" operator="lessThanOrEqual">
      <formula>-1</formula>
    </cfRule>
    <cfRule type="cellIs" dxfId="2" priority="26" stopIfTrue="1" operator="greaterThan">
      <formula>10</formula>
    </cfRule>
  </conditionalFormatting>
  <conditionalFormatting sqref="F5:F6 F8:F12 F26:F29 F37:F43 F48:F50 F54:F56 F58:F60">
    <cfRule type="cellIs" dxfId="2" priority="53" stopIfTrue="1" operator="lessThanOrEqual">
      <formula>-1</formula>
    </cfRule>
    <cfRule type="cellIs" dxfId="2" priority="52" stopIfTrue="1" operator="greaterThan">
      <formula>10</formula>
    </cfRule>
  </conditionalFormatting>
  <conditionalFormatting sqref="F8:F12 F37:F39">
    <cfRule type="cellIs" dxfId="4" priority="51" stopIfTrue="1" operator="lessThan">
      <formula>0</formula>
    </cfRule>
  </conditionalFormatting>
  <conditionalFormatting sqref="C9 C11:C12">
    <cfRule type="cellIs" dxfId="4" priority="48" stopIfTrue="1" operator="lessThan">
      <formula>0</formula>
    </cfRule>
  </conditionalFormatting>
  <conditionalFormatting sqref="F13 F17:F19">
    <cfRule type="cellIs" dxfId="2" priority="42" stopIfTrue="1" operator="lessThanOrEqual">
      <formula>-1</formula>
    </cfRule>
    <cfRule type="cellIs" dxfId="2" priority="41" stopIfTrue="1" operator="greaterThan">
      <formula>10</formula>
    </cfRule>
  </conditionalFormatting>
  <conditionalFormatting sqref="C27 C29">
    <cfRule type="cellIs" dxfId="4" priority="50" stopIfTrue="1" operator="lessThan">
      <formula>0</formula>
    </cfRule>
  </conditionalFormatting>
  <conditionalFormatting sqref="F40:F43 F48:F50">
    <cfRule type="cellIs" dxfId="4" priority="55" stopIfTrue="1" operator="lessThan">
      <formula>0</formula>
    </cfRule>
  </conditionalFormatting>
  <conditionalFormatting sqref="F54:F56 F58:F60">
    <cfRule type="cellIs" dxfId="4" priority="57" stopIfTrue="1" operator="lessThan">
      <formula>0</formula>
    </cfRule>
  </conditionalFormatting>
  <conditionalFormatting sqref="B55:D59">
    <cfRule type="cellIs" dxfId="4" priority="1" stopIfTrue="1" operator="lessThan">
      <formula>0</formula>
    </cfRule>
  </conditionalFormatting>
  <conditionalFormatting sqref="C63:D76">
    <cfRule type="cellIs" dxfId="4" priority="59" stopIfTrue="1" operator="lessThan">
      <formula>0</formula>
    </cfRule>
  </conditionalFormatting>
  <conditionalFormatting sqref="E63:F76">
    <cfRule type="cellIs" dxfId="4" priority="58" stopIfTrue="1" operator="lessThan">
      <formula>0</formula>
    </cfRule>
  </conditionalFormatting>
  <printOptions horizontalCentered="1"/>
  <pageMargins left="0.472222222222222" right="0.393055555555556" top="0.747916666666667" bottom="0.747916666666667" header="0.314583333333333" footer="0.314583333333333"/>
  <pageSetup paperSize="9" scale="70" orientation="portrait" blackAndWhite="1" horizont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7">
    <tabColor rgb="FFFF0000"/>
  </sheetPr>
  <dimension ref="A1:M1048576"/>
  <sheetViews>
    <sheetView showZeros="0" zoomScale="70" zoomScaleNormal="70" workbookViewId="0">
      <pane ySplit="4" topLeftCell="A34" activePane="bottomLeft" state="frozen"/>
      <selection/>
      <selection pane="bottomLeft" activeCell="F61" sqref="F61"/>
    </sheetView>
  </sheetViews>
  <sheetFormatPr defaultColWidth="9" defaultRowHeight="14.25"/>
  <cols>
    <col min="1" max="1" width="54.7666666666667" style="171" customWidth="1"/>
    <col min="2" max="2" width="18.0916666666667" style="582" customWidth="1"/>
    <col min="3" max="4" width="16.75" style="582" customWidth="1"/>
    <col min="5" max="6" width="15.5" style="575" customWidth="1"/>
    <col min="7" max="7" width="9" style="171"/>
    <col min="8" max="8" width="9" style="171" customWidth="1"/>
    <col min="9" max="16384" width="9" style="171"/>
  </cols>
  <sheetData>
    <row r="1" s="575" customFormat="1" ht="45" customHeight="1" spans="1:8">
      <c r="A1" s="583" t="s">
        <v>1576</v>
      </c>
      <c r="B1" s="584"/>
      <c r="C1" s="584"/>
      <c r="D1" s="584"/>
      <c r="E1" s="583"/>
      <c r="F1" s="583"/>
      <c r="G1" s="177"/>
    </row>
    <row r="2" s="581" customFormat="1" ht="20.1" customHeight="1" spans="1:8">
      <c r="A2" s="585" t="s">
        <v>1577</v>
      </c>
      <c r="B2" s="586"/>
      <c r="C2" s="586"/>
      <c r="D2" s="587"/>
      <c r="F2" s="588" t="s">
        <v>1578</v>
      </c>
      <c r="H2" s="575"/>
    </row>
    <row r="3" s="575" customFormat="1" ht="36" customHeight="1" spans="1:8">
      <c r="A3" s="468" t="s">
        <v>4</v>
      </c>
      <c r="B3" s="120" t="s">
        <v>5</v>
      </c>
      <c r="C3" s="120" t="s">
        <v>6</v>
      </c>
      <c r="D3" s="120"/>
      <c r="E3" s="97" t="s">
        <v>7</v>
      </c>
      <c r="F3" s="97"/>
      <c r="G3" s="508"/>
    </row>
    <row r="4" s="575" customFormat="1" ht="50" customHeight="1" spans="1:8">
      <c r="A4" s="468"/>
      <c r="B4" s="120"/>
      <c r="C4" s="120" t="s">
        <v>80</v>
      </c>
      <c r="D4" s="120" t="s">
        <v>10</v>
      </c>
      <c r="E4" s="96" t="s">
        <v>11</v>
      </c>
      <c r="F4" s="96" t="s">
        <v>81</v>
      </c>
      <c r="G4" s="508" t="s">
        <v>8</v>
      </c>
    </row>
    <row r="5" s="171" customFormat="1" ht="44" customHeight="1" spans="1:8">
      <c r="A5" s="589" t="s">
        <v>1579</v>
      </c>
      <c r="B5" s="590">
        <f>SUM(B6:B10)</f>
        <v>44521</v>
      </c>
      <c r="C5" s="590">
        <f>SUM(C6:C10)</f>
        <v>47866</v>
      </c>
      <c r="D5" s="590">
        <f>SUM(D6:D10)</f>
        <v>46661</v>
      </c>
      <c r="E5" s="591">
        <f t="shared" ref="E5:E55" si="0">IF(B5&lt;&gt;0,D5/B5-1,"")</f>
        <v>0.0480672042406953</v>
      </c>
      <c r="F5" s="592">
        <f t="shared" ref="F5:F55" si="1">IF(C5&lt;&gt;0,D5/C5,"")</f>
        <v>0.974825554673463</v>
      </c>
      <c r="G5" s="171" t="str">
        <f t="shared" ref="G5:G55" si="2">IF(A5&lt;&gt;"",IF(SUM(B5:D5)&lt;&gt;0,"是","否"),"是")</f>
        <v>是</v>
      </c>
    </row>
    <row r="6" s="171" customFormat="1" ht="44" customHeight="1" spans="1:8">
      <c r="A6" s="124" t="s">
        <v>1580</v>
      </c>
      <c r="B6" s="593">
        <v>42435</v>
      </c>
      <c r="C6" s="594">
        <v>45879</v>
      </c>
      <c r="D6" s="453">
        <v>44762</v>
      </c>
      <c r="E6" s="595">
        <f t="shared" si="0"/>
        <v>0.0548368092376577</v>
      </c>
      <c r="F6" s="596">
        <f t="shared" si="1"/>
        <v>0.975653349026788</v>
      </c>
      <c r="G6" s="171" t="str">
        <f t="shared" si="2"/>
        <v>是</v>
      </c>
    </row>
    <row r="7" s="171" customFormat="1" ht="44" customHeight="1" spans="1:8">
      <c r="A7" s="124" t="s">
        <v>1581</v>
      </c>
      <c r="B7" s="593">
        <v>1535</v>
      </c>
      <c r="C7" s="594">
        <v>1533</v>
      </c>
      <c r="D7" s="453">
        <v>1278</v>
      </c>
      <c r="E7" s="595">
        <f t="shared" si="0"/>
        <v>-0.16742671009772</v>
      </c>
      <c r="F7" s="596">
        <f t="shared" si="1"/>
        <v>0.833659491193738</v>
      </c>
      <c r="G7" s="171" t="str">
        <f t="shared" si="2"/>
        <v>是</v>
      </c>
    </row>
    <row r="8" s="171" customFormat="1" ht="44" customHeight="1" spans="1:8">
      <c r="A8" s="124" t="s">
        <v>1582</v>
      </c>
      <c r="B8" s="593">
        <v>330</v>
      </c>
      <c r="C8" s="594">
        <v>321</v>
      </c>
      <c r="D8" s="453">
        <v>229</v>
      </c>
      <c r="E8" s="595">
        <f t="shared" si="0"/>
        <v>-0.306060606060606</v>
      </c>
      <c r="F8" s="596">
        <f t="shared" si="1"/>
        <v>0.713395638629283</v>
      </c>
      <c r="G8" s="171" t="str">
        <f t="shared" si="2"/>
        <v>是</v>
      </c>
    </row>
    <row r="9" s="171" customFormat="1" ht="44" customHeight="1" spans="1:8">
      <c r="A9" s="124" t="s">
        <v>1583</v>
      </c>
      <c r="B9" s="593">
        <v>221</v>
      </c>
      <c r="C9" s="594">
        <v>133</v>
      </c>
      <c r="D9" s="453">
        <v>392</v>
      </c>
      <c r="E9" s="595">
        <f t="shared" si="0"/>
        <v>0.773755656108597</v>
      </c>
      <c r="F9" s="596">
        <f t="shared" si="1"/>
        <v>2.94736842105263</v>
      </c>
      <c r="G9" s="171" t="str">
        <f t="shared" si="2"/>
        <v>是</v>
      </c>
    </row>
    <row r="10" s="171" customFormat="1" ht="44" hidden="1" customHeight="1" spans="1:8">
      <c r="A10" s="124" t="s">
        <v>1584</v>
      </c>
      <c r="B10" s="593"/>
      <c r="C10" s="594"/>
      <c r="D10" s="453"/>
      <c r="E10" s="595" t="str">
        <f t="shared" si="0"/>
        <v/>
      </c>
      <c r="F10" s="596" t="str">
        <f t="shared" si="1"/>
        <v/>
      </c>
      <c r="G10" s="171" t="str">
        <f t="shared" si="2"/>
        <v>否</v>
      </c>
    </row>
    <row r="11" s="171" customFormat="1" ht="44" hidden="1" customHeight="1" spans="1:8">
      <c r="A11" s="589" t="s">
        <v>1585</v>
      </c>
      <c r="B11" s="590">
        <f>SUM(B12:B20)</f>
        <v>0</v>
      </c>
      <c r="C11" s="590">
        <f>SUM(C12:C20)</f>
        <v>0</v>
      </c>
      <c r="D11" s="590">
        <f>SUM(D12:D20)</f>
        <v>0</v>
      </c>
      <c r="E11" s="591" t="str">
        <f t="shared" si="0"/>
        <v/>
      </c>
      <c r="F11" s="592" t="str">
        <f t="shared" si="1"/>
        <v/>
      </c>
      <c r="G11" s="171" t="str">
        <f t="shared" si="2"/>
        <v>否</v>
      </c>
      <c r="H11" s="575"/>
    </row>
    <row r="12" s="171" customFormat="1" ht="44" hidden="1" customHeight="1" spans="1:8">
      <c r="A12" s="124" t="s">
        <v>1586</v>
      </c>
      <c r="B12" s="593"/>
      <c r="C12" s="576"/>
      <c r="D12" s="597"/>
      <c r="E12" s="595" t="str">
        <f t="shared" si="0"/>
        <v/>
      </c>
      <c r="F12" s="596" t="str">
        <f t="shared" si="1"/>
        <v/>
      </c>
      <c r="G12" s="171" t="str">
        <f t="shared" si="2"/>
        <v>否</v>
      </c>
      <c r="H12" s="575"/>
    </row>
    <row r="13" s="171" customFormat="1" ht="44" hidden="1" customHeight="1" spans="1:8">
      <c r="A13" s="124" t="s">
        <v>1587</v>
      </c>
      <c r="B13" s="593"/>
      <c r="C13" s="576"/>
      <c r="D13" s="597"/>
      <c r="E13" s="595" t="str">
        <f t="shared" si="0"/>
        <v/>
      </c>
      <c r="F13" s="596" t="str">
        <f t="shared" si="1"/>
        <v/>
      </c>
      <c r="G13" s="171" t="str">
        <f t="shared" si="2"/>
        <v>否</v>
      </c>
      <c r="H13" s="575"/>
    </row>
    <row r="14" s="171" customFormat="1" ht="44" hidden="1" customHeight="1" spans="1:8">
      <c r="A14" s="124" t="s">
        <v>1581</v>
      </c>
      <c r="B14" s="593"/>
      <c r="C14" s="576"/>
      <c r="D14" s="597"/>
      <c r="E14" s="595" t="str">
        <f t="shared" si="0"/>
        <v/>
      </c>
      <c r="F14" s="596" t="str">
        <f t="shared" si="1"/>
        <v/>
      </c>
      <c r="G14" s="171" t="str">
        <f t="shared" si="2"/>
        <v>否</v>
      </c>
      <c r="H14" s="575"/>
    </row>
    <row r="15" s="575" customFormat="1" ht="44" hidden="1" customHeight="1" spans="1:8">
      <c r="A15" s="124" t="s">
        <v>1588</v>
      </c>
      <c r="B15" s="593"/>
      <c r="C15" s="576"/>
      <c r="D15" s="597"/>
      <c r="E15" s="595" t="str">
        <f t="shared" si="0"/>
        <v/>
      </c>
      <c r="F15" s="596" t="str">
        <f t="shared" si="1"/>
        <v/>
      </c>
      <c r="G15" s="171" t="str">
        <f t="shared" si="2"/>
        <v>否</v>
      </c>
    </row>
    <row r="16" s="575" customFormat="1" ht="44" hidden="1" customHeight="1" spans="1:8">
      <c r="A16" s="124" t="s">
        <v>1589</v>
      </c>
      <c r="B16" s="593"/>
      <c r="C16" s="576"/>
      <c r="D16" s="597"/>
      <c r="E16" s="595" t="str">
        <f t="shared" si="0"/>
        <v/>
      </c>
      <c r="F16" s="596" t="str">
        <f t="shared" si="1"/>
        <v/>
      </c>
      <c r="G16" s="171" t="str">
        <f t="shared" si="2"/>
        <v>否</v>
      </c>
    </row>
    <row r="17" s="575" customFormat="1" ht="44" hidden="1" customHeight="1" spans="1:8">
      <c r="A17" s="124" t="s">
        <v>1590</v>
      </c>
      <c r="B17" s="593"/>
      <c r="C17" s="576"/>
      <c r="D17" s="597"/>
      <c r="E17" s="595" t="str">
        <f t="shared" si="0"/>
        <v/>
      </c>
      <c r="F17" s="596" t="str">
        <f t="shared" si="1"/>
        <v/>
      </c>
      <c r="G17" s="171" t="str">
        <f t="shared" si="2"/>
        <v>否</v>
      </c>
    </row>
    <row r="18" s="575" customFormat="1" ht="44" hidden="1" customHeight="1" spans="1:8">
      <c r="A18" s="124" t="s">
        <v>1591</v>
      </c>
      <c r="B18" s="593"/>
      <c r="C18" s="576"/>
      <c r="D18" s="597"/>
      <c r="E18" s="595" t="str">
        <f t="shared" si="0"/>
        <v/>
      </c>
      <c r="F18" s="596" t="str">
        <f t="shared" si="1"/>
        <v/>
      </c>
      <c r="G18" s="171" t="str">
        <f t="shared" si="2"/>
        <v>否</v>
      </c>
    </row>
    <row r="19" s="575" customFormat="1" ht="44" hidden="1" customHeight="1" spans="1:8">
      <c r="A19" s="124" t="s">
        <v>1582</v>
      </c>
      <c r="B19" s="593"/>
      <c r="C19" s="576"/>
      <c r="D19" s="597"/>
      <c r="E19" s="595" t="str">
        <f t="shared" si="0"/>
        <v/>
      </c>
      <c r="F19" s="596" t="str">
        <f t="shared" si="1"/>
        <v/>
      </c>
      <c r="G19" s="171" t="str">
        <f t="shared" si="2"/>
        <v>否</v>
      </c>
    </row>
    <row r="20" s="575" customFormat="1" ht="44" hidden="1" customHeight="1" spans="1:8">
      <c r="A20" s="124" t="s">
        <v>1583</v>
      </c>
      <c r="B20" s="593"/>
      <c r="C20" s="576"/>
      <c r="D20" s="597"/>
      <c r="E20" s="595" t="str">
        <f t="shared" si="0"/>
        <v/>
      </c>
      <c r="F20" s="596" t="str">
        <f t="shared" si="1"/>
        <v/>
      </c>
      <c r="G20" s="171" t="str">
        <f t="shared" si="2"/>
        <v>否</v>
      </c>
    </row>
    <row r="21" s="575" customFormat="1" ht="44" hidden="1" customHeight="1" spans="1:8">
      <c r="A21" s="589" t="s">
        <v>1592</v>
      </c>
      <c r="B21" s="590">
        <f>SUM(B22:B24)</f>
        <v>0</v>
      </c>
      <c r="C21" s="590">
        <f>SUM(C22:C24)</f>
        <v>0</v>
      </c>
      <c r="D21" s="590">
        <f>SUM(D22:D24)</f>
        <v>0</v>
      </c>
      <c r="E21" s="591" t="str">
        <f t="shared" si="0"/>
        <v/>
      </c>
      <c r="F21" s="592" t="str">
        <f t="shared" si="1"/>
        <v/>
      </c>
      <c r="G21" s="171" t="str">
        <f t="shared" si="2"/>
        <v>否</v>
      </c>
      <c r="H21" s="171"/>
    </row>
    <row r="22" s="575" customFormat="1" ht="44" hidden="1" customHeight="1" spans="1:8">
      <c r="A22" s="124" t="s">
        <v>1593</v>
      </c>
      <c r="B22" s="593"/>
      <c r="C22" s="593"/>
      <c r="D22" s="593"/>
      <c r="E22" s="595" t="str">
        <f t="shared" si="0"/>
        <v/>
      </c>
      <c r="F22" s="596" t="str">
        <f t="shared" si="1"/>
        <v/>
      </c>
      <c r="G22" s="171" t="str">
        <f t="shared" si="2"/>
        <v>否</v>
      </c>
      <c r="H22" s="171"/>
    </row>
    <row r="23" s="575" customFormat="1" ht="44" hidden="1" customHeight="1" spans="1:8">
      <c r="A23" s="124" t="s">
        <v>1582</v>
      </c>
      <c r="B23" s="593"/>
      <c r="C23" s="593"/>
      <c r="D23" s="593"/>
      <c r="E23" s="595" t="str">
        <f t="shared" si="0"/>
        <v/>
      </c>
      <c r="F23" s="596" t="str">
        <f t="shared" si="1"/>
        <v/>
      </c>
      <c r="G23" s="171" t="str">
        <f t="shared" si="2"/>
        <v>否</v>
      </c>
      <c r="H23" s="171"/>
    </row>
    <row r="24" s="575" customFormat="1" ht="44" hidden="1" customHeight="1" spans="1:8">
      <c r="A24" s="124" t="s">
        <v>1583</v>
      </c>
      <c r="B24" s="593"/>
      <c r="C24" s="593"/>
      <c r="D24" s="593"/>
      <c r="E24" s="595" t="str">
        <f t="shared" si="0"/>
        <v/>
      </c>
      <c r="F24" s="596" t="str">
        <f t="shared" si="1"/>
        <v/>
      </c>
      <c r="G24" s="171" t="str">
        <f t="shared" si="2"/>
        <v>否</v>
      </c>
      <c r="H24" s="171"/>
    </row>
    <row r="25" s="171" customFormat="1" ht="44" hidden="1" customHeight="1" spans="1:8">
      <c r="A25" s="589" t="s">
        <v>1594</v>
      </c>
      <c r="B25" s="590">
        <f>SUM(B26:B29)</f>
        <v>0</v>
      </c>
      <c r="C25" s="590">
        <f>SUM(C26:C29)</f>
        <v>0</v>
      </c>
      <c r="D25" s="590">
        <f>SUM(D26:D29)</f>
        <v>0</v>
      </c>
      <c r="E25" s="591" t="str">
        <f t="shared" si="0"/>
        <v/>
      </c>
      <c r="F25" s="592" t="str">
        <f t="shared" si="1"/>
        <v/>
      </c>
      <c r="G25" s="171" t="str">
        <f t="shared" si="2"/>
        <v>否</v>
      </c>
    </row>
    <row r="26" s="575" customFormat="1" ht="44" hidden="1" customHeight="1" spans="1:8">
      <c r="A26" s="124" t="s">
        <v>1595</v>
      </c>
      <c r="B26" s="593"/>
      <c r="C26" s="576"/>
      <c r="D26" s="453"/>
      <c r="E26" s="595" t="str">
        <f t="shared" si="0"/>
        <v/>
      </c>
      <c r="F26" s="596" t="str">
        <f t="shared" si="1"/>
        <v/>
      </c>
      <c r="G26" s="171" t="str">
        <f t="shared" si="2"/>
        <v>否</v>
      </c>
      <c r="H26" s="171"/>
    </row>
    <row r="27" s="575" customFormat="1" ht="44" hidden="1" customHeight="1" spans="1:8">
      <c r="A27" s="124" t="s">
        <v>1596</v>
      </c>
      <c r="B27" s="593"/>
      <c r="C27" s="576"/>
      <c r="D27" s="453"/>
      <c r="E27" s="595" t="str">
        <f t="shared" si="0"/>
        <v/>
      </c>
      <c r="F27" s="596" t="str">
        <f t="shared" si="1"/>
        <v/>
      </c>
      <c r="G27" s="171" t="str">
        <f t="shared" si="2"/>
        <v>否</v>
      </c>
      <c r="H27" s="171"/>
    </row>
    <row r="28" s="575" customFormat="1" ht="44" hidden="1" customHeight="1" spans="1:8">
      <c r="A28" s="124" t="s">
        <v>1597</v>
      </c>
      <c r="B28" s="593"/>
      <c r="C28" s="576"/>
      <c r="D28" s="453"/>
      <c r="E28" s="595" t="str">
        <f t="shared" si="0"/>
        <v/>
      </c>
      <c r="F28" s="596" t="str">
        <f t="shared" si="1"/>
        <v/>
      </c>
      <c r="G28" s="171" t="str">
        <f t="shared" si="2"/>
        <v>否</v>
      </c>
      <c r="H28" s="171"/>
    </row>
    <row r="29" s="171" customFormat="1" ht="44" hidden="1" customHeight="1" spans="1:8">
      <c r="A29" s="124" t="s">
        <v>1583</v>
      </c>
      <c r="B29" s="593"/>
      <c r="C29" s="576"/>
      <c r="D29" s="453"/>
      <c r="E29" s="595" t="str">
        <f t="shared" si="0"/>
        <v/>
      </c>
      <c r="F29" s="596" t="str">
        <f t="shared" si="1"/>
        <v/>
      </c>
      <c r="G29" s="171" t="str">
        <f t="shared" si="2"/>
        <v>否</v>
      </c>
    </row>
    <row r="30" s="171" customFormat="1" ht="44" customHeight="1" spans="1:8">
      <c r="A30" s="589" t="s">
        <v>1598</v>
      </c>
      <c r="B30" s="122">
        <f>SUM(B31:B35)</f>
        <v>11191</v>
      </c>
      <c r="C30" s="122">
        <f>SUM(C31:C35)</f>
        <v>11995</v>
      </c>
      <c r="D30" s="122">
        <f>SUM(D31:D35)</f>
        <v>12858</v>
      </c>
      <c r="E30" s="591">
        <f t="shared" si="0"/>
        <v>0.148958984898579</v>
      </c>
      <c r="F30" s="592">
        <f t="shared" si="1"/>
        <v>1.07194664443518</v>
      </c>
      <c r="G30" s="171" t="str">
        <f t="shared" si="2"/>
        <v>是</v>
      </c>
    </row>
    <row r="31" s="171" customFormat="1" ht="44" customHeight="1" spans="1:8">
      <c r="A31" s="124" t="s">
        <v>1599</v>
      </c>
      <c r="B31" s="593">
        <v>8104</v>
      </c>
      <c r="C31" s="593">
        <v>8844</v>
      </c>
      <c r="D31" s="597">
        <v>9628</v>
      </c>
      <c r="E31" s="595">
        <f t="shared" si="0"/>
        <v>0.188055281342547</v>
      </c>
      <c r="F31" s="596">
        <f t="shared" si="1"/>
        <v>1.08864767073722</v>
      </c>
      <c r="G31" s="598" t="str">
        <f t="shared" si="2"/>
        <v>是</v>
      </c>
    </row>
    <row r="32" s="171" customFormat="1" ht="44" customHeight="1" spans="1:8">
      <c r="A32" s="124" t="s">
        <v>1600</v>
      </c>
      <c r="B32" s="593">
        <v>2767</v>
      </c>
      <c r="C32" s="593">
        <v>2800</v>
      </c>
      <c r="D32" s="597">
        <v>2911</v>
      </c>
      <c r="E32" s="595">
        <f t="shared" si="0"/>
        <v>0.0520419226599205</v>
      </c>
      <c r="F32" s="596">
        <f t="shared" si="1"/>
        <v>1.03964285714286</v>
      </c>
      <c r="G32" s="171" t="str">
        <f t="shared" si="2"/>
        <v>是</v>
      </c>
    </row>
    <row r="33" s="171" customFormat="1" ht="44" customHeight="1" spans="1:8">
      <c r="A33" s="124" t="s">
        <v>1601</v>
      </c>
      <c r="B33" s="593">
        <v>294</v>
      </c>
      <c r="C33" s="593">
        <v>326</v>
      </c>
      <c r="D33" s="597">
        <v>308</v>
      </c>
      <c r="E33" s="595">
        <f t="shared" si="0"/>
        <v>0.0476190476190477</v>
      </c>
      <c r="F33" s="596">
        <f t="shared" si="1"/>
        <v>0.94478527607362</v>
      </c>
      <c r="G33" s="171" t="str">
        <f t="shared" si="2"/>
        <v>是</v>
      </c>
      <c r="H33" s="129"/>
    </row>
    <row r="34" s="171" customFormat="1" ht="44" customHeight="1" spans="1:8">
      <c r="A34" s="124" t="s">
        <v>1582</v>
      </c>
      <c r="B34" s="593">
        <v>9</v>
      </c>
      <c r="C34" s="593">
        <v>10</v>
      </c>
      <c r="D34" s="597">
        <v>7</v>
      </c>
      <c r="E34" s="595">
        <f t="shared" si="0"/>
        <v>-0.222222222222222</v>
      </c>
      <c r="F34" s="596">
        <f t="shared" si="1"/>
        <v>0.7</v>
      </c>
      <c r="G34" s="171" t="str">
        <f t="shared" si="2"/>
        <v>是</v>
      </c>
      <c r="H34" s="599"/>
    </row>
    <row r="35" s="171" customFormat="1" ht="44" customHeight="1" spans="1:8">
      <c r="A35" s="124" t="s">
        <v>1583</v>
      </c>
      <c r="B35" s="593">
        <v>17</v>
      </c>
      <c r="C35" s="576">
        <v>15</v>
      </c>
      <c r="D35" s="597">
        <v>4</v>
      </c>
      <c r="E35" s="595">
        <f t="shared" si="0"/>
        <v>-0.764705882352941</v>
      </c>
      <c r="F35" s="596">
        <f t="shared" si="1"/>
        <v>0.266666666666667</v>
      </c>
      <c r="G35" s="171" t="str">
        <f t="shared" si="2"/>
        <v>是</v>
      </c>
      <c r="H35" s="130"/>
    </row>
    <row r="36" s="171" customFormat="1" ht="44" customHeight="1" spans="1:8">
      <c r="A36" s="589" t="s">
        <v>1602</v>
      </c>
      <c r="B36" s="590">
        <f>SUM(B37:B39)</f>
        <v>32414</v>
      </c>
      <c r="C36" s="590">
        <f>SUM(C37:C39)</f>
        <v>34984</v>
      </c>
      <c r="D36" s="590">
        <f>SUM(D37:D39)</f>
        <v>35334</v>
      </c>
      <c r="E36" s="591">
        <f t="shared" si="0"/>
        <v>0.0900845313753316</v>
      </c>
      <c r="F36" s="592">
        <f t="shared" si="1"/>
        <v>1.01000457351932</v>
      </c>
      <c r="G36" s="171" t="str">
        <f t="shared" si="2"/>
        <v>是</v>
      </c>
    </row>
    <row r="37" s="171" customFormat="1" ht="44" customHeight="1" spans="1:8">
      <c r="A37" s="124" t="s">
        <v>1580</v>
      </c>
      <c r="B37" s="593">
        <v>32361</v>
      </c>
      <c r="C37" s="593">
        <v>34930</v>
      </c>
      <c r="D37" s="593">
        <v>35303</v>
      </c>
      <c r="E37" s="595">
        <f t="shared" si="0"/>
        <v>0.0909119001266958</v>
      </c>
      <c r="F37" s="596">
        <f t="shared" si="1"/>
        <v>1.01067849985686</v>
      </c>
      <c r="G37" s="171" t="str">
        <f t="shared" si="2"/>
        <v>是</v>
      </c>
    </row>
    <row r="38" s="171" customFormat="1" ht="44" customHeight="1" spans="1:8">
      <c r="A38" s="124" t="s">
        <v>1582</v>
      </c>
      <c r="B38" s="593">
        <v>46</v>
      </c>
      <c r="C38" s="593">
        <v>47</v>
      </c>
      <c r="D38" s="593">
        <v>20</v>
      </c>
      <c r="E38" s="595">
        <f t="shared" si="0"/>
        <v>-0.565217391304348</v>
      </c>
      <c r="F38" s="596">
        <f t="shared" si="1"/>
        <v>0.425531914893617</v>
      </c>
      <c r="G38" s="171" t="str">
        <f t="shared" si="2"/>
        <v>是</v>
      </c>
    </row>
    <row r="39" s="171" customFormat="1" ht="44" customHeight="1" spans="1:8">
      <c r="A39" s="124" t="s">
        <v>1583</v>
      </c>
      <c r="B39" s="593">
        <v>7</v>
      </c>
      <c r="C39" s="593">
        <v>7</v>
      </c>
      <c r="D39" s="593">
        <v>11</v>
      </c>
      <c r="E39" s="595">
        <f t="shared" si="0"/>
        <v>0.571428571428571</v>
      </c>
      <c r="F39" s="596">
        <f t="shared" si="1"/>
        <v>1.57142857142857</v>
      </c>
      <c r="G39" s="171" t="str">
        <f t="shared" si="2"/>
        <v>是</v>
      </c>
    </row>
    <row r="40" s="171" customFormat="1" ht="44" hidden="1" customHeight="1" spans="1:8">
      <c r="A40" s="589" t="s">
        <v>1603</v>
      </c>
      <c r="B40" s="590">
        <f>SUM(B41:B43)</f>
        <v>0</v>
      </c>
      <c r="C40" s="590">
        <f>SUM(C41:C43)</f>
        <v>0</v>
      </c>
      <c r="D40" s="590">
        <f>SUM(D41:D43)</f>
        <v>0</v>
      </c>
      <c r="E40" s="591" t="str">
        <f t="shared" si="0"/>
        <v/>
      </c>
      <c r="F40" s="592" t="str">
        <f t="shared" si="1"/>
        <v/>
      </c>
      <c r="G40" s="171" t="str">
        <f t="shared" si="2"/>
        <v>否</v>
      </c>
    </row>
    <row r="41" s="171" customFormat="1" ht="44" hidden="1" customHeight="1" spans="1:8">
      <c r="A41" s="124" t="s">
        <v>1593</v>
      </c>
      <c r="B41" s="593"/>
      <c r="C41" s="600"/>
      <c r="D41" s="453"/>
      <c r="E41" s="595" t="str">
        <f t="shared" si="0"/>
        <v/>
      </c>
      <c r="F41" s="596" t="str">
        <f t="shared" si="1"/>
        <v/>
      </c>
      <c r="G41" s="171" t="str">
        <f t="shared" si="2"/>
        <v>否</v>
      </c>
    </row>
    <row r="42" s="171" customFormat="1" ht="44" hidden="1" customHeight="1" spans="1:8">
      <c r="A42" s="124" t="s">
        <v>1604</v>
      </c>
      <c r="B42" s="593"/>
      <c r="C42" s="600"/>
      <c r="D42" s="453"/>
      <c r="E42" s="595" t="str">
        <f t="shared" si="0"/>
        <v/>
      </c>
      <c r="F42" s="596" t="str">
        <f t="shared" si="1"/>
        <v/>
      </c>
      <c r="G42" s="171" t="str">
        <f t="shared" si="2"/>
        <v>否</v>
      </c>
      <c r="H42" s="601"/>
    </row>
    <row r="43" s="171" customFormat="1" ht="44" hidden="1" customHeight="1" spans="1:8">
      <c r="A43" s="124" t="s">
        <v>1583</v>
      </c>
      <c r="B43" s="593"/>
      <c r="C43" s="600"/>
      <c r="D43" s="453"/>
      <c r="E43" s="595" t="str">
        <f t="shared" si="0"/>
        <v/>
      </c>
      <c r="F43" s="596" t="str">
        <f t="shared" si="1"/>
        <v/>
      </c>
      <c r="G43" s="171" t="str">
        <f t="shared" si="2"/>
        <v>否</v>
      </c>
    </row>
    <row r="44" s="171" customFormat="1" ht="44" customHeight="1" spans="1:8">
      <c r="A44" s="602" t="s">
        <v>1605</v>
      </c>
      <c r="B44" s="590">
        <f>SUM(B5,B36,B11,B21,B25,B30,B40,)</f>
        <v>88126</v>
      </c>
      <c r="C44" s="590">
        <f>SUM(C5,C36,C11,C21,C25,C30,C40,)</f>
        <v>94845</v>
      </c>
      <c r="D44" s="590">
        <f>SUM(D5,D36,D11,D21,D25,D30,D40,)</f>
        <v>94853</v>
      </c>
      <c r="E44" s="591">
        <f t="shared" si="0"/>
        <v>0.0763338855729296</v>
      </c>
      <c r="F44" s="592">
        <f t="shared" si="1"/>
        <v>1.00008434814698</v>
      </c>
      <c r="G44" s="171" t="str">
        <f t="shared" si="2"/>
        <v>是</v>
      </c>
    </row>
    <row r="45" s="171" customFormat="1" ht="44" hidden="1" customHeight="1" spans="1:8">
      <c r="A45" s="603" t="s">
        <v>1606</v>
      </c>
      <c r="B45" s="604"/>
      <c r="C45" s="605"/>
      <c r="D45" s="606"/>
      <c r="E45" s="595" t="str">
        <f t="shared" si="0"/>
        <v/>
      </c>
      <c r="F45" s="596" t="str">
        <f t="shared" si="1"/>
        <v/>
      </c>
      <c r="G45" s="171" t="str">
        <f t="shared" si="2"/>
        <v>否</v>
      </c>
    </row>
    <row r="46" s="171" customFormat="1" ht="44" hidden="1" customHeight="1" spans="1:8">
      <c r="A46" s="124" t="s">
        <v>1584</v>
      </c>
      <c r="B46" s="607"/>
      <c r="C46" s="600"/>
      <c r="D46" s="608"/>
      <c r="E46" s="595" t="str">
        <f t="shared" si="0"/>
        <v/>
      </c>
      <c r="F46" s="596" t="str">
        <f t="shared" si="1"/>
        <v/>
      </c>
      <c r="G46" s="171" t="str">
        <f t="shared" si="2"/>
        <v>否</v>
      </c>
    </row>
    <row r="47" s="171" customFormat="1" ht="44" hidden="1" customHeight="1" spans="1:8">
      <c r="A47" s="609" t="s">
        <v>1607</v>
      </c>
      <c r="B47" s="610"/>
      <c r="C47" s="611"/>
      <c r="D47" s="612"/>
      <c r="E47" s="595" t="str">
        <f t="shared" si="0"/>
        <v/>
      </c>
      <c r="F47" s="596" t="str">
        <f t="shared" si="1"/>
        <v/>
      </c>
      <c r="G47" s="171" t="str">
        <f t="shared" si="2"/>
        <v>否</v>
      </c>
    </row>
    <row r="48" s="171" customFormat="1" ht="44" customHeight="1" spans="1:8">
      <c r="A48" s="589" t="s">
        <v>1608</v>
      </c>
      <c r="B48" s="590">
        <f>SUM(B49:B54)</f>
        <v>41371</v>
      </c>
      <c r="C48" s="590">
        <f>SUM(C49:C54)</f>
        <v>33449</v>
      </c>
      <c r="D48" s="590">
        <f>SUM(D49:D54)</f>
        <v>35690</v>
      </c>
      <c r="E48" s="591">
        <f t="shared" si="0"/>
        <v>-0.137318411447632</v>
      </c>
      <c r="F48" s="592">
        <f t="shared" si="1"/>
        <v>1.06699751861042</v>
      </c>
      <c r="G48" s="171" t="str">
        <f t="shared" si="2"/>
        <v>是</v>
      </c>
    </row>
    <row r="49" s="171" customFormat="1" ht="44" customHeight="1" spans="1:13">
      <c r="A49" s="613" t="s">
        <v>1609</v>
      </c>
      <c r="B49" s="593">
        <v>36475</v>
      </c>
      <c r="C49" s="576">
        <v>29867</v>
      </c>
      <c r="D49" s="453">
        <v>29310</v>
      </c>
      <c r="E49" s="595">
        <f t="shared" si="0"/>
        <v>-0.196435915010281</v>
      </c>
      <c r="F49" s="596">
        <f t="shared" si="1"/>
        <v>0.981350654568587</v>
      </c>
      <c r="G49" s="171" t="str">
        <f t="shared" si="2"/>
        <v>是</v>
      </c>
    </row>
    <row r="50" s="171" customFormat="1" ht="44" hidden="1" customHeight="1" spans="1:13">
      <c r="A50" s="613" t="s">
        <v>1610</v>
      </c>
      <c r="B50" s="593"/>
      <c r="C50" s="576"/>
      <c r="D50" s="453"/>
      <c r="E50" s="595" t="str">
        <f t="shared" si="0"/>
        <v/>
      </c>
      <c r="F50" s="596" t="str">
        <f t="shared" si="1"/>
        <v/>
      </c>
      <c r="G50" s="171" t="str">
        <f t="shared" si="2"/>
        <v>否</v>
      </c>
    </row>
    <row r="51" s="171" customFormat="1" ht="44" hidden="1" customHeight="1" spans="1:13">
      <c r="A51" s="613" t="s">
        <v>1611</v>
      </c>
      <c r="B51" s="593"/>
      <c r="C51" s="576"/>
      <c r="D51" s="453"/>
      <c r="E51" s="595" t="str">
        <f t="shared" si="0"/>
        <v/>
      </c>
      <c r="F51" s="596" t="str">
        <f t="shared" si="1"/>
        <v/>
      </c>
      <c r="G51" s="171" t="str">
        <f t="shared" si="2"/>
        <v>否</v>
      </c>
    </row>
    <row r="52" s="171" customFormat="1" ht="44" hidden="1" customHeight="1" spans="1:13">
      <c r="A52" s="613" t="s">
        <v>1612</v>
      </c>
      <c r="B52" s="593"/>
      <c r="C52" s="576"/>
      <c r="D52" s="453"/>
      <c r="E52" s="595" t="str">
        <f t="shared" si="0"/>
        <v/>
      </c>
      <c r="F52" s="596" t="str">
        <f t="shared" si="1"/>
        <v/>
      </c>
      <c r="G52" s="171" t="str">
        <f t="shared" si="2"/>
        <v>否</v>
      </c>
      <c r="H52" s="575"/>
      <c r="M52" s="453"/>
    </row>
    <row r="53" s="575" customFormat="1" ht="44" customHeight="1" spans="1:13">
      <c r="A53" s="613" t="s">
        <v>1613</v>
      </c>
      <c r="B53" s="593">
        <v>4896</v>
      </c>
      <c r="C53" s="576">
        <v>3582</v>
      </c>
      <c r="D53" s="453">
        <v>6380</v>
      </c>
      <c r="E53" s="595">
        <f t="shared" si="0"/>
        <v>0.303104575163399</v>
      </c>
      <c r="F53" s="596">
        <f t="shared" si="1"/>
        <v>1.78112786152987</v>
      </c>
      <c r="G53" s="171" t="str">
        <f t="shared" si="2"/>
        <v>是</v>
      </c>
    </row>
    <row r="54" s="171" customFormat="1" ht="44" hidden="1" customHeight="1" spans="1:13">
      <c r="A54" s="613" t="s">
        <v>1614</v>
      </c>
      <c r="B54" s="593"/>
      <c r="C54" s="576"/>
      <c r="D54" s="453"/>
      <c r="E54" s="595" t="str">
        <f t="shared" si="0"/>
        <v/>
      </c>
      <c r="F54" s="596" t="str">
        <f t="shared" si="1"/>
        <v/>
      </c>
      <c r="G54" s="171" t="str">
        <f t="shared" si="2"/>
        <v>否</v>
      </c>
    </row>
    <row r="55" s="171" customFormat="1" ht="44" customHeight="1" spans="1:13">
      <c r="A55" s="602" t="s">
        <v>143</v>
      </c>
      <c r="B55" s="590">
        <f>SUM(B44,B48)</f>
        <v>129497</v>
      </c>
      <c r="C55" s="590">
        <f>SUM(C44,C48)</f>
        <v>128294</v>
      </c>
      <c r="D55" s="590">
        <f>SUM(D44,D48)</f>
        <v>130543</v>
      </c>
      <c r="E55" s="591">
        <f t="shared" si="0"/>
        <v>0.00807740719862227</v>
      </c>
      <c r="F55" s="592">
        <f t="shared" si="1"/>
        <v>1.01753004817061</v>
      </c>
      <c r="G55" s="171" t="str">
        <f t="shared" si="2"/>
        <v>是</v>
      </c>
    </row>
    <row r="56" s="171" customFormat="1" spans="1:13">
      <c r="B56" s="582"/>
      <c r="C56" s="582"/>
      <c r="D56" s="582"/>
      <c r="E56" s="575"/>
      <c r="F56" s="575"/>
    </row>
    <row r="57" s="171" customFormat="1" spans="1:13">
      <c r="B57" s="582"/>
      <c r="C57" s="582"/>
      <c r="D57" s="582"/>
      <c r="E57" s="575"/>
      <c r="F57" s="575"/>
    </row>
    <row r="58" s="171" customFormat="1" spans="1:13">
      <c r="B58" s="582"/>
      <c r="C58" s="582"/>
      <c r="D58" s="582"/>
      <c r="E58" s="575"/>
      <c r="F58" s="575"/>
    </row>
    <row r="59" s="171" customFormat="1" spans="1:13">
      <c r="B59" s="582"/>
      <c r="C59" s="582"/>
      <c r="D59" s="582"/>
      <c r="E59" s="575"/>
      <c r="F59" s="575"/>
    </row>
    <row r="60" s="171" customFormat="1" spans="1:13">
      <c r="B60" s="582"/>
      <c r="C60" s="582"/>
      <c r="D60" s="582"/>
      <c r="E60" s="575"/>
      <c r="F60" s="575"/>
    </row>
    <row r="61" s="171" customFormat="1" spans="1:13">
      <c r="B61" s="582"/>
      <c r="C61" s="582"/>
      <c r="D61" s="582"/>
      <c r="E61" s="575"/>
      <c r="F61" s="575"/>
    </row>
    <row r="62" s="171" customFormat="1" spans="1:13">
      <c r="B62" s="582"/>
      <c r="C62" s="582"/>
      <c r="D62" s="582"/>
      <c r="E62" s="575"/>
      <c r="F62" s="575"/>
    </row>
    <row r="63" s="171" customFormat="1" spans="1:13">
      <c r="B63" s="582"/>
      <c r="C63" s="582"/>
      <c r="D63" s="582"/>
      <c r="E63" s="575"/>
      <c r="F63" s="575"/>
    </row>
    <row r="1048565" s="171" customFormat="1"/>
    <row r="1048566" s="171" customFormat="1"/>
    <row r="1048567" s="171" customFormat="1"/>
    <row r="1048568" s="171" customFormat="1"/>
    <row r="1048569" s="171" customFormat="1"/>
    <row r="1048570" s="171" customFormat="1"/>
    <row r="1048571" s="171" customFormat="1"/>
    <row r="1048572" s="171" customFormat="1"/>
    <row r="1048573" s="171" customFormat="1"/>
    <row r="1048574" s="171" customFormat="1"/>
    <row r="1048575" s="171" customFormat="1"/>
    <row r="1048576" s="171" customFormat="1"/>
  </sheetData>
  <autoFilter xmlns:etc="http://www.wps.cn/officeDocument/2017/etCustomData" ref="A4:I55" etc:filterBottomFollowUsedRange="0">
    <filterColumn colId="6">
      <customFilters>
        <customFilter operator="equal" val="是"/>
      </customFilters>
    </filterColumn>
    <extLst/>
  </autoFilter>
  <mergeCells count="5">
    <mergeCell ref="A1:F1"/>
    <mergeCell ref="C3:D3"/>
    <mergeCell ref="E3:F3"/>
    <mergeCell ref="A3:A4"/>
    <mergeCell ref="B3:B4"/>
  </mergeCells>
  <conditionalFormatting sqref="F5">
    <cfRule type="cellIs" dxfId="2" priority="102" stopIfTrue="1" operator="lessThanOrEqual">
      <formula>-1</formula>
    </cfRule>
    <cfRule type="cellIs" dxfId="2" priority="51" stopIfTrue="1" operator="greaterThan">
      <formula>10</formula>
    </cfRule>
  </conditionalFormatting>
  <conditionalFormatting sqref="F6">
    <cfRule type="cellIs" dxfId="2" priority="101" stopIfTrue="1" operator="lessThanOrEqual">
      <formula>-1</formula>
    </cfRule>
    <cfRule type="cellIs" dxfId="2" priority="50" stopIfTrue="1" operator="greaterThan">
      <formula>10</formula>
    </cfRule>
  </conditionalFormatting>
  <conditionalFormatting sqref="F7">
    <cfRule type="cellIs" dxfId="2" priority="100" stopIfTrue="1" operator="lessThanOrEqual">
      <formula>-1</formula>
    </cfRule>
    <cfRule type="cellIs" dxfId="2" priority="49" stopIfTrue="1" operator="greaterThan">
      <formula>10</formula>
    </cfRule>
  </conditionalFormatting>
  <conditionalFormatting sqref="F8">
    <cfRule type="cellIs" dxfId="2" priority="99" stopIfTrue="1" operator="lessThanOrEqual">
      <formula>-1</formula>
    </cfRule>
    <cfRule type="cellIs" dxfId="2" priority="48" stopIfTrue="1" operator="greaterThan">
      <formula>10</formula>
    </cfRule>
  </conditionalFormatting>
  <conditionalFormatting sqref="F9">
    <cfRule type="cellIs" dxfId="2" priority="98" stopIfTrue="1" operator="lessThanOrEqual">
      <formula>-1</formula>
    </cfRule>
    <cfRule type="cellIs" dxfId="2" priority="47" stopIfTrue="1" operator="greaterThan">
      <formula>10</formula>
    </cfRule>
  </conditionalFormatting>
  <conditionalFormatting sqref="F10">
    <cfRule type="cellIs" dxfId="2" priority="97" stopIfTrue="1" operator="lessThanOrEqual">
      <formula>-1</formula>
    </cfRule>
    <cfRule type="cellIs" dxfId="2" priority="46" stopIfTrue="1" operator="greaterThan">
      <formula>10</formula>
    </cfRule>
  </conditionalFormatting>
  <conditionalFormatting sqref="F11">
    <cfRule type="cellIs" dxfId="2" priority="96" stopIfTrue="1" operator="lessThanOrEqual">
      <formula>-1</formula>
    </cfRule>
    <cfRule type="cellIs" dxfId="2" priority="45" stopIfTrue="1" operator="greaterThan">
      <formula>10</formula>
    </cfRule>
  </conditionalFormatting>
  <conditionalFormatting sqref="F12">
    <cfRule type="cellIs" dxfId="2" priority="95" stopIfTrue="1" operator="lessThanOrEqual">
      <formula>-1</formula>
    </cfRule>
    <cfRule type="cellIs" dxfId="2" priority="44" stopIfTrue="1" operator="greaterThan">
      <formula>10</formula>
    </cfRule>
  </conditionalFormatting>
  <conditionalFormatting sqref="F13">
    <cfRule type="cellIs" dxfId="2" priority="94" stopIfTrue="1" operator="lessThanOrEqual">
      <formula>-1</formula>
    </cfRule>
    <cfRule type="cellIs" dxfId="2" priority="43" stopIfTrue="1" operator="greaterThan">
      <formula>10</formula>
    </cfRule>
  </conditionalFormatting>
  <conditionalFormatting sqref="F14">
    <cfRule type="cellIs" dxfId="2" priority="93" stopIfTrue="1" operator="lessThanOrEqual">
      <formula>-1</formula>
    </cfRule>
    <cfRule type="cellIs" dxfId="2" priority="42" stopIfTrue="1" operator="greaterThan">
      <formula>10</formula>
    </cfRule>
  </conditionalFormatting>
  <conditionalFormatting sqref="F15">
    <cfRule type="cellIs" dxfId="2" priority="92" stopIfTrue="1" operator="lessThanOrEqual">
      <formula>-1</formula>
    </cfRule>
    <cfRule type="cellIs" dxfId="2" priority="41" stopIfTrue="1" operator="greaterThan">
      <formula>10</formula>
    </cfRule>
  </conditionalFormatting>
  <conditionalFormatting sqref="F16">
    <cfRule type="cellIs" dxfId="2" priority="91" stopIfTrue="1" operator="lessThanOrEqual">
      <formula>-1</formula>
    </cfRule>
    <cfRule type="cellIs" dxfId="2" priority="40" stopIfTrue="1" operator="greaterThan">
      <formula>10</formula>
    </cfRule>
  </conditionalFormatting>
  <conditionalFormatting sqref="F17">
    <cfRule type="cellIs" dxfId="2" priority="90" stopIfTrue="1" operator="lessThanOrEqual">
      <formula>-1</formula>
    </cfRule>
    <cfRule type="cellIs" dxfId="2" priority="39" stopIfTrue="1" operator="greaterThan">
      <formula>10</formula>
    </cfRule>
  </conditionalFormatting>
  <conditionalFormatting sqref="F18">
    <cfRule type="cellIs" dxfId="2" priority="89" stopIfTrue="1" operator="lessThanOrEqual">
      <formula>-1</formula>
    </cfRule>
    <cfRule type="cellIs" dxfId="2" priority="38" stopIfTrue="1" operator="greaterThan">
      <formula>10</formula>
    </cfRule>
  </conditionalFormatting>
  <conditionalFormatting sqref="F19">
    <cfRule type="cellIs" dxfId="2" priority="88" stopIfTrue="1" operator="lessThanOrEqual">
      <formula>-1</formula>
    </cfRule>
    <cfRule type="cellIs" dxfId="2" priority="37" stopIfTrue="1" operator="greaterThan">
      <formula>10</formula>
    </cfRule>
  </conditionalFormatting>
  <conditionalFormatting sqref="F20">
    <cfRule type="cellIs" dxfId="2" priority="87" stopIfTrue="1" operator="lessThanOrEqual">
      <formula>-1</formula>
    </cfRule>
    <cfRule type="cellIs" dxfId="2" priority="36" stopIfTrue="1" operator="greaterThan">
      <formula>10</formula>
    </cfRule>
  </conditionalFormatting>
  <conditionalFormatting sqref="F21">
    <cfRule type="cellIs" dxfId="2" priority="86" stopIfTrue="1" operator="lessThanOrEqual">
      <formula>-1</formula>
    </cfRule>
    <cfRule type="cellIs" dxfId="2" priority="35" stopIfTrue="1" operator="greaterThan">
      <formula>10</formula>
    </cfRule>
  </conditionalFormatting>
  <conditionalFormatting sqref="F22">
    <cfRule type="cellIs" dxfId="2" priority="85" stopIfTrue="1" operator="lessThanOrEqual">
      <formula>-1</formula>
    </cfRule>
    <cfRule type="cellIs" dxfId="2" priority="34" stopIfTrue="1" operator="greaterThan">
      <formula>10</formula>
    </cfRule>
  </conditionalFormatting>
  <conditionalFormatting sqref="F23">
    <cfRule type="cellIs" dxfId="2" priority="84" stopIfTrue="1" operator="lessThanOrEqual">
      <formula>-1</formula>
    </cfRule>
    <cfRule type="cellIs" dxfId="2" priority="33" stopIfTrue="1" operator="greaterThan">
      <formula>10</formula>
    </cfRule>
  </conditionalFormatting>
  <conditionalFormatting sqref="F24">
    <cfRule type="cellIs" dxfId="2" priority="83" stopIfTrue="1" operator="lessThanOrEqual">
      <formula>-1</formula>
    </cfRule>
    <cfRule type="cellIs" dxfId="2" priority="32" stopIfTrue="1" operator="greaterThan">
      <formula>10</formula>
    </cfRule>
  </conditionalFormatting>
  <conditionalFormatting sqref="F25">
    <cfRule type="cellIs" dxfId="2" priority="82" stopIfTrue="1" operator="lessThanOrEqual">
      <formula>-1</formula>
    </cfRule>
    <cfRule type="cellIs" dxfId="2" priority="31" stopIfTrue="1" operator="greaterThan">
      <formula>10</formula>
    </cfRule>
  </conditionalFormatting>
  <conditionalFormatting sqref="F26">
    <cfRule type="cellIs" dxfId="2" priority="81" stopIfTrue="1" operator="lessThanOrEqual">
      <formula>-1</formula>
    </cfRule>
    <cfRule type="cellIs" dxfId="2" priority="30" stopIfTrue="1" operator="greaterThan">
      <formula>10</formula>
    </cfRule>
  </conditionalFormatting>
  <conditionalFormatting sqref="F27">
    <cfRule type="cellIs" dxfId="2" priority="80" stopIfTrue="1" operator="lessThanOrEqual">
      <formula>-1</formula>
    </cfRule>
    <cfRule type="cellIs" dxfId="2" priority="29" stopIfTrue="1" operator="greaterThan">
      <formula>10</formula>
    </cfRule>
  </conditionalFormatting>
  <conditionalFormatting sqref="F28">
    <cfRule type="cellIs" dxfId="2" priority="79" stopIfTrue="1" operator="lessThanOrEqual">
      <formula>-1</formula>
    </cfRule>
    <cfRule type="cellIs" dxfId="2" priority="28" stopIfTrue="1" operator="greaterThan">
      <formula>10</formula>
    </cfRule>
  </conditionalFormatting>
  <conditionalFormatting sqref="F29">
    <cfRule type="cellIs" dxfId="2" priority="78" stopIfTrue="1" operator="lessThanOrEqual">
      <formula>-1</formula>
    </cfRule>
    <cfRule type="cellIs" dxfId="2" priority="27" stopIfTrue="1" operator="greaterThan">
      <formula>10</formula>
    </cfRule>
  </conditionalFormatting>
  <conditionalFormatting sqref="F30">
    <cfRule type="cellIs" dxfId="2" priority="77" stopIfTrue="1" operator="lessThanOrEqual">
      <formula>-1</formula>
    </cfRule>
    <cfRule type="cellIs" dxfId="2" priority="26" stopIfTrue="1" operator="greaterThan">
      <formula>10</formula>
    </cfRule>
  </conditionalFormatting>
  <conditionalFormatting sqref="F31">
    <cfRule type="cellIs" dxfId="2" priority="76" stopIfTrue="1" operator="lessThanOrEqual">
      <formula>-1</formula>
    </cfRule>
    <cfRule type="cellIs" dxfId="2" priority="25" stopIfTrue="1" operator="greaterThan">
      <formula>10</formula>
    </cfRule>
  </conditionalFormatting>
  <conditionalFormatting sqref="F32">
    <cfRule type="cellIs" dxfId="2" priority="75" stopIfTrue="1" operator="lessThanOrEqual">
      <formula>-1</formula>
    </cfRule>
    <cfRule type="cellIs" dxfId="2" priority="24" stopIfTrue="1" operator="greaterThan">
      <formula>10</formula>
    </cfRule>
  </conditionalFormatting>
  <conditionalFormatting sqref="F33">
    <cfRule type="cellIs" dxfId="2" priority="74" stopIfTrue="1" operator="lessThanOrEqual">
      <formula>-1</formula>
    </cfRule>
    <cfRule type="cellIs" dxfId="2" priority="23" stopIfTrue="1" operator="greaterThan">
      <formula>10</formula>
    </cfRule>
  </conditionalFormatting>
  <conditionalFormatting sqref="F34">
    <cfRule type="cellIs" dxfId="2" priority="73" stopIfTrue="1" operator="lessThanOrEqual">
      <formula>-1</formula>
    </cfRule>
    <cfRule type="cellIs" dxfId="2" priority="22" stopIfTrue="1" operator="greaterThan">
      <formula>10</formula>
    </cfRule>
  </conditionalFormatting>
  <conditionalFormatting sqref="F35">
    <cfRule type="cellIs" dxfId="2" priority="72" stopIfTrue="1" operator="lessThanOrEqual">
      <formula>-1</formula>
    </cfRule>
    <cfRule type="cellIs" dxfId="2" priority="21" stopIfTrue="1" operator="greaterThan">
      <formula>10</formula>
    </cfRule>
  </conditionalFormatting>
  <conditionalFormatting sqref="F36">
    <cfRule type="cellIs" dxfId="2" priority="71" stopIfTrue="1" operator="lessThanOrEqual">
      <formula>-1</formula>
    </cfRule>
    <cfRule type="cellIs" dxfId="2" priority="20" stopIfTrue="1" operator="greaterThan">
      <formula>10</formula>
    </cfRule>
  </conditionalFormatting>
  <conditionalFormatting sqref="F37">
    <cfRule type="cellIs" dxfId="2" priority="70" stopIfTrue="1" operator="lessThanOrEqual">
      <formula>-1</formula>
    </cfRule>
    <cfRule type="cellIs" dxfId="2" priority="19" stopIfTrue="1" operator="greaterThan">
      <formula>10</formula>
    </cfRule>
  </conditionalFormatting>
  <conditionalFormatting sqref="F38">
    <cfRule type="cellIs" dxfId="2" priority="69" stopIfTrue="1" operator="lessThanOrEqual">
      <formula>-1</formula>
    </cfRule>
    <cfRule type="cellIs" dxfId="2" priority="18" stopIfTrue="1" operator="greaterThan">
      <formula>10</formula>
    </cfRule>
  </conditionalFormatting>
  <conditionalFormatting sqref="F39">
    <cfRule type="cellIs" dxfId="2" priority="68" stopIfTrue="1" operator="lessThanOrEqual">
      <formula>-1</formula>
    </cfRule>
    <cfRule type="cellIs" dxfId="2" priority="17" stopIfTrue="1" operator="greaterThan">
      <formula>10</formula>
    </cfRule>
  </conditionalFormatting>
  <conditionalFormatting sqref="F40">
    <cfRule type="cellIs" dxfId="2" priority="67" stopIfTrue="1" operator="lessThanOrEqual">
      <formula>-1</formula>
    </cfRule>
    <cfRule type="cellIs" dxfId="2" priority="16" stopIfTrue="1" operator="greaterThan">
      <formula>10</formula>
    </cfRule>
  </conditionalFormatting>
  <conditionalFormatting sqref="F41">
    <cfRule type="cellIs" dxfId="2" priority="66" stopIfTrue="1" operator="lessThanOrEqual">
      <formula>-1</formula>
    </cfRule>
    <cfRule type="cellIs" dxfId="2" priority="15" stopIfTrue="1" operator="greaterThan">
      <formula>10</formula>
    </cfRule>
  </conditionalFormatting>
  <conditionalFormatting sqref="F42">
    <cfRule type="cellIs" dxfId="2" priority="65" stopIfTrue="1" operator="lessThanOrEqual">
      <formula>-1</formula>
    </cfRule>
    <cfRule type="cellIs" dxfId="2" priority="14" stopIfTrue="1" operator="greaterThan">
      <formula>10</formula>
    </cfRule>
  </conditionalFormatting>
  <conditionalFormatting sqref="F43">
    <cfRule type="cellIs" dxfId="2" priority="64" stopIfTrue="1" operator="lessThanOrEqual">
      <formula>-1</formula>
    </cfRule>
    <cfRule type="cellIs" dxfId="2" priority="13" stopIfTrue="1" operator="greaterThan">
      <formula>10</formula>
    </cfRule>
  </conditionalFormatting>
  <conditionalFormatting sqref="F44">
    <cfRule type="cellIs" dxfId="2" priority="63" stopIfTrue="1" operator="lessThanOrEqual">
      <formula>-1</formula>
    </cfRule>
    <cfRule type="cellIs" dxfId="2" priority="12" stopIfTrue="1" operator="greaterThan">
      <formula>10</formula>
    </cfRule>
  </conditionalFormatting>
  <conditionalFormatting sqref="F45">
    <cfRule type="cellIs" dxfId="2" priority="62" stopIfTrue="1" operator="lessThanOrEqual">
      <formula>-1</formula>
    </cfRule>
    <cfRule type="cellIs" dxfId="2" priority="11" stopIfTrue="1" operator="greaterThan">
      <formula>10</formula>
    </cfRule>
  </conditionalFormatting>
  <conditionalFormatting sqref="F46">
    <cfRule type="cellIs" dxfId="2" priority="61" stopIfTrue="1" operator="lessThanOrEqual">
      <formula>-1</formula>
    </cfRule>
    <cfRule type="cellIs" dxfId="2" priority="10" stopIfTrue="1" operator="greaterThan">
      <formula>10</formula>
    </cfRule>
  </conditionalFormatting>
  <conditionalFormatting sqref="F47">
    <cfRule type="cellIs" dxfId="2" priority="60" stopIfTrue="1" operator="lessThanOrEqual">
      <formula>-1</formula>
    </cfRule>
    <cfRule type="cellIs" dxfId="2" priority="9" stopIfTrue="1" operator="greaterThan">
      <formula>10</formula>
    </cfRule>
  </conditionalFormatting>
  <conditionalFormatting sqref="F48">
    <cfRule type="cellIs" dxfId="2" priority="59" stopIfTrue="1" operator="lessThanOrEqual">
      <formula>-1</formula>
    </cfRule>
    <cfRule type="cellIs" dxfId="2" priority="8" stopIfTrue="1" operator="greaterThan">
      <formula>10</formula>
    </cfRule>
  </conditionalFormatting>
  <conditionalFormatting sqref="F49">
    <cfRule type="cellIs" dxfId="2" priority="58" stopIfTrue="1" operator="lessThanOrEqual">
      <formula>-1</formula>
    </cfRule>
    <cfRule type="cellIs" dxfId="2" priority="7" stopIfTrue="1" operator="greaterThan">
      <formula>10</formula>
    </cfRule>
  </conditionalFormatting>
  <conditionalFormatting sqref="F50">
    <cfRule type="cellIs" dxfId="2" priority="57" stopIfTrue="1" operator="lessThanOrEqual">
      <formula>-1</formula>
    </cfRule>
    <cfRule type="cellIs" dxfId="2" priority="6" stopIfTrue="1" operator="greaterThan">
      <formula>10</formula>
    </cfRule>
  </conditionalFormatting>
  <conditionalFormatting sqref="F51">
    <cfRule type="cellIs" dxfId="2" priority="56" stopIfTrue="1" operator="lessThanOrEqual">
      <formula>-1</formula>
    </cfRule>
    <cfRule type="cellIs" dxfId="2" priority="5" stopIfTrue="1" operator="greaterThan">
      <formula>10</formula>
    </cfRule>
  </conditionalFormatting>
  <conditionalFormatting sqref="F52">
    <cfRule type="cellIs" dxfId="2" priority="55" stopIfTrue="1" operator="lessThanOrEqual">
      <formula>-1</formula>
    </cfRule>
    <cfRule type="cellIs" dxfId="2" priority="4" stopIfTrue="1" operator="greaterThan">
      <formula>10</formula>
    </cfRule>
  </conditionalFormatting>
  <conditionalFormatting sqref="F53">
    <cfRule type="cellIs" dxfId="2" priority="54" stopIfTrue="1" operator="lessThanOrEqual">
      <formula>-1</formula>
    </cfRule>
    <cfRule type="cellIs" dxfId="2" priority="3" stopIfTrue="1" operator="greaterThan">
      <formula>10</formula>
    </cfRule>
  </conditionalFormatting>
  <conditionalFormatting sqref="F54">
    <cfRule type="cellIs" dxfId="2" priority="53" stopIfTrue="1" operator="lessThanOrEqual">
      <formula>-1</formula>
    </cfRule>
    <cfRule type="cellIs" dxfId="2" priority="2" stopIfTrue="1" operator="greaterThan">
      <formula>10</formula>
    </cfRule>
  </conditionalFormatting>
  <conditionalFormatting sqref="F55">
    <cfRule type="cellIs" dxfId="2" priority="52" stopIfTrue="1" operator="lessThanOrEqual">
      <formula>-1</formula>
    </cfRule>
    <cfRule type="cellIs" dxfId="2" priority="1" stopIfTrue="1" operator="greaterThan">
      <formula>10</formula>
    </cfRule>
  </conditionalFormatting>
  <printOptions horizontalCentered="1"/>
  <pageMargins left="0.472222222222222" right="0.393055555555556" top="0.747916666666667" bottom="0.747916666666667" header="0.314583333333333" footer="0.314583333333333"/>
  <pageSetup paperSize="9" scale="70" orientation="portrait" blackAndWhite="1" horizont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6">
    <tabColor rgb="FFFF0000"/>
  </sheetPr>
  <dimension ref="A1:M1048576"/>
  <sheetViews>
    <sheetView showZeros="0" zoomScale="70" zoomScaleNormal="70" workbookViewId="0">
      <pane ySplit="4" topLeftCell="A35" activePane="bottomLeft" state="frozen"/>
      <selection/>
      <selection pane="bottomLeft" activeCell="H63" sqref="H63"/>
    </sheetView>
  </sheetViews>
  <sheetFormatPr defaultColWidth="9" defaultRowHeight="14.25"/>
  <cols>
    <col min="1" max="1" width="54.7666666666667" style="171" customWidth="1"/>
    <col min="2" max="2" width="18.0916666666667" style="582" customWidth="1"/>
    <col min="3" max="4" width="16.75" style="582" customWidth="1"/>
    <col min="5" max="6" width="15.5" style="575" customWidth="1"/>
    <col min="7" max="7" width="9" style="171"/>
    <col min="8" max="8" width="9" style="171" customWidth="1"/>
    <col min="9" max="16384" width="9" style="171"/>
  </cols>
  <sheetData>
    <row r="1" s="575" customFormat="1" ht="45" customHeight="1" spans="1:8">
      <c r="A1" s="583" t="s">
        <v>1615</v>
      </c>
      <c r="B1" s="584"/>
      <c r="C1" s="584"/>
      <c r="D1" s="584"/>
      <c r="E1" s="583"/>
      <c r="F1" s="583"/>
      <c r="G1" s="177"/>
    </row>
    <row r="2" s="581" customFormat="1" ht="20.1" customHeight="1" spans="1:8">
      <c r="A2" s="585" t="s">
        <v>1616</v>
      </c>
      <c r="B2" s="586"/>
      <c r="C2" s="586"/>
      <c r="D2" s="587"/>
      <c r="F2" s="588" t="s">
        <v>1578</v>
      </c>
      <c r="H2" s="575"/>
    </row>
    <row r="3" s="575" customFormat="1" ht="36" customHeight="1" spans="1:8">
      <c r="A3" s="468" t="s">
        <v>4</v>
      </c>
      <c r="B3" s="120" t="s">
        <v>5</v>
      </c>
      <c r="C3" s="120" t="s">
        <v>6</v>
      </c>
      <c r="D3" s="120"/>
      <c r="E3" s="97" t="s">
        <v>7</v>
      </c>
      <c r="F3" s="97"/>
      <c r="G3" s="508"/>
    </row>
    <row r="4" s="575" customFormat="1" ht="50" customHeight="1" spans="1:8">
      <c r="A4" s="468"/>
      <c r="B4" s="120"/>
      <c r="C4" s="120" t="s">
        <v>80</v>
      </c>
      <c r="D4" s="120" t="s">
        <v>10</v>
      </c>
      <c r="E4" s="96" t="s">
        <v>11</v>
      </c>
      <c r="F4" s="96" t="s">
        <v>81</v>
      </c>
      <c r="G4" s="508" t="s">
        <v>8</v>
      </c>
    </row>
    <row r="5" s="171" customFormat="1" ht="44" customHeight="1" spans="1:8">
      <c r="A5" s="589" t="s">
        <v>1579</v>
      </c>
      <c r="B5" s="590">
        <f>SUM(B6:B10)</f>
        <v>44521</v>
      </c>
      <c r="C5" s="590">
        <f>SUM(C6:C10)</f>
        <v>47866</v>
      </c>
      <c r="D5" s="590">
        <f>SUM(D6:D10)</f>
        <v>46661</v>
      </c>
      <c r="E5" s="591">
        <f t="shared" ref="E5:E55" si="0">IF(B5&lt;&gt;0,D5/B5-1,"")</f>
        <v>0.0480672042406953</v>
      </c>
      <c r="F5" s="592">
        <f t="shared" ref="F5:F55" si="1">IF(C5&lt;&gt;0,D5/C5,"")</f>
        <v>0.974825554673463</v>
      </c>
      <c r="G5" s="171" t="str">
        <f t="shared" ref="G5:G55" si="2">IF(A5&lt;&gt;"",IF(SUM(B5:D5)&lt;&gt;0,"是","否"),"是")</f>
        <v>是</v>
      </c>
    </row>
    <row r="6" s="171" customFormat="1" ht="44" customHeight="1" spans="1:8">
      <c r="A6" s="124" t="s">
        <v>1580</v>
      </c>
      <c r="B6" s="593">
        <v>42435</v>
      </c>
      <c r="C6" s="594">
        <v>45879</v>
      </c>
      <c r="D6" s="453">
        <v>44762</v>
      </c>
      <c r="E6" s="595">
        <f t="shared" si="0"/>
        <v>0.0548368092376577</v>
      </c>
      <c r="F6" s="596">
        <f t="shared" si="1"/>
        <v>0.975653349026788</v>
      </c>
      <c r="G6" s="171" t="str">
        <f t="shared" si="2"/>
        <v>是</v>
      </c>
    </row>
    <row r="7" s="171" customFormat="1" ht="44" customHeight="1" spans="1:8">
      <c r="A7" s="124" t="s">
        <v>1581</v>
      </c>
      <c r="B7" s="593">
        <v>1535</v>
      </c>
      <c r="C7" s="594">
        <v>1533</v>
      </c>
      <c r="D7" s="453">
        <v>1278</v>
      </c>
      <c r="E7" s="595">
        <f t="shared" si="0"/>
        <v>-0.16742671009772</v>
      </c>
      <c r="F7" s="596">
        <f t="shared" si="1"/>
        <v>0.833659491193738</v>
      </c>
      <c r="G7" s="171" t="str">
        <f t="shared" si="2"/>
        <v>是</v>
      </c>
    </row>
    <row r="8" s="171" customFormat="1" ht="44" customHeight="1" spans="1:8">
      <c r="A8" s="124" t="s">
        <v>1582</v>
      </c>
      <c r="B8" s="593">
        <v>330</v>
      </c>
      <c r="C8" s="594">
        <v>321</v>
      </c>
      <c r="D8" s="453">
        <v>229</v>
      </c>
      <c r="E8" s="595">
        <f t="shared" si="0"/>
        <v>-0.306060606060606</v>
      </c>
      <c r="F8" s="596">
        <f t="shared" si="1"/>
        <v>0.713395638629283</v>
      </c>
      <c r="G8" s="171" t="str">
        <f t="shared" si="2"/>
        <v>是</v>
      </c>
    </row>
    <row r="9" s="171" customFormat="1" ht="44" customHeight="1" spans="1:8">
      <c r="A9" s="124" t="s">
        <v>1583</v>
      </c>
      <c r="B9" s="593">
        <v>221</v>
      </c>
      <c r="C9" s="594">
        <v>133</v>
      </c>
      <c r="D9" s="453">
        <v>392</v>
      </c>
      <c r="E9" s="595">
        <f t="shared" si="0"/>
        <v>0.773755656108597</v>
      </c>
      <c r="F9" s="596">
        <f t="shared" si="1"/>
        <v>2.94736842105263</v>
      </c>
      <c r="G9" s="171" t="str">
        <f t="shared" si="2"/>
        <v>是</v>
      </c>
    </row>
    <row r="10" s="171" customFormat="1" ht="44" hidden="1" customHeight="1" spans="1:8">
      <c r="A10" s="124" t="s">
        <v>1584</v>
      </c>
      <c r="B10" s="593"/>
      <c r="C10" s="594"/>
      <c r="D10" s="453"/>
      <c r="E10" s="595" t="str">
        <f t="shared" si="0"/>
        <v/>
      </c>
      <c r="F10" s="596" t="str">
        <f t="shared" si="1"/>
        <v/>
      </c>
      <c r="G10" s="171" t="str">
        <f t="shared" si="2"/>
        <v>否</v>
      </c>
    </row>
    <row r="11" s="171" customFormat="1" ht="44" hidden="1" customHeight="1" spans="1:8">
      <c r="A11" s="589" t="s">
        <v>1585</v>
      </c>
      <c r="B11" s="590">
        <f>SUM(B12:B20)</f>
        <v>0</v>
      </c>
      <c r="C11" s="590">
        <f>SUM(C12:C20)</f>
        <v>0</v>
      </c>
      <c r="D11" s="590">
        <f>SUM(D12:D20)</f>
        <v>0</v>
      </c>
      <c r="E11" s="591" t="str">
        <f t="shared" si="0"/>
        <v/>
      </c>
      <c r="F11" s="592" t="str">
        <f t="shared" si="1"/>
        <v/>
      </c>
      <c r="G11" s="171" t="str">
        <f t="shared" si="2"/>
        <v>否</v>
      </c>
      <c r="H11" s="575"/>
    </row>
    <row r="12" s="171" customFormat="1" ht="44" hidden="1" customHeight="1" spans="1:8">
      <c r="A12" s="124" t="s">
        <v>1586</v>
      </c>
      <c r="B12" s="593"/>
      <c r="C12" s="576"/>
      <c r="D12" s="597"/>
      <c r="E12" s="595" t="str">
        <f t="shared" si="0"/>
        <v/>
      </c>
      <c r="F12" s="596" t="str">
        <f t="shared" si="1"/>
        <v/>
      </c>
      <c r="G12" s="171" t="str">
        <f t="shared" si="2"/>
        <v>否</v>
      </c>
      <c r="H12" s="575"/>
    </row>
    <row r="13" s="171" customFormat="1" ht="44" hidden="1" customHeight="1" spans="1:8">
      <c r="A13" s="124" t="s">
        <v>1587</v>
      </c>
      <c r="B13" s="593"/>
      <c r="C13" s="576"/>
      <c r="D13" s="597"/>
      <c r="E13" s="595" t="str">
        <f t="shared" si="0"/>
        <v/>
      </c>
      <c r="F13" s="596" t="str">
        <f t="shared" si="1"/>
        <v/>
      </c>
      <c r="G13" s="171" t="str">
        <f t="shared" si="2"/>
        <v>否</v>
      </c>
      <c r="H13" s="575"/>
    </row>
    <row r="14" s="171" customFormat="1" ht="44" hidden="1" customHeight="1" spans="1:8">
      <c r="A14" s="124" t="s">
        <v>1581</v>
      </c>
      <c r="B14" s="593"/>
      <c r="C14" s="576"/>
      <c r="D14" s="597"/>
      <c r="E14" s="595" t="str">
        <f t="shared" si="0"/>
        <v/>
      </c>
      <c r="F14" s="596" t="str">
        <f t="shared" si="1"/>
        <v/>
      </c>
      <c r="G14" s="171" t="str">
        <f t="shared" si="2"/>
        <v>否</v>
      </c>
      <c r="H14" s="575"/>
    </row>
    <row r="15" s="575" customFormat="1" ht="44" hidden="1" customHeight="1" spans="1:8">
      <c r="A15" s="124" t="s">
        <v>1588</v>
      </c>
      <c r="B15" s="593"/>
      <c r="C15" s="576"/>
      <c r="D15" s="597"/>
      <c r="E15" s="595" t="str">
        <f t="shared" si="0"/>
        <v/>
      </c>
      <c r="F15" s="596" t="str">
        <f t="shared" si="1"/>
        <v/>
      </c>
      <c r="G15" s="171" t="str">
        <f t="shared" si="2"/>
        <v>否</v>
      </c>
    </row>
    <row r="16" s="575" customFormat="1" ht="44" hidden="1" customHeight="1" spans="1:8">
      <c r="A16" s="124" t="s">
        <v>1589</v>
      </c>
      <c r="B16" s="593"/>
      <c r="C16" s="576"/>
      <c r="D16" s="597"/>
      <c r="E16" s="595" t="str">
        <f t="shared" si="0"/>
        <v/>
      </c>
      <c r="F16" s="596" t="str">
        <f t="shared" si="1"/>
        <v/>
      </c>
      <c r="G16" s="171" t="str">
        <f t="shared" si="2"/>
        <v>否</v>
      </c>
    </row>
    <row r="17" s="575" customFormat="1" ht="44" hidden="1" customHeight="1" spans="1:8">
      <c r="A17" s="124" t="s">
        <v>1590</v>
      </c>
      <c r="B17" s="593"/>
      <c r="C17" s="576"/>
      <c r="D17" s="597"/>
      <c r="E17" s="595" t="str">
        <f t="shared" si="0"/>
        <v/>
      </c>
      <c r="F17" s="596" t="str">
        <f t="shared" si="1"/>
        <v/>
      </c>
      <c r="G17" s="171" t="str">
        <f t="shared" si="2"/>
        <v>否</v>
      </c>
    </row>
    <row r="18" s="575" customFormat="1" ht="44" hidden="1" customHeight="1" spans="1:8">
      <c r="A18" s="124" t="s">
        <v>1591</v>
      </c>
      <c r="B18" s="593"/>
      <c r="C18" s="576"/>
      <c r="D18" s="597"/>
      <c r="E18" s="595" t="str">
        <f t="shared" si="0"/>
        <v/>
      </c>
      <c r="F18" s="596" t="str">
        <f t="shared" si="1"/>
        <v/>
      </c>
      <c r="G18" s="171" t="str">
        <f t="shared" si="2"/>
        <v>否</v>
      </c>
    </row>
    <row r="19" s="575" customFormat="1" ht="44" hidden="1" customHeight="1" spans="1:8">
      <c r="A19" s="124" t="s">
        <v>1582</v>
      </c>
      <c r="B19" s="593"/>
      <c r="C19" s="576"/>
      <c r="D19" s="597"/>
      <c r="E19" s="595" t="str">
        <f t="shared" si="0"/>
        <v/>
      </c>
      <c r="F19" s="596" t="str">
        <f t="shared" si="1"/>
        <v/>
      </c>
      <c r="G19" s="171" t="str">
        <f t="shared" si="2"/>
        <v>否</v>
      </c>
    </row>
    <row r="20" s="575" customFormat="1" ht="44" hidden="1" customHeight="1" spans="1:8">
      <c r="A20" s="124" t="s">
        <v>1583</v>
      </c>
      <c r="B20" s="593"/>
      <c r="C20" s="576"/>
      <c r="D20" s="597"/>
      <c r="E20" s="595" t="str">
        <f t="shared" si="0"/>
        <v/>
      </c>
      <c r="F20" s="596" t="str">
        <f t="shared" si="1"/>
        <v/>
      </c>
      <c r="G20" s="171" t="str">
        <f t="shared" si="2"/>
        <v>否</v>
      </c>
    </row>
    <row r="21" s="575" customFormat="1" ht="44" hidden="1" customHeight="1" spans="1:8">
      <c r="A21" s="589" t="s">
        <v>1592</v>
      </c>
      <c r="B21" s="590">
        <f>SUM(B22:B24)</f>
        <v>0</v>
      </c>
      <c r="C21" s="590">
        <f>SUM(C22:C24)</f>
        <v>0</v>
      </c>
      <c r="D21" s="590">
        <f>SUM(D22:D24)</f>
        <v>0</v>
      </c>
      <c r="E21" s="591" t="str">
        <f t="shared" si="0"/>
        <v/>
      </c>
      <c r="F21" s="592" t="str">
        <f t="shared" si="1"/>
        <v/>
      </c>
      <c r="G21" s="171" t="str">
        <f t="shared" si="2"/>
        <v>否</v>
      </c>
      <c r="H21" s="171"/>
    </row>
    <row r="22" s="575" customFormat="1" ht="44" hidden="1" customHeight="1" spans="1:8">
      <c r="A22" s="124" t="s">
        <v>1593</v>
      </c>
      <c r="B22" s="593"/>
      <c r="C22" s="593"/>
      <c r="D22" s="593"/>
      <c r="E22" s="595" t="str">
        <f t="shared" si="0"/>
        <v/>
      </c>
      <c r="F22" s="596" t="str">
        <f t="shared" si="1"/>
        <v/>
      </c>
      <c r="G22" s="171" t="str">
        <f t="shared" si="2"/>
        <v>否</v>
      </c>
      <c r="H22" s="171"/>
    </row>
    <row r="23" s="575" customFormat="1" ht="44" hidden="1" customHeight="1" spans="1:8">
      <c r="A23" s="124" t="s">
        <v>1582</v>
      </c>
      <c r="B23" s="593"/>
      <c r="C23" s="593"/>
      <c r="D23" s="593"/>
      <c r="E23" s="595" t="str">
        <f t="shared" si="0"/>
        <v/>
      </c>
      <c r="F23" s="596" t="str">
        <f t="shared" si="1"/>
        <v/>
      </c>
      <c r="G23" s="171" t="str">
        <f t="shared" si="2"/>
        <v>否</v>
      </c>
      <c r="H23" s="171"/>
    </row>
    <row r="24" s="575" customFormat="1" ht="44" hidden="1" customHeight="1" spans="1:8">
      <c r="A24" s="124" t="s">
        <v>1583</v>
      </c>
      <c r="B24" s="593"/>
      <c r="C24" s="593"/>
      <c r="D24" s="593"/>
      <c r="E24" s="595" t="str">
        <f t="shared" si="0"/>
        <v/>
      </c>
      <c r="F24" s="596" t="str">
        <f t="shared" si="1"/>
        <v/>
      </c>
      <c r="G24" s="171" t="str">
        <f t="shared" si="2"/>
        <v>否</v>
      </c>
      <c r="H24" s="171"/>
    </row>
    <row r="25" s="171" customFormat="1" ht="44" hidden="1" customHeight="1" spans="1:8">
      <c r="A25" s="589" t="s">
        <v>1594</v>
      </c>
      <c r="B25" s="590">
        <f>SUM(B26:B29)</f>
        <v>0</v>
      </c>
      <c r="C25" s="590">
        <f>SUM(C26:C29)</f>
        <v>0</v>
      </c>
      <c r="D25" s="590">
        <f>SUM(D26:D29)</f>
        <v>0</v>
      </c>
      <c r="E25" s="591" t="str">
        <f t="shared" si="0"/>
        <v/>
      </c>
      <c r="F25" s="592" t="str">
        <f t="shared" si="1"/>
        <v/>
      </c>
      <c r="G25" s="171" t="str">
        <f t="shared" si="2"/>
        <v>否</v>
      </c>
    </row>
    <row r="26" s="575" customFormat="1" ht="44" hidden="1" customHeight="1" spans="1:8">
      <c r="A26" s="124" t="s">
        <v>1595</v>
      </c>
      <c r="B26" s="593"/>
      <c r="C26" s="576"/>
      <c r="D26" s="453"/>
      <c r="E26" s="595" t="str">
        <f t="shared" si="0"/>
        <v/>
      </c>
      <c r="F26" s="596" t="str">
        <f t="shared" si="1"/>
        <v/>
      </c>
      <c r="G26" s="171" t="str">
        <f t="shared" si="2"/>
        <v>否</v>
      </c>
      <c r="H26" s="171"/>
    </row>
    <row r="27" s="575" customFormat="1" ht="44" hidden="1" customHeight="1" spans="1:8">
      <c r="A27" s="124" t="s">
        <v>1596</v>
      </c>
      <c r="B27" s="593"/>
      <c r="C27" s="576"/>
      <c r="D27" s="453"/>
      <c r="E27" s="595" t="str">
        <f t="shared" si="0"/>
        <v/>
      </c>
      <c r="F27" s="596" t="str">
        <f t="shared" si="1"/>
        <v/>
      </c>
      <c r="G27" s="171" t="str">
        <f t="shared" si="2"/>
        <v>否</v>
      </c>
      <c r="H27" s="171"/>
    </row>
    <row r="28" s="575" customFormat="1" ht="44" hidden="1" customHeight="1" spans="1:8">
      <c r="A28" s="124" t="s">
        <v>1597</v>
      </c>
      <c r="B28" s="593"/>
      <c r="C28" s="576"/>
      <c r="D28" s="453"/>
      <c r="E28" s="595" t="str">
        <f t="shared" si="0"/>
        <v/>
      </c>
      <c r="F28" s="596" t="str">
        <f t="shared" si="1"/>
        <v/>
      </c>
      <c r="G28" s="171" t="str">
        <f t="shared" si="2"/>
        <v>否</v>
      </c>
      <c r="H28" s="171"/>
    </row>
    <row r="29" s="171" customFormat="1" ht="44" hidden="1" customHeight="1" spans="1:8">
      <c r="A29" s="124" t="s">
        <v>1583</v>
      </c>
      <c r="B29" s="593"/>
      <c r="C29" s="576"/>
      <c r="D29" s="453"/>
      <c r="E29" s="595" t="str">
        <f t="shared" si="0"/>
        <v/>
      </c>
      <c r="F29" s="596" t="str">
        <f t="shared" si="1"/>
        <v/>
      </c>
      <c r="G29" s="171" t="str">
        <f t="shared" si="2"/>
        <v>否</v>
      </c>
    </row>
    <row r="30" s="171" customFormat="1" ht="44" customHeight="1" spans="1:8">
      <c r="A30" s="589" t="s">
        <v>1598</v>
      </c>
      <c r="B30" s="122">
        <f>SUM(B31:B35)</f>
        <v>11191</v>
      </c>
      <c r="C30" s="122">
        <f>SUM(C31:C35)</f>
        <v>11995</v>
      </c>
      <c r="D30" s="122">
        <f>SUM(D31:D35)</f>
        <v>12858</v>
      </c>
      <c r="E30" s="591">
        <f t="shared" si="0"/>
        <v>0.148958984898579</v>
      </c>
      <c r="F30" s="592">
        <f t="shared" si="1"/>
        <v>1.07194664443518</v>
      </c>
      <c r="G30" s="171" t="str">
        <f t="shared" si="2"/>
        <v>是</v>
      </c>
    </row>
    <row r="31" s="171" customFormat="1" ht="44" customHeight="1" spans="1:8">
      <c r="A31" s="124" t="s">
        <v>1599</v>
      </c>
      <c r="B31" s="593">
        <v>8104</v>
      </c>
      <c r="C31" s="593">
        <v>8844</v>
      </c>
      <c r="D31" s="597">
        <v>9628</v>
      </c>
      <c r="E31" s="595">
        <f t="shared" si="0"/>
        <v>0.188055281342547</v>
      </c>
      <c r="F31" s="596">
        <f t="shared" si="1"/>
        <v>1.08864767073722</v>
      </c>
      <c r="G31" s="598" t="str">
        <f t="shared" si="2"/>
        <v>是</v>
      </c>
    </row>
    <row r="32" s="171" customFormat="1" ht="44" customHeight="1" spans="1:8">
      <c r="A32" s="124" t="s">
        <v>1600</v>
      </c>
      <c r="B32" s="593">
        <v>2767</v>
      </c>
      <c r="C32" s="593">
        <v>2800</v>
      </c>
      <c r="D32" s="597">
        <v>2911</v>
      </c>
      <c r="E32" s="595">
        <f t="shared" si="0"/>
        <v>0.0520419226599205</v>
      </c>
      <c r="F32" s="596">
        <f t="shared" si="1"/>
        <v>1.03964285714286</v>
      </c>
      <c r="G32" s="171" t="str">
        <f t="shared" si="2"/>
        <v>是</v>
      </c>
    </row>
    <row r="33" s="171" customFormat="1" ht="44" customHeight="1" spans="1:8">
      <c r="A33" s="124" t="s">
        <v>1601</v>
      </c>
      <c r="B33" s="593">
        <v>294</v>
      </c>
      <c r="C33" s="593">
        <v>326</v>
      </c>
      <c r="D33" s="597">
        <v>308</v>
      </c>
      <c r="E33" s="595">
        <f t="shared" si="0"/>
        <v>0.0476190476190477</v>
      </c>
      <c r="F33" s="596">
        <f t="shared" si="1"/>
        <v>0.94478527607362</v>
      </c>
      <c r="G33" s="171" t="str">
        <f t="shared" si="2"/>
        <v>是</v>
      </c>
      <c r="H33" s="129"/>
    </row>
    <row r="34" s="171" customFormat="1" ht="44" customHeight="1" spans="1:8">
      <c r="A34" s="124" t="s">
        <v>1582</v>
      </c>
      <c r="B34" s="593">
        <v>9</v>
      </c>
      <c r="C34" s="593">
        <v>10</v>
      </c>
      <c r="D34" s="597">
        <v>7</v>
      </c>
      <c r="E34" s="595">
        <f t="shared" si="0"/>
        <v>-0.222222222222222</v>
      </c>
      <c r="F34" s="596">
        <f t="shared" si="1"/>
        <v>0.7</v>
      </c>
      <c r="G34" s="171" t="str">
        <f t="shared" si="2"/>
        <v>是</v>
      </c>
      <c r="H34" s="599"/>
    </row>
    <row r="35" s="171" customFormat="1" ht="44" customHeight="1" spans="1:8">
      <c r="A35" s="124" t="s">
        <v>1583</v>
      </c>
      <c r="B35" s="593">
        <v>17</v>
      </c>
      <c r="C35" s="576">
        <v>15</v>
      </c>
      <c r="D35" s="597">
        <v>4</v>
      </c>
      <c r="E35" s="595">
        <f t="shared" si="0"/>
        <v>-0.764705882352941</v>
      </c>
      <c r="F35" s="596">
        <f t="shared" si="1"/>
        <v>0.266666666666667</v>
      </c>
      <c r="G35" s="171" t="str">
        <f t="shared" si="2"/>
        <v>是</v>
      </c>
      <c r="H35" s="130"/>
    </row>
    <row r="36" s="171" customFormat="1" ht="44" customHeight="1" spans="1:8">
      <c r="A36" s="589" t="s">
        <v>1602</v>
      </c>
      <c r="B36" s="590">
        <f>SUM(B37:B39)</f>
        <v>32414</v>
      </c>
      <c r="C36" s="590">
        <f>SUM(C37:C39)</f>
        <v>34984</v>
      </c>
      <c r="D36" s="590">
        <f>SUM(D37:D39)</f>
        <v>35334</v>
      </c>
      <c r="E36" s="591">
        <f t="shared" si="0"/>
        <v>0.0900845313753316</v>
      </c>
      <c r="F36" s="592">
        <f t="shared" si="1"/>
        <v>1.01000457351932</v>
      </c>
      <c r="G36" s="171" t="str">
        <f t="shared" si="2"/>
        <v>是</v>
      </c>
    </row>
    <row r="37" s="171" customFormat="1" ht="44" customHeight="1" spans="1:8">
      <c r="A37" s="124" t="s">
        <v>1580</v>
      </c>
      <c r="B37" s="593">
        <v>32361</v>
      </c>
      <c r="C37" s="593">
        <v>34930</v>
      </c>
      <c r="D37" s="593">
        <v>35303</v>
      </c>
      <c r="E37" s="595">
        <f t="shared" si="0"/>
        <v>0.0909119001266958</v>
      </c>
      <c r="F37" s="596">
        <f t="shared" si="1"/>
        <v>1.01067849985686</v>
      </c>
      <c r="G37" s="171" t="str">
        <f t="shared" si="2"/>
        <v>是</v>
      </c>
    </row>
    <row r="38" s="171" customFormat="1" ht="44" customHeight="1" spans="1:8">
      <c r="A38" s="124" t="s">
        <v>1582</v>
      </c>
      <c r="B38" s="593">
        <v>46</v>
      </c>
      <c r="C38" s="593">
        <v>47</v>
      </c>
      <c r="D38" s="593">
        <v>20</v>
      </c>
      <c r="E38" s="595">
        <f t="shared" si="0"/>
        <v>-0.565217391304348</v>
      </c>
      <c r="F38" s="596">
        <f t="shared" si="1"/>
        <v>0.425531914893617</v>
      </c>
      <c r="G38" s="171" t="str">
        <f t="shared" si="2"/>
        <v>是</v>
      </c>
    </row>
    <row r="39" s="171" customFormat="1" ht="44" customHeight="1" spans="1:8">
      <c r="A39" s="124" t="s">
        <v>1583</v>
      </c>
      <c r="B39" s="593">
        <v>7</v>
      </c>
      <c r="C39" s="593">
        <v>7</v>
      </c>
      <c r="D39" s="593">
        <v>11</v>
      </c>
      <c r="E39" s="595">
        <f t="shared" si="0"/>
        <v>0.571428571428571</v>
      </c>
      <c r="F39" s="596">
        <f t="shared" si="1"/>
        <v>1.57142857142857</v>
      </c>
      <c r="G39" s="171" t="str">
        <f t="shared" si="2"/>
        <v>是</v>
      </c>
    </row>
    <row r="40" s="171" customFormat="1" ht="44" hidden="1" customHeight="1" spans="1:8">
      <c r="A40" s="589" t="s">
        <v>1603</v>
      </c>
      <c r="B40" s="590">
        <f>SUM(B41:B43)</f>
        <v>0</v>
      </c>
      <c r="C40" s="590">
        <f>SUM(C41:C43)</f>
        <v>0</v>
      </c>
      <c r="D40" s="590">
        <f>SUM(D41:D43)</f>
        <v>0</v>
      </c>
      <c r="E40" s="591" t="str">
        <f t="shared" si="0"/>
        <v/>
      </c>
      <c r="F40" s="592" t="str">
        <f t="shared" si="1"/>
        <v/>
      </c>
      <c r="G40" s="171" t="str">
        <f t="shared" si="2"/>
        <v>否</v>
      </c>
    </row>
    <row r="41" s="171" customFormat="1" ht="44" hidden="1" customHeight="1" spans="1:8">
      <c r="A41" s="124" t="s">
        <v>1593</v>
      </c>
      <c r="B41" s="593"/>
      <c r="C41" s="600"/>
      <c r="D41" s="453"/>
      <c r="E41" s="595" t="str">
        <f t="shared" si="0"/>
        <v/>
      </c>
      <c r="F41" s="596" t="str">
        <f t="shared" si="1"/>
        <v/>
      </c>
      <c r="G41" s="171" t="str">
        <f t="shared" si="2"/>
        <v>否</v>
      </c>
    </row>
    <row r="42" s="171" customFormat="1" ht="44" hidden="1" customHeight="1" spans="1:8">
      <c r="A42" s="124" t="s">
        <v>1604</v>
      </c>
      <c r="B42" s="593"/>
      <c r="C42" s="600"/>
      <c r="D42" s="453"/>
      <c r="E42" s="595" t="str">
        <f t="shared" si="0"/>
        <v/>
      </c>
      <c r="F42" s="596" t="str">
        <f t="shared" si="1"/>
        <v/>
      </c>
      <c r="G42" s="171" t="str">
        <f t="shared" si="2"/>
        <v>否</v>
      </c>
      <c r="H42" s="601"/>
    </row>
    <row r="43" s="171" customFormat="1" ht="44" hidden="1" customHeight="1" spans="1:8">
      <c r="A43" s="124" t="s">
        <v>1583</v>
      </c>
      <c r="B43" s="593"/>
      <c r="C43" s="600"/>
      <c r="D43" s="453"/>
      <c r="E43" s="595" t="str">
        <f t="shared" si="0"/>
        <v/>
      </c>
      <c r="F43" s="596" t="str">
        <f t="shared" si="1"/>
        <v/>
      </c>
      <c r="G43" s="171" t="str">
        <f t="shared" si="2"/>
        <v>否</v>
      </c>
    </row>
    <row r="44" s="171" customFormat="1" ht="44" customHeight="1" spans="1:8">
      <c r="A44" s="602" t="s">
        <v>1605</v>
      </c>
      <c r="B44" s="590">
        <f>SUM(B5,B36,B11,B21,B25,B30,B40,)</f>
        <v>88126</v>
      </c>
      <c r="C44" s="590">
        <f>SUM(C5,C36,C11,C21,C25,C30,C40,)</f>
        <v>94845</v>
      </c>
      <c r="D44" s="590">
        <f>SUM(D5,D36,D11,D21,D25,D30,D40,)</f>
        <v>94853</v>
      </c>
      <c r="E44" s="591">
        <f t="shared" si="0"/>
        <v>0.0763338855729296</v>
      </c>
      <c r="F44" s="592">
        <f t="shared" si="1"/>
        <v>1.00008434814698</v>
      </c>
      <c r="G44" s="171" t="str">
        <f t="shared" si="2"/>
        <v>是</v>
      </c>
    </row>
    <row r="45" s="171" customFormat="1" ht="44" hidden="1" customHeight="1" spans="1:8">
      <c r="A45" s="603" t="s">
        <v>1606</v>
      </c>
      <c r="B45" s="604"/>
      <c r="C45" s="605"/>
      <c r="D45" s="606"/>
      <c r="E45" s="595" t="str">
        <f t="shared" si="0"/>
        <v/>
      </c>
      <c r="F45" s="596" t="str">
        <f t="shared" si="1"/>
        <v/>
      </c>
      <c r="G45" s="171" t="str">
        <f t="shared" si="2"/>
        <v>否</v>
      </c>
    </row>
    <row r="46" s="171" customFormat="1" ht="44" hidden="1" customHeight="1" spans="1:8">
      <c r="A46" s="124" t="s">
        <v>1584</v>
      </c>
      <c r="B46" s="607"/>
      <c r="C46" s="600"/>
      <c r="D46" s="608"/>
      <c r="E46" s="595" t="str">
        <f t="shared" si="0"/>
        <v/>
      </c>
      <c r="F46" s="596" t="str">
        <f t="shared" si="1"/>
        <v/>
      </c>
      <c r="G46" s="171" t="str">
        <f t="shared" si="2"/>
        <v>否</v>
      </c>
    </row>
    <row r="47" s="171" customFormat="1" ht="44" hidden="1" customHeight="1" spans="1:8">
      <c r="A47" s="609" t="s">
        <v>1607</v>
      </c>
      <c r="B47" s="610"/>
      <c r="C47" s="611"/>
      <c r="D47" s="612"/>
      <c r="E47" s="595" t="str">
        <f t="shared" si="0"/>
        <v/>
      </c>
      <c r="F47" s="596" t="str">
        <f t="shared" si="1"/>
        <v/>
      </c>
      <c r="G47" s="171" t="str">
        <f t="shared" si="2"/>
        <v>否</v>
      </c>
    </row>
    <row r="48" s="171" customFormat="1" ht="44" customHeight="1" spans="1:8">
      <c r="A48" s="589" t="s">
        <v>1608</v>
      </c>
      <c r="B48" s="590">
        <f>SUM(B49:B54)</f>
        <v>41371</v>
      </c>
      <c r="C48" s="590">
        <f>SUM(C49:C54)</f>
        <v>33449</v>
      </c>
      <c r="D48" s="590">
        <f>SUM(D49:D54)</f>
        <v>35690</v>
      </c>
      <c r="E48" s="591">
        <f t="shared" si="0"/>
        <v>-0.137318411447632</v>
      </c>
      <c r="F48" s="592">
        <f t="shared" si="1"/>
        <v>1.06699751861042</v>
      </c>
      <c r="G48" s="171" t="str">
        <f t="shared" si="2"/>
        <v>是</v>
      </c>
    </row>
    <row r="49" s="171" customFormat="1" ht="44" customHeight="1" spans="1:13">
      <c r="A49" s="613" t="s">
        <v>1609</v>
      </c>
      <c r="B49" s="593">
        <v>36475</v>
      </c>
      <c r="C49" s="576">
        <v>29867</v>
      </c>
      <c r="D49" s="453">
        <v>29310</v>
      </c>
      <c r="E49" s="595">
        <f t="shared" si="0"/>
        <v>-0.196435915010281</v>
      </c>
      <c r="F49" s="596">
        <f t="shared" si="1"/>
        <v>0.981350654568587</v>
      </c>
      <c r="G49" s="171" t="str">
        <f t="shared" si="2"/>
        <v>是</v>
      </c>
    </row>
    <row r="50" s="171" customFormat="1" ht="44" hidden="1" customHeight="1" spans="1:13">
      <c r="A50" s="613" t="s">
        <v>1610</v>
      </c>
      <c r="B50" s="593"/>
      <c r="C50" s="576"/>
      <c r="D50" s="453"/>
      <c r="E50" s="595" t="str">
        <f t="shared" si="0"/>
        <v/>
      </c>
      <c r="F50" s="596" t="str">
        <f t="shared" si="1"/>
        <v/>
      </c>
      <c r="G50" s="171" t="str">
        <f t="shared" si="2"/>
        <v>否</v>
      </c>
    </row>
    <row r="51" s="171" customFormat="1" ht="44" hidden="1" customHeight="1" spans="1:13">
      <c r="A51" s="613" t="s">
        <v>1611</v>
      </c>
      <c r="B51" s="593"/>
      <c r="C51" s="576"/>
      <c r="D51" s="453"/>
      <c r="E51" s="595" t="str">
        <f t="shared" si="0"/>
        <v/>
      </c>
      <c r="F51" s="596" t="str">
        <f t="shared" si="1"/>
        <v/>
      </c>
      <c r="G51" s="171" t="str">
        <f t="shared" si="2"/>
        <v>否</v>
      </c>
    </row>
    <row r="52" s="171" customFormat="1" ht="44" hidden="1" customHeight="1" spans="1:13">
      <c r="A52" s="613" t="s">
        <v>1612</v>
      </c>
      <c r="B52" s="593"/>
      <c r="C52" s="576"/>
      <c r="D52" s="453"/>
      <c r="E52" s="595" t="str">
        <f t="shared" si="0"/>
        <v/>
      </c>
      <c r="F52" s="596" t="str">
        <f t="shared" si="1"/>
        <v/>
      </c>
      <c r="G52" s="171" t="str">
        <f t="shared" si="2"/>
        <v>否</v>
      </c>
      <c r="H52" s="575"/>
      <c r="M52" s="453"/>
    </row>
    <row r="53" s="575" customFormat="1" ht="44" customHeight="1" spans="1:13">
      <c r="A53" s="613" t="s">
        <v>1613</v>
      </c>
      <c r="B53" s="593">
        <v>4896</v>
      </c>
      <c r="C53" s="576">
        <v>3582</v>
      </c>
      <c r="D53" s="453">
        <v>6380</v>
      </c>
      <c r="E53" s="595">
        <f t="shared" si="0"/>
        <v>0.303104575163399</v>
      </c>
      <c r="F53" s="596">
        <f t="shared" si="1"/>
        <v>1.78112786152987</v>
      </c>
      <c r="G53" s="171" t="str">
        <f t="shared" si="2"/>
        <v>是</v>
      </c>
    </row>
    <row r="54" s="171" customFormat="1" ht="44" hidden="1" customHeight="1" spans="1:13">
      <c r="A54" s="613" t="s">
        <v>1614</v>
      </c>
      <c r="B54" s="593"/>
      <c r="C54" s="576"/>
      <c r="D54" s="453"/>
      <c r="E54" s="595" t="str">
        <f t="shared" si="0"/>
        <v/>
      </c>
      <c r="F54" s="596" t="str">
        <f t="shared" si="1"/>
        <v/>
      </c>
      <c r="G54" s="171" t="str">
        <f t="shared" si="2"/>
        <v>否</v>
      </c>
    </row>
    <row r="55" s="171" customFormat="1" ht="44" customHeight="1" spans="1:13">
      <c r="A55" s="602" t="s">
        <v>143</v>
      </c>
      <c r="B55" s="590">
        <f>SUM(B44,B48)</f>
        <v>129497</v>
      </c>
      <c r="C55" s="590">
        <f>SUM(C44,C48)</f>
        <v>128294</v>
      </c>
      <c r="D55" s="590">
        <f>SUM(D44,D48)</f>
        <v>130543</v>
      </c>
      <c r="E55" s="591">
        <f t="shared" si="0"/>
        <v>0.00807740719862227</v>
      </c>
      <c r="F55" s="592">
        <f t="shared" si="1"/>
        <v>1.01753004817061</v>
      </c>
      <c r="G55" s="171" t="str">
        <f t="shared" si="2"/>
        <v>是</v>
      </c>
    </row>
    <row r="56" s="171" customFormat="1" spans="1:13">
      <c r="B56" s="582"/>
      <c r="C56" s="582"/>
      <c r="D56" s="582"/>
      <c r="E56" s="575"/>
      <c r="F56" s="575"/>
    </row>
    <row r="57" s="171" customFormat="1" spans="1:13">
      <c r="B57" s="582"/>
      <c r="C57" s="582"/>
      <c r="D57" s="582"/>
      <c r="E57" s="575"/>
      <c r="F57" s="575"/>
    </row>
    <row r="58" s="171" customFormat="1" spans="1:13">
      <c r="B58" s="582"/>
      <c r="C58" s="582"/>
      <c r="D58" s="582"/>
      <c r="E58" s="575"/>
      <c r="F58" s="575"/>
    </row>
    <row r="59" s="171" customFormat="1" spans="1:13">
      <c r="B59" s="582"/>
      <c r="C59" s="582"/>
      <c r="D59" s="582"/>
      <c r="E59" s="575"/>
      <c r="F59" s="575"/>
    </row>
    <row r="60" s="171" customFormat="1" spans="1:13">
      <c r="B60" s="582"/>
      <c r="C60" s="582"/>
      <c r="D60" s="582"/>
      <c r="E60" s="575"/>
      <c r="F60" s="575"/>
    </row>
    <row r="61" s="171" customFormat="1" spans="1:13">
      <c r="B61" s="582"/>
      <c r="C61" s="582"/>
      <c r="D61" s="582"/>
      <c r="E61" s="575"/>
      <c r="F61" s="575"/>
    </row>
    <row r="62" s="171" customFormat="1" spans="1:13">
      <c r="B62" s="582"/>
      <c r="C62" s="582"/>
      <c r="D62" s="582"/>
      <c r="E62" s="575"/>
      <c r="F62" s="575"/>
    </row>
    <row r="63" s="171" customFormat="1" spans="1:13">
      <c r="B63" s="582"/>
      <c r="C63" s="582"/>
      <c r="D63" s="582"/>
      <c r="E63" s="575"/>
      <c r="F63" s="575"/>
    </row>
    <row r="1048565" s="171" customFormat="1"/>
    <row r="1048566" s="171" customFormat="1"/>
    <row r="1048567" s="171" customFormat="1"/>
    <row r="1048568" s="171" customFormat="1"/>
    <row r="1048569" s="171" customFormat="1"/>
    <row r="1048570" s="171" customFormat="1"/>
    <row r="1048571" s="171" customFormat="1"/>
    <row r="1048572" s="171" customFormat="1"/>
    <row r="1048573" s="171" customFormat="1"/>
    <row r="1048574" s="171" customFormat="1"/>
    <row r="1048575" s="171" customFormat="1"/>
    <row r="1048576" s="171" customFormat="1"/>
  </sheetData>
  <autoFilter xmlns:etc="http://www.wps.cn/officeDocument/2017/etCustomData" ref="A4:I55" etc:filterBottomFollowUsedRange="0">
    <filterColumn colId="6">
      <customFilters>
        <customFilter operator="equal" val="是"/>
      </customFilters>
    </filterColumn>
    <extLst/>
  </autoFilter>
  <mergeCells count="5">
    <mergeCell ref="A1:F1"/>
    <mergeCell ref="C3:D3"/>
    <mergeCell ref="E3:F3"/>
    <mergeCell ref="A3:A4"/>
    <mergeCell ref="B3:B4"/>
  </mergeCells>
  <conditionalFormatting sqref="F5">
    <cfRule type="cellIs" dxfId="2" priority="102" stopIfTrue="1" operator="lessThanOrEqual">
      <formula>-1</formula>
    </cfRule>
    <cfRule type="cellIs" dxfId="2" priority="51" stopIfTrue="1" operator="greaterThan">
      <formula>10</formula>
    </cfRule>
  </conditionalFormatting>
  <conditionalFormatting sqref="F6">
    <cfRule type="cellIs" dxfId="2" priority="101" stopIfTrue="1" operator="lessThanOrEqual">
      <formula>-1</formula>
    </cfRule>
    <cfRule type="cellIs" dxfId="2" priority="50" stopIfTrue="1" operator="greaterThan">
      <formula>10</formula>
    </cfRule>
  </conditionalFormatting>
  <conditionalFormatting sqref="F7">
    <cfRule type="cellIs" dxfId="2" priority="100" stopIfTrue="1" operator="lessThanOrEqual">
      <formula>-1</formula>
    </cfRule>
    <cfRule type="cellIs" dxfId="2" priority="49" stopIfTrue="1" operator="greaterThan">
      <formula>10</formula>
    </cfRule>
  </conditionalFormatting>
  <conditionalFormatting sqref="F8">
    <cfRule type="cellIs" dxfId="2" priority="99" stopIfTrue="1" operator="lessThanOrEqual">
      <formula>-1</formula>
    </cfRule>
    <cfRule type="cellIs" dxfId="2" priority="48" stopIfTrue="1" operator="greaterThan">
      <formula>10</formula>
    </cfRule>
  </conditionalFormatting>
  <conditionalFormatting sqref="F9">
    <cfRule type="cellIs" dxfId="2" priority="98" stopIfTrue="1" operator="lessThanOrEqual">
      <formula>-1</formula>
    </cfRule>
    <cfRule type="cellIs" dxfId="2" priority="47" stopIfTrue="1" operator="greaterThan">
      <formula>10</formula>
    </cfRule>
  </conditionalFormatting>
  <conditionalFormatting sqref="F10">
    <cfRule type="cellIs" dxfId="2" priority="97" stopIfTrue="1" operator="lessThanOrEqual">
      <formula>-1</formula>
    </cfRule>
    <cfRule type="cellIs" dxfId="2" priority="46" stopIfTrue="1" operator="greaterThan">
      <formula>10</formula>
    </cfRule>
  </conditionalFormatting>
  <conditionalFormatting sqref="F11">
    <cfRule type="cellIs" dxfId="2" priority="96" stopIfTrue="1" operator="lessThanOrEqual">
      <formula>-1</formula>
    </cfRule>
    <cfRule type="cellIs" dxfId="2" priority="45" stopIfTrue="1" operator="greaterThan">
      <formula>10</formula>
    </cfRule>
  </conditionalFormatting>
  <conditionalFormatting sqref="F12">
    <cfRule type="cellIs" dxfId="2" priority="95" stopIfTrue="1" operator="lessThanOrEqual">
      <formula>-1</formula>
    </cfRule>
    <cfRule type="cellIs" dxfId="2" priority="44" stopIfTrue="1" operator="greaterThan">
      <formula>10</formula>
    </cfRule>
  </conditionalFormatting>
  <conditionalFormatting sqref="F13">
    <cfRule type="cellIs" dxfId="2" priority="94" stopIfTrue="1" operator="lessThanOrEqual">
      <formula>-1</formula>
    </cfRule>
    <cfRule type="cellIs" dxfId="2" priority="43" stopIfTrue="1" operator="greaterThan">
      <formula>10</formula>
    </cfRule>
  </conditionalFormatting>
  <conditionalFormatting sqref="F14">
    <cfRule type="cellIs" dxfId="2" priority="93" stopIfTrue="1" operator="lessThanOrEqual">
      <formula>-1</formula>
    </cfRule>
    <cfRule type="cellIs" dxfId="2" priority="42" stopIfTrue="1" operator="greaterThan">
      <formula>10</formula>
    </cfRule>
  </conditionalFormatting>
  <conditionalFormatting sqref="F15">
    <cfRule type="cellIs" dxfId="2" priority="92" stopIfTrue="1" operator="lessThanOrEqual">
      <formula>-1</formula>
    </cfRule>
    <cfRule type="cellIs" dxfId="2" priority="41" stopIfTrue="1" operator="greaterThan">
      <formula>10</formula>
    </cfRule>
  </conditionalFormatting>
  <conditionalFormatting sqref="F16">
    <cfRule type="cellIs" dxfId="2" priority="91" stopIfTrue="1" operator="lessThanOrEqual">
      <formula>-1</formula>
    </cfRule>
    <cfRule type="cellIs" dxfId="2" priority="40" stopIfTrue="1" operator="greaterThan">
      <formula>10</formula>
    </cfRule>
  </conditionalFormatting>
  <conditionalFormatting sqref="F17">
    <cfRule type="cellIs" dxfId="2" priority="90" stopIfTrue="1" operator="lessThanOrEqual">
      <formula>-1</formula>
    </cfRule>
    <cfRule type="cellIs" dxfId="2" priority="39" stopIfTrue="1" operator="greaterThan">
      <formula>10</formula>
    </cfRule>
  </conditionalFormatting>
  <conditionalFormatting sqref="F18">
    <cfRule type="cellIs" dxfId="2" priority="89" stopIfTrue="1" operator="lessThanOrEqual">
      <formula>-1</formula>
    </cfRule>
    <cfRule type="cellIs" dxfId="2" priority="38" stopIfTrue="1" operator="greaterThan">
      <formula>10</formula>
    </cfRule>
  </conditionalFormatting>
  <conditionalFormatting sqref="F19">
    <cfRule type="cellIs" dxfId="2" priority="88" stopIfTrue="1" operator="lessThanOrEqual">
      <formula>-1</formula>
    </cfRule>
    <cfRule type="cellIs" dxfId="2" priority="37" stopIfTrue="1" operator="greaterThan">
      <formula>10</formula>
    </cfRule>
  </conditionalFormatting>
  <conditionalFormatting sqref="F20">
    <cfRule type="cellIs" dxfId="2" priority="87" stopIfTrue="1" operator="lessThanOrEqual">
      <formula>-1</formula>
    </cfRule>
    <cfRule type="cellIs" dxfId="2" priority="36" stopIfTrue="1" operator="greaterThan">
      <formula>10</formula>
    </cfRule>
  </conditionalFormatting>
  <conditionalFormatting sqref="F21">
    <cfRule type="cellIs" dxfId="2" priority="86" stopIfTrue="1" operator="lessThanOrEqual">
      <formula>-1</formula>
    </cfRule>
    <cfRule type="cellIs" dxfId="2" priority="35" stopIfTrue="1" operator="greaterThan">
      <formula>10</formula>
    </cfRule>
  </conditionalFormatting>
  <conditionalFormatting sqref="F22">
    <cfRule type="cellIs" dxfId="2" priority="85" stopIfTrue="1" operator="lessThanOrEqual">
      <formula>-1</formula>
    </cfRule>
    <cfRule type="cellIs" dxfId="2" priority="34" stopIfTrue="1" operator="greaterThan">
      <formula>10</formula>
    </cfRule>
  </conditionalFormatting>
  <conditionalFormatting sqref="F23">
    <cfRule type="cellIs" dxfId="2" priority="84" stopIfTrue="1" operator="lessThanOrEqual">
      <formula>-1</formula>
    </cfRule>
    <cfRule type="cellIs" dxfId="2" priority="33" stopIfTrue="1" operator="greaterThan">
      <formula>10</formula>
    </cfRule>
  </conditionalFormatting>
  <conditionalFormatting sqref="F24">
    <cfRule type="cellIs" dxfId="2" priority="83" stopIfTrue="1" operator="lessThanOrEqual">
      <formula>-1</formula>
    </cfRule>
    <cfRule type="cellIs" dxfId="2" priority="32" stopIfTrue="1" operator="greaterThan">
      <formula>10</formula>
    </cfRule>
  </conditionalFormatting>
  <conditionalFormatting sqref="F25">
    <cfRule type="cellIs" dxfId="2" priority="82" stopIfTrue="1" operator="lessThanOrEqual">
      <formula>-1</formula>
    </cfRule>
    <cfRule type="cellIs" dxfId="2" priority="31" stopIfTrue="1" operator="greaterThan">
      <formula>10</formula>
    </cfRule>
  </conditionalFormatting>
  <conditionalFormatting sqref="F26">
    <cfRule type="cellIs" dxfId="2" priority="81" stopIfTrue="1" operator="lessThanOrEqual">
      <formula>-1</formula>
    </cfRule>
    <cfRule type="cellIs" dxfId="2" priority="30" stopIfTrue="1" operator="greaterThan">
      <formula>10</formula>
    </cfRule>
  </conditionalFormatting>
  <conditionalFormatting sqref="F27">
    <cfRule type="cellIs" dxfId="2" priority="80" stopIfTrue="1" operator="lessThanOrEqual">
      <formula>-1</formula>
    </cfRule>
    <cfRule type="cellIs" dxfId="2" priority="29" stopIfTrue="1" operator="greaterThan">
      <formula>10</formula>
    </cfRule>
  </conditionalFormatting>
  <conditionalFormatting sqref="F28">
    <cfRule type="cellIs" dxfId="2" priority="79" stopIfTrue="1" operator="lessThanOrEqual">
      <formula>-1</formula>
    </cfRule>
    <cfRule type="cellIs" dxfId="2" priority="28" stopIfTrue="1" operator="greaterThan">
      <formula>10</formula>
    </cfRule>
  </conditionalFormatting>
  <conditionalFormatting sqref="F29">
    <cfRule type="cellIs" dxfId="2" priority="78" stopIfTrue="1" operator="lessThanOrEqual">
      <formula>-1</formula>
    </cfRule>
    <cfRule type="cellIs" dxfId="2" priority="27" stopIfTrue="1" operator="greaterThan">
      <formula>10</formula>
    </cfRule>
  </conditionalFormatting>
  <conditionalFormatting sqref="F30">
    <cfRule type="cellIs" dxfId="2" priority="77" stopIfTrue="1" operator="lessThanOrEqual">
      <formula>-1</formula>
    </cfRule>
    <cfRule type="cellIs" dxfId="2" priority="26" stopIfTrue="1" operator="greaterThan">
      <formula>10</formula>
    </cfRule>
  </conditionalFormatting>
  <conditionalFormatting sqref="F31">
    <cfRule type="cellIs" dxfId="2" priority="76" stopIfTrue="1" operator="lessThanOrEqual">
      <formula>-1</formula>
    </cfRule>
    <cfRule type="cellIs" dxfId="2" priority="25" stopIfTrue="1" operator="greaterThan">
      <formula>10</formula>
    </cfRule>
  </conditionalFormatting>
  <conditionalFormatting sqref="F32">
    <cfRule type="cellIs" dxfId="2" priority="75" stopIfTrue="1" operator="lessThanOrEqual">
      <formula>-1</formula>
    </cfRule>
    <cfRule type="cellIs" dxfId="2" priority="24" stopIfTrue="1" operator="greaterThan">
      <formula>10</formula>
    </cfRule>
  </conditionalFormatting>
  <conditionalFormatting sqref="F33">
    <cfRule type="cellIs" dxfId="2" priority="74" stopIfTrue="1" operator="lessThanOrEqual">
      <formula>-1</formula>
    </cfRule>
    <cfRule type="cellIs" dxfId="2" priority="23" stopIfTrue="1" operator="greaterThan">
      <formula>10</formula>
    </cfRule>
  </conditionalFormatting>
  <conditionalFormatting sqref="F34">
    <cfRule type="cellIs" dxfId="2" priority="73" stopIfTrue="1" operator="lessThanOrEqual">
      <formula>-1</formula>
    </cfRule>
    <cfRule type="cellIs" dxfId="2" priority="22" stopIfTrue="1" operator="greaterThan">
      <formula>10</formula>
    </cfRule>
  </conditionalFormatting>
  <conditionalFormatting sqref="F35">
    <cfRule type="cellIs" dxfId="2" priority="72" stopIfTrue="1" operator="lessThanOrEqual">
      <formula>-1</formula>
    </cfRule>
    <cfRule type="cellIs" dxfId="2" priority="21" stopIfTrue="1" operator="greaterThan">
      <formula>10</formula>
    </cfRule>
  </conditionalFormatting>
  <conditionalFormatting sqref="F36">
    <cfRule type="cellIs" dxfId="2" priority="71" stopIfTrue="1" operator="lessThanOrEqual">
      <formula>-1</formula>
    </cfRule>
    <cfRule type="cellIs" dxfId="2" priority="20" stopIfTrue="1" operator="greaterThan">
      <formula>10</formula>
    </cfRule>
  </conditionalFormatting>
  <conditionalFormatting sqref="F37">
    <cfRule type="cellIs" dxfId="2" priority="70" stopIfTrue="1" operator="lessThanOrEqual">
      <formula>-1</formula>
    </cfRule>
    <cfRule type="cellIs" dxfId="2" priority="19" stopIfTrue="1" operator="greaterThan">
      <formula>10</formula>
    </cfRule>
  </conditionalFormatting>
  <conditionalFormatting sqref="F38">
    <cfRule type="cellIs" dxfId="2" priority="69" stopIfTrue="1" operator="lessThanOrEqual">
      <formula>-1</formula>
    </cfRule>
    <cfRule type="cellIs" dxfId="2" priority="18" stopIfTrue="1" operator="greaterThan">
      <formula>10</formula>
    </cfRule>
  </conditionalFormatting>
  <conditionalFormatting sqref="F39">
    <cfRule type="cellIs" dxfId="2" priority="68" stopIfTrue="1" operator="lessThanOrEqual">
      <formula>-1</formula>
    </cfRule>
    <cfRule type="cellIs" dxfId="2" priority="17" stopIfTrue="1" operator="greaterThan">
      <formula>10</formula>
    </cfRule>
  </conditionalFormatting>
  <conditionalFormatting sqref="F40">
    <cfRule type="cellIs" dxfId="2" priority="67" stopIfTrue="1" operator="lessThanOrEqual">
      <formula>-1</formula>
    </cfRule>
    <cfRule type="cellIs" dxfId="2" priority="16" stopIfTrue="1" operator="greaterThan">
      <formula>10</formula>
    </cfRule>
  </conditionalFormatting>
  <conditionalFormatting sqref="F41">
    <cfRule type="cellIs" dxfId="2" priority="66" stopIfTrue="1" operator="lessThanOrEqual">
      <formula>-1</formula>
    </cfRule>
    <cfRule type="cellIs" dxfId="2" priority="15" stopIfTrue="1" operator="greaterThan">
      <formula>10</formula>
    </cfRule>
  </conditionalFormatting>
  <conditionalFormatting sqref="F42">
    <cfRule type="cellIs" dxfId="2" priority="65" stopIfTrue="1" operator="lessThanOrEqual">
      <formula>-1</formula>
    </cfRule>
    <cfRule type="cellIs" dxfId="2" priority="14" stopIfTrue="1" operator="greaterThan">
      <formula>10</formula>
    </cfRule>
  </conditionalFormatting>
  <conditionalFormatting sqref="F43">
    <cfRule type="cellIs" dxfId="2" priority="64" stopIfTrue="1" operator="lessThanOrEqual">
      <formula>-1</formula>
    </cfRule>
    <cfRule type="cellIs" dxfId="2" priority="13" stopIfTrue="1" operator="greaterThan">
      <formula>10</formula>
    </cfRule>
  </conditionalFormatting>
  <conditionalFormatting sqref="F44">
    <cfRule type="cellIs" dxfId="2" priority="63" stopIfTrue="1" operator="lessThanOrEqual">
      <formula>-1</formula>
    </cfRule>
    <cfRule type="cellIs" dxfId="2" priority="12" stopIfTrue="1" operator="greaterThan">
      <formula>10</formula>
    </cfRule>
  </conditionalFormatting>
  <conditionalFormatting sqref="F45">
    <cfRule type="cellIs" dxfId="2" priority="62" stopIfTrue="1" operator="lessThanOrEqual">
      <formula>-1</formula>
    </cfRule>
    <cfRule type="cellIs" dxfId="2" priority="11" stopIfTrue="1" operator="greaterThan">
      <formula>10</formula>
    </cfRule>
  </conditionalFormatting>
  <conditionalFormatting sqref="F46">
    <cfRule type="cellIs" dxfId="2" priority="61" stopIfTrue="1" operator="lessThanOrEqual">
      <formula>-1</formula>
    </cfRule>
    <cfRule type="cellIs" dxfId="2" priority="10" stopIfTrue="1" operator="greaterThan">
      <formula>10</formula>
    </cfRule>
  </conditionalFormatting>
  <conditionalFormatting sqref="F47">
    <cfRule type="cellIs" dxfId="2" priority="60" stopIfTrue="1" operator="lessThanOrEqual">
      <formula>-1</formula>
    </cfRule>
    <cfRule type="cellIs" dxfId="2" priority="9" stopIfTrue="1" operator="greaterThan">
      <formula>10</formula>
    </cfRule>
  </conditionalFormatting>
  <conditionalFormatting sqref="F48">
    <cfRule type="cellIs" dxfId="2" priority="59" stopIfTrue="1" operator="lessThanOrEqual">
      <formula>-1</formula>
    </cfRule>
    <cfRule type="cellIs" dxfId="2" priority="8" stopIfTrue="1" operator="greaterThan">
      <formula>10</formula>
    </cfRule>
  </conditionalFormatting>
  <conditionalFormatting sqref="F49">
    <cfRule type="cellIs" dxfId="2" priority="58" stopIfTrue="1" operator="lessThanOrEqual">
      <formula>-1</formula>
    </cfRule>
    <cfRule type="cellIs" dxfId="2" priority="7" stopIfTrue="1" operator="greaterThan">
      <formula>10</formula>
    </cfRule>
  </conditionalFormatting>
  <conditionalFormatting sqref="F50">
    <cfRule type="cellIs" dxfId="2" priority="57" stopIfTrue="1" operator="lessThanOrEqual">
      <formula>-1</formula>
    </cfRule>
    <cfRule type="cellIs" dxfId="2" priority="6" stopIfTrue="1" operator="greaterThan">
      <formula>10</formula>
    </cfRule>
  </conditionalFormatting>
  <conditionalFormatting sqref="F51">
    <cfRule type="cellIs" dxfId="2" priority="56" stopIfTrue="1" operator="lessThanOrEqual">
      <formula>-1</formula>
    </cfRule>
    <cfRule type="cellIs" dxfId="2" priority="5" stopIfTrue="1" operator="greaterThan">
      <formula>10</formula>
    </cfRule>
  </conditionalFormatting>
  <conditionalFormatting sqref="F52">
    <cfRule type="cellIs" dxfId="2" priority="55" stopIfTrue="1" operator="lessThanOrEqual">
      <formula>-1</formula>
    </cfRule>
    <cfRule type="cellIs" dxfId="2" priority="4" stopIfTrue="1" operator="greaterThan">
      <formula>10</formula>
    </cfRule>
  </conditionalFormatting>
  <conditionalFormatting sqref="F53">
    <cfRule type="cellIs" dxfId="2" priority="54" stopIfTrue="1" operator="lessThanOrEqual">
      <formula>-1</formula>
    </cfRule>
    <cfRule type="cellIs" dxfId="2" priority="3" stopIfTrue="1" operator="greaterThan">
      <formula>10</formula>
    </cfRule>
  </conditionalFormatting>
  <conditionalFormatting sqref="F54">
    <cfRule type="cellIs" dxfId="2" priority="53" stopIfTrue="1" operator="lessThanOrEqual">
      <formula>-1</formula>
    </cfRule>
    <cfRule type="cellIs" dxfId="2" priority="2" stopIfTrue="1" operator="greaterThan">
      <formula>10</formula>
    </cfRule>
  </conditionalFormatting>
  <conditionalFormatting sqref="F55">
    <cfRule type="cellIs" dxfId="2" priority="52" stopIfTrue="1" operator="lessThanOrEqual">
      <formula>-1</formula>
    </cfRule>
    <cfRule type="cellIs" dxfId="2" priority="1" stopIfTrue="1" operator="greaterThan">
      <formula>10</formula>
    </cfRule>
  </conditionalFormatting>
  <printOptions horizontalCentered="1"/>
  <pageMargins left="0.472222222222222" right="0.393055555555556" top="0.747916666666667" bottom="0.747916666666667" header="0.314583333333333" footer="0.314583333333333"/>
  <pageSetup paperSize="9" scale="70" orientation="portrait" blackAndWhite="1" horizont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9">
    <tabColor rgb="FFFF0000"/>
  </sheetPr>
  <dimension ref="A1:T31"/>
  <sheetViews>
    <sheetView showZeros="0" zoomScale="70" zoomScaleNormal="70" workbookViewId="0">
      <pane ySplit="4" topLeftCell="A5" activePane="bottomLeft" state="frozen"/>
      <selection/>
      <selection pane="bottomLeft" activeCell="U23" sqref="U23"/>
    </sheetView>
  </sheetViews>
  <sheetFormatPr defaultColWidth="9" defaultRowHeight="14.25"/>
  <cols>
    <col min="1" max="1" width="58.8416666666667" style="169" customWidth="1"/>
    <col min="2" max="2" width="12.3583333333333" style="169" customWidth="1"/>
    <col min="3" max="3" width="16.75" style="169" customWidth="1"/>
    <col min="4" max="4" width="16.75" style="564" customWidth="1"/>
    <col min="5" max="6" width="15.3833333333333" style="169" customWidth="1"/>
    <col min="7" max="7" width="9" style="169" customWidth="1"/>
    <col min="8" max="10" width="9" style="169" hidden="1" customWidth="1"/>
    <col min="11" max="16384" width="9" style="169"/>
  </cols>
  <sheetData>
    <row r="1" s="168" customFormat="1" ht="45" customHeight="1" spans="1:20">
      <c r="A1" s="322" t="s">
        <v>1617</v>
      </c>
      <c r="B1" s="322"/>
      <c r="C1" s="322"/>
      <c r="D1" s="322"/>
      <c r="E1" s="322"/>
      <c r="F1" s="322"/>
      <c r="G1" s="177"/>
      <c r="N1" s="169"/>
      <c r="O1" s="169"/>
      <c r="P1" s="169"/>
      <c r="Q1" s="169"/>
      <c r="R1" s="169"/>
      <c r="S1" s="169"/>
      <c r="T1" s="169"/>
    </row>
    <row r="2" s="168" customFormat="1" ht="20.1" customHeight="1" spans="1:20">
      <c r="A2" s="506" t="s">
        <v>1618</v>
      </c>
      <c r="B2" s="565"/>
      <c r="C2" s="566"/>
      <c r="D2" s="567"/>
      <c r="F2" s="466" t="s">
        <v>2</v>
      </c>
    </row>
    <row r="3" s="168" customFormat="1" ht="36" customHeight="1" spans="1:20">
      <c r="A3" s="468" t="s">
        <v>4</v>
      </c>
      <c r="B3" s="96" t="s">
        <v>5</v>
      </c>
      <c r="C3" s="96" t="s">
        <v>6</v>
      </c>
      <c r="D3" s="96"/>
      <c r="E3" s="97" t="s">
        <v>7</v>
      </c>
      <c r="F3" s="97"/>
    </row>
    <row r="4" s="168" customFormat="1" ht="68" customHeight="1" spans="1:20">
      <c r="A4" s="468"/>
      <c r="B4" s="96"/>
      <c r="C4" s="96" t="s">
        <v>9</v>
      </c>
      <c r="D4" s="96" t="s">
        <v>10</v>
      </c>
      <c r="E4" s="96" t="s">
        <v>11</v>
      </c>
      <c r="F4" s="96" t="s">
        <v>81</v>
      </c>
      <c r="G4" s="508" t="s">
        <v>8</v>
      </c>
    </row>
    <row r="5" s="169" customFormat="1" ht="55" hidden="1" customHeight="1" spans="1:20">
      <c r="A5" s="568" t="s">
        <v>1619</v>
      </c>
      <c r="B5" s="569">
        <v>0</v>
      </c>
      <c r="C5" s="569">
        <v>0</v>
      </c>
      <c r="D5" s="569">
        <v>0</v>
      </c>
      <c r="E5" s="570" t="str">
        <f t="shared" ref="E5:E18" si="0">IF(B5&lt;&gt;0,D5/B5-1,"")</f>
        <v/>
      </c>
      <c r="F5" s="570" t="str">
        <f t="shared" ref="F5:F18" si="1">IF(C5&lt;&gt;0,D5/C5,"")</f>
        <v/>
      </c>
      <c r="G5" s="169" t="str">
        <f t="shared" ref="G5:G20" si="2">IF(A5&lt;&gt;"",IF(SUM(B5:D5)&lt;&gt;0,"是","否"),"是")</f>
        <v>否</v>
      </c>
      <c r="H5" s="169">
        <v>0</v>
      </c>
      <c r="I5" s="571"/>
      <c r="J5" s="564"/>
      <c r="K5" s="564"/>
      <c r="L5" s="564"/>
      <c r="M5" s="564"/>
      <c r="N5" s="564"/>
      <c r="O5" s="564"/>
      <c r="P5" s="564"/>
      <c r="Q5" s="564"/>
      <c r="R5" s="564"/>
      <c r="S5" s="564"/>
      <c r="T5" s="564"/>
    </row>
    <row r="6" s="169" customFormat="1" ht="36" hidden="1" customHeight="1" spans="1:20">
      <c r="A6" s="165" t="s">
        <v>1620</v>
      </c>
      <c r="B6" s="572">
        <v>0</v>
      </c>
      <c r="C6" s="572">
        <v>0</v>
      </c>
      <c r="D6" s="572">
        <v>0</v>
      </c>
      <c r="E6" s="573" t="str">
        <f t="shared" si="0"/>
        <v/>
      </c>
      <c r="F6" s="573" t="str">
        <f t="shared" si="1"/>
        <v/>
      </c>
      <c r="G6" s="169" t="str">
        <f t="shared" si="2"/>
        <v>否</v>
      </c>
      <c r="I6" s="571"/>
      <c r="J6" s="564"/>
      <c r="K6" s="564"/>
      <c r="L6" s="564"/>
      <c r="M6" s="564"/>
      <c r="N6" s="564"/>
      <c r="O6" s="564"/>
      <c r="P6" s="564"/>
      <c r="Q6" s="564"/>
      <c r="R6" s="564"/>
      <c r="S6" s="564"/>
      <c r="T6" s="564"/>
    </row>
    <row r="7" s="168" customFormat="1" ht="36" hidden="1" customHeight="1" spans="1:20">
      <c r="A7" s="568" t="s">
        <v>1621</v>
      </c>
      <c r="B7" s="574"/>
      <c r="C7" s="574">
        <v>0</v>
      </c>
      <c r="D7" s="574"/>
      <c r="E7" s="570" t="str">
        <f t="shared" si="0"/>
        <v/>
      </c>
      <c r="F7" s="570" t="str">
        <f t="shared" si="1"/>
        <v/>
      </c>
      <c r="G7" s="575" t="str">
        <f t="shared" si="2"/>
        <v>否</v>
      </c>
    </row>
    <row r="8" s="169" customFormat="1" ht="36" hidden="1" customHeight="1" spans="1:20">
      <c r="A8" s="165" t="s">
        <v>1622</v>
      </c>
      <c r="B8" s="574"/>
      <c r="C8" s="576"/>
      <c r="D8" s="576"/>
      <c r="E8" s="573" t="str">
        <f t="shared" si="0"/>
        <v/>
      </c>
      <c r="F8" s="573" t="str">
        <f t="shared" si="1"/>
        <v/>
      </c>
      <c r="G8" s="171" t="str">
        <f t="shared" si="2"/>
        <v>否</v>
      </c>
    </row>
    <row r="9" s="169" customFormat="1" ht="36" hidden="1" customHeight="1" spans="1:20">
      <c r="A9" s="568" t="s">
        <v>1623</v>
      </c>
      <c r="B9" s="574"/>
      <c r="C9" s="577"/>
      <c r="D9" s="577"/>
      <c r="E9" s="570" t="str">
        <f t="shared" si="0"/>
        <v/>
      </c>
      <c r="F9" s="570" t="str">
        <f t="shared" si="1"/>
        <v/>
      </c>
      <c r="G9" s="171" t="str">
        <f t="shared" si="2"/>
        <v>否</v>
      </c>
    </row>
    <row r="10" s="169" customFormat="1" ht="36" hidden="1" customHeight="1" spans="1:20">
      <c r="A10" s="165" t="s">
        <v>1624</v>
      </c>
      <c r="B10" s="572"/>
      <c r="C10" s="576"/>
      <c r="D10" s="576"/>
      <c r="E10" s="573" t="str">
        <f t="shared" si="0"/>
        <v/>
      </c>
      <c r="F10" s="573" t="str">
        <f t="shared" si="1"/>
        <v/>
      </c>
      <c r="G10" s="171" t="str">
        <f t="shared" si="2"/>
        <v>否</v>
      </c>
    </row>
    <row r="11" s="168" customFormat="1" ht="36" hidden="1" customHeight="1" spans="1:20">
      <c r="A11" s="568" t="s">
        <v>1625</v>
      </c>
      <c r="B11" s="574"/>
      <c r="C11" s="574"/>
      <c r="D11" s="574"/>
      <c r="E11" s="570" t="str">
        <f t="shared" si="0"/>
        <v/>
      </c>
      <c r="F11" s="570" t="str">
        <f t="shared" si="1"/>
        <v/>
      </c>
      <c r="G11" s="575" t="str">
        <f t="shared" si="2"/>
        <v>否</v>
      </c>
    </row>
    <row r="12" s="168" customFormat="1" ht="36" hidden="1" customHeight="1" spans="1:20">
      <c r="A12" s="165" t="s">
        <v>1626</v>
      </c>
      <c r="B12" s="572"/>
      <c r="C12" s="572"/>
      <c r="D12" s="572"/>
      <c r="E12" s="573" t="str">
        <f t="shared" si="0"/>
        <v/>
      </c>
      <c r="F12" s="573" t="str">
        <f t="shared" si="1"/>
        <v/>
      </c>
      <c r="G12" s="575" t="str">
        <f t="shared" si="2"/>
        <v>否</v>
      </c>
    </row>
    <row r="13" s="168" customFormat="1" ht="36" hidden="1" customHeight="1" spans="1:20">
      <c r="A13" s="568" t="s">
        <v>1627</v>
      </c>
      <c r="B13" s="574"/>
      <c r="C13" s="577"/>
      <c r="D13" s="577"/>
      <c r="E13" s="570" t="str">
        <f t="shared" si="0"/>
        <v/>
      </c>
      <c r="F13" s="570" t="str">
        <f t="shared" si="1"/>
        <v/>
      </c>
      <c r="G13" s="575" t="str">
        <f t="shared" si="2"/>
        <v>否</v>
      </c>
    </row>
    <row r="14" s="168" customFormat="1" ht="36" hidden="1" customHeight="1" spans="1:20">
      <c r="A14" s="165" t="s">
        <v>1628</v>
      </c>
      <c r="B14" s="572"/>
      <c r="C14" s="576"/>
      <c r="D14" s="576"/>
      <c r="E14" s="573" t="str">
        <f t="shared" si="0"/>
        <v/>
      </c>
      <c r="F14" s="573" t="str">
        <f t="shared" si="1"/>
        <v/>
      </c>
      <c r="G14" s="575" t="str">
        <f t="shared" si="2"/>
        <v>否</v>
      </c>
    </row>
    <row r="15" s="169" customFormat="1" ht="55" customHeight="1" spans="1:20">
      <c r="A15" s="568" t="s">
        <v>1629</v>
      </c>
      <c r="B15" s="574">
        <v>1199</v>
      </c>
      <c r="C15" s="577">
        <v>-797</v>
      </c>
      <c r="D15" s="577">
        <v>-3050</v>
      </c>
      <c r="E15" s="570">
        <f t="shared" si="0"/>
        <v>-3.54378648874062</v>
      </c>
      <c r="F15" s="570">
        <f t="shared" si="1"/>
        <v>3.82685069008783</v>
      </c>
      <c r="G15" s="169" t="str">
        <f t="shared" si="2"/>
        <v>是</v>
      </c>
      <c r="H15" s="564"/>
      <c r="I15" s="571"/>
      <c r="J15" s="564"/>
      <c r="K15" s="564"/>
      <c r="L15" s="564"/>
      <c r="M15" s="564"/>
      <c r="N15" s="564"/>
      <c r="O15" s="564"/>
      <c r="P15" s="564"/>
      <c r="Q15" s="564"/>
      <c r="R15" s="564"/>
      <c r="S15" s="564"/>
      <c r="T15" s="564"/>
    </row>
    <row r="16" s="169" customFormat="1" ht="55" customHeight="1" spans="1:20">
      <c r="A16" s="165" t="s">
        <v>1630</v>
      </c>
      <c r="B16" s="572">
        <v>4227</v>
      </c>
      <c r="C16" s="576">
        <v>3364</v>
      </c>
      <c r="D16" s="576">
        <v>1177</v>
      </c>
      <c r="E16" s="573">
        <f t="shared" si="0"/>
        <v>-0.721551928081382</v>
      </c>
      <c r="F16" s="573">
        <f t="shared" si="1"/>
        <v>0.349881093935791</v>
      </c>
      <c r="G16" s="169" t="str">
        <f t="shared" si="2"/>
        <v>是</v>
      </c>
      <c r="H16" s="169" t="s">
        <v>1631</v>
      </c>
      <c r="I16" s="169" t="s">
        <v>1632</v>
      </c>
      <c r="J16" s="169" t="s">
        <v>1633</v>
      </c>
      <c r="K16" s="564"/>
      <c r="L16" s="564"/>
      <c r="M16" s="564"/>
      <c r="N16" s="564"/>
      <c r="O16" s="564"/>
      <c r="P16" s="564"/>
      <c r="Q16" s="564"/>
      <c r="R16" s="564"/>
      <c r="S16" s="564"/>
      <c r="T16" s="564"/>
    </row>
    <row r="17" s="168" customFormat="1" ht="36" hidden="1" customHeight="1" spans="1:7">
      <c r="A17" s="568" t="s">
        <v>1634</v>
      </c>
      <c r="B17" s="574"/>
      <c r="C17" s="577"/>
      <c r="D17" s="578"/>
      <c r="E17" s="570" t="str">
        <f t="shared" si="0"/>
        <v/>
      </c>
      <c r="F17" s="570" t="str">
        <f t="shared" si="1"/>
        <v/>
      </c>
      <c r="G17" s="575" t="str">
        <f t="shared" si="2"/>
        <v>否</v>
      </c>
    </row>
    <row r="18" s="169" customFormat="1" ht="36" hidden="1" customHeight="1" spans="1:7">
      <c r="A18" s="165" t="s">
        <v>1635</v>
      </c>
      <c r="B18" s="572"/>
      <c r="C18" s="576"/>
      <c r="D18" s="576"/>
      <c r="E18" s="573" t="str">
        <f t="shared" si="0"/>
        <v/>
      </c>
      <c r="F18" s="573" t="str">
        <f t="shared" si="1"/>
        <v/>
      </c>
      <c r="G18" s="171" t="str">
        <f t="shared" si="2"/>
        <v>否</v>
      </c>
    </row>
    <row r="19" s="169" customFormat="1" ht="39" customHeight="1" spans="1:7">
      <c r="A19" s="568" t="s">
        <v>1636</v>
      </c>
      <c r="B19" s="569">
        <f>SUM(B5,B15,B7,B9,B11,B13,B17)</f>
        <v>1199</v>
      </c>
      <c r="C19" s="569">
        <f>SUM(C5,C15,C7,C9,C11,C13,C17)</f>
        <v>-797</v>
      </c>
      <c r="D19" s="569">
        <f>SUM(D5,D15,D7,D9,D11,D13,D17)</f>
        <v>-3050</v>
      </c>
      <c r="E19" s="570">
        <f t="shared" ref="B19:F19" si="3">SUM(E5,E15,E7,E9,E11,E13,E17)</f>
        <v>-3.54378648874062</v>
      </c>
      <c r="F19" s="570">
        <f t="shared" si="3"/>
        <v>3.82685069008783</v>
      </c>
      <c r="G19" s="171" t="str">
        <f t="shared" si="2"/>
        <v>是</v>
      </c>
    </row>
    <row r="20" s="169" customFormat="1" ht="39" customHeight="1" spans="1:7">
      <c r="A20" s="568" t="s">
        <v>1637</v>
      </c>
      <c r="B20" s="569">
        <f>SUM(B6,B16,B8,B10,B12,B14,B18)</f>
        <v>4227</v>
      </c>
      <c r="C20" s="569">
        <f>SUM(C6,C16,C8,C10,C12,C14,C18)</f>
        <v>3364</v>
      </c>
      <c r="D20" s="569">
        <f>SUM(D6,D16,D8,D10,D12,,D14,D18)</f>
        <v>1177</v>
      </c>
      <c r="E20" s="570">
        <f>IF(B20&lt;&gt;0,D20/B20-1,"")</f>
        <v>-0.721551928081382</v>
      </c>
      <c r="F20" s="570">
        <f>IF(C20&lt;&gt;0,D20/C20,"")</f>
        <v>0.349881093935791</v>
      </c>
      <c r="G20" s="171" t="str">
        <f t="shared" si="2"/>
        <v>是</v>
      </c>
    </row>
    <row r="21" s="169" customFormat="1" hidden="1" spans="1:7">
      <c r="B21" s="579"/>
      <c r="C21" s="579"/>
      <c r="D21" s="580"/>
    </row>
    <row r="22" s="169" customFormat="1" hidden="1" spans="1:7">
      <c r="B22" s="579"/>
      <c r="C22" s="579"/>
      <c r="D22" s="580"/>
    </row>
    <row r="23" s="169" customFormat="1" spans="1:7">
      <c r="B23" s="579"/>
      <c r="C23" s="579"/>
      <c r="D23" s="580"/>
    </row>
    <row r="24" s="169" customFormat="1" spans="1:7">
      <c r="B24" s="579"/>
      <c r="C24" s="579"/>
      <c r="D24" s="580"/>
    </row>
    <row r="25" s="169" customFormat="1" spans="1:7">
      <c r="D25" s="564"/>
    </row>
    <row r="26" s="169" customFormat="1" spans="1:7">
      <c r="D26" s="564"/>
    </row>
    <row r="31" spans="1:7">
      <c r="G31" s="212"/>
    </row>
  </sheetData>
  <autoFilter xmlns:etc="http://www.wps.cn/officeDocument/2017/etCustomData" ref="A4:T22" etc:filterBottomFollowUsedRange="0">
    <filterColumn colId="6">
      <customFilters>
        <customFilter operator="equal" val="是"/>
      </customFilters>
    </filterColumn>
    <extLst/>
  </autoFilter>
  <mergeCells count="5">
    <mergeCell ref="A1:F1"/>
    <mergeCell ref="C3:D3"/>
    <mergeCell ref="E3:F3"/>
    <mergeCell ref="A3:A4"/>
    <mergeCell ref="B3:B4"/>
  </mergeCells>
  <printOptions horizontalCentered="1"/>
  <pageMargins left="0.472222222222222" right="0.393055555555556" top="0.747916666666667" bottom="0.747916666666667" header="0.314583333333333" footer="0.314583333333333"/>
  <pageSetup paperSize="9" scale="70" orientation="portrait" blackAndWhite="1"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
    <tabColor theme="9" tint="0.4"/>
  </sheetPr>
  <dimension ref="A1:M44"/>
  <sheetViews>
    <sheetView showZeros="0" zoomScale="70" zoomScaleNormal="70" workbookViewId="0">
      <pane ySplit="4" topLeftCell="A5" activePane="bottomLeft" state="frozen"/>
      <selection/>
      <selection pane="bottomLeft" activeCell="D40" sqref="D40"/>
    </sheetView>
  </sheetViews>
  <sheetFormatPr defaultColWidth="9" defaultRowHeight="14.25"/>
  <cols>
    <col min="1" max="1" width="13.75" style="723" customWidth="1"/>
    <col min="2" max="2" width="40.95" style="723" customWidth="1"/>
    <col min="3" max="3" width="18.25" style="771" customWidth="1"/>
    <col min="4" max="5" width="16.75" style="771" customWidth="1"/>
    <col min="6" max="7" width="15.25" style="772" customWidth="1"/>
    <col min="8" max="8" width="9.13333333333333" style="723" customWidth="1"/>
    <col min="9" max="16384" width="9" style="723"/>
  </cols>
  <sheetData>
    <row r="1" s="723" customFormat="1" ht="45" customHeight="1" spans="1:8">
      <c r="A1" s="773"/>
      <c r="B1" s="280" t="s">
        <v>76</v>
      </c>
      <c r="C1" s="774"/>
      <c r="D1" s="774"/>
      <c r="E1" s="774"/>
      <c r="F1" s="280"/>
      <c r="G1" s="280"/>
    </row>
    <row r="2" s="723" customFormat="1" ht="18.95" customHeight="1" spans="1:8">
      <c r="B2" s="538" t="s">
        <v>77</v>
      </c>
      <c r="C2" s="775"/>
      <c r="D2" s="775"/>
      <c r="E2" s="771"/>
      <c r="F2" s="776"/>
      <c r="G2" s="540" t="s">
        <v>2</v>
      </c>
    </row>
    <row r="3" s="530" customFormat="1" ht="27.95" customHeight="1" spans="1:8">
      <c r="A3" s="541" t="s">
        <v>3</v>
      </c>
      <c r="B3" s="97" t="s">
        <v>4</v>
      </c>
      <c r="C3" s="622" t="s">
        <v>5</v>
      </c>
      <c r="D3" s="622" t="s">
        <v>6</v>
      </c>
      <c r="E3" s="622"/>
      <c r="F3" s="97" t="s">
        <v>7</v>
      </c>
      <c r="G3" s="97"/>
      <c r="H3" s="777" t="s">
        <v>8</v>
      </c>
    </row>
    <row r="4" s="530" customFormat="1" ht="57" customHeight="1" spans="1:8">
      <c r="A4" s="541"/>
      <c r="B4" s="97"/>
      <c r="C4" s="622"/>
      <c r="D4" s="622" t="s">
        <v>9</v>
      </c>
      <c r="E4" s="622" t="s">
        <v>10</v>
      </c>
      <c r="F4" s="96" t="s">
        <v>11</v>
      </c>
      <c r="G4" s="96" t="s">
        <v>12</v>
      </c>
      <c r="H4" s="777"/>
    </row>
    <row r="5" s="723" customFormat="1" ht="37.15" customHeight="1" spans="1:8">
      <c r="A5" s="543" t="s">
        <v>13</v>
      </c>
      <c r="B5" s="544" t="s">
        <v>14</v>
      </c>
      <c r="C5" s="291">
        <f>SUM(C6:C20)</f>
        <v>38926</v>
      </c>
      <c r="D5" s="291">
        <f>SUM(D6:D20)</f>
        <v>40644</v>
      </c>
      <c r="E5" s="778">
        <f>SUM(E6:E20)</f>
        <v>47422</v>
      </c>
      <c r="F5" s="338">
        <f t="shared" ref="F5:F29" si="0">IF(C5&lt;&gt;0,E5/C5-1,"")</f>
        <v>0.218260288753019</v>
      </c>
      <c r="G5" s="338">
        <f t="shared" ref="G5:G29" si="1">IF(D5&lt;&gt;0,E5/D5,"")</f>
        <v>1.16676508217695</v>
      </c>
      <c r="H5" s="779" t="str">
        <f t="shared" ref="H5:H43" si="2">IF(B5&lt;&gt;"",IF(SUM(C5:E5)&lt;&gt;0,"是","否"),"是")</f>
        <v>是</v>
      </c>
    </row>
    <row r="6" s="723" customFormat="1" ht="37.15" customHeight="1" spans="1:8">
      <c r="A6" s="546" t="s">
        <v>15</v>
      </c>
      <c r="B6" s="547" t="s">
        <v>16</v>
      </c>
      <c r="C6" s="489">
        <v>20938</v>
      </c>
      <c r="D6" s="489">
        <v>22812</v>
      </c>
      <c r="E6" s="687">
        <v>19343</v>
      </c>
      <c r="F6" s="336">
        <f t="shared" si="0"/>
        <v>-0.0761772853185596</v>
      </c>
      <c r="G6" s="336">
        <f t="shared" si="1"/>
        <v>0.84793091355427</v>
      </c>
      <c r="H6" s="779" t="str">
        <f t="shared" si="2"/>
        <v>是</v>
      </c>
    </row>
    <row r="7" s="723" customFormat="1" ht="37.15" customHeight="1" spans="1:8">
      <c r="A7" s="546" t="s">
        <v>17</v>
      </c>
      <c r="B7" s="547" t="s">
        <v>18</v>
      </c>
      <c r="C7" s="489">
        <v>1035</v>
      </c>
      <c r="D7" s="489">
        <v>1300</v>
      </c>
      <c r="E7" s="687">
        <f>1913</f>
        <v>1913</v>
      </c>
      <c r="F7" s="336">
        <f t="shared" si="0"/>
        <v>0.848309178743961</v>
      </c>
      <c r="G7" s="336">
        <f t="shared" si="1"/>
        <v>1.47153846153846</v>
      </c>
      <c r="H7" s="779" t="str">
        <f t="shared" si="2"/>
        <v>是</v>
      </c>
    </row>
    <row r="8" s="723" customFormat="1" ht="37.15" customHeight="1" spans="1:8">
      <c r="A8" s="546" t="s">
        <v>19</v>
      </c>
      <c r="B8" s="547" t="s">
        <v>20</v>
      </c>
      <c r="C8" s="489">
        <v>643</v>
      </c>
      <c r="D8" s="489">
        <v>500</v>
      </c>
      <c r="E8" s="687">
        <v>953</v>
      </c>
      <c r="F8" s="336">
        <f t="shared" si="0"/>
        <v>0.482115085536547</v>
      </c>
      <c r="G8" s="336">
        <f t="shared" si="1"/>
        <v>1.906</v>
      </c>
      <c r="H8" s="779" t="str">
        <f t="shared" si="2"/>
        <v>是</v>
      </c>
    </row>
    <row r="9" s="723" customFormat="1" ht="37.15" customHeight="1" spans="1:8">
      <c r="A9" s="546" t="s">
        <v>21</v>
      </c>
      <c r="B9" s="547" t="s">
        <v>22</v>
      </c>
      <c r="C9" s="489">
        <v>4465</v>
      </c>
      <c r="D9" s="489">
        <v>4700</v>
      </c>
      <c r="E9" s="687">
        <v>7798</v>
      </c>
      <c r="F9" s="336">
        <f t="shared" si="0"/>
        <v>0.746472564389698</v>
      </c>
      <c r="G9" s="336">
        <f t="shared" si="1"/>
        <v>1.65914893617021</v>
      </c>
      <c r="H9" s="779" t="str">
        <f t="shared" si="2"/>
        <v>是</v>
      </c>
    </row>
    <row r="10" s="723" customFormat="1" ht="37.15" customHeight="1" spans="1:8">
      <c r="A10" s="546" t="s">
        <v>23</v>
      </c>
      <c r="B10" s="547" t="s">
        <v>24</v>
      </c>
      <c r="C10" s="489">
        <v>2161</v>
      </c>
      <c r="D10" s="489">
        <v>2400</v>
      </c>
      <c r="E10" s="687">
        <v>2115</v>
      </c>
      <c r="F10" s="336">
        <f t="shared" si="0"/>
        <v>-0.021286441462286</v>
      </c>
      <c r="G10" s="336">
        <f t="shared" si="1"/>
        <v>0.88125</v>
      </c>
      <c r="H10" s="779" t="str">
        <f t="shared" si="2"/>
        <v>是</v>
      </c>
    </row>
    <row r="11" s="723" customFormat="1" ht="37.15" customHeight="1" spans="1:8">
      <c r="A11" s="546" t="s">
        <v>25</v>
      </c>
      <c r="B11" s="547" t="s">
        <v>26</v>
      </c>
      <c r="C11" s="489">
        <v>2081</v>
      </c>
      <c r="D11" s="489">
        <v>2100</v>
      </c>
      <c r="E11" s="687">
        <v>1695</v>
      </c>
      <c r="F11" s="336">
        <f t="shared" si="0"/>
        <v>-0.185487746275829</v>
      </c>
      <c r="G11" s="336">
        <f t="shared" si="1"/>
        <v>0.807142857142857</v>
      </c>
      <c r="H11" s="779" t="str">
        <f t="shared" si="2"/>
        <v>是</v>
      </c>
    </row>
    <row r="12" s="723" customFormat="1" ht="37.15" customHeight="1" spans="1:8">
      <c r="A12" s="546" t="s">
        <v>27</v>
      </c>
      <c r="B12" s="547" t="s">
        <v>28</v>
      </c>
      <c r="C12" s="489">
        <v>1239</v>
      </c>
      <c r="D12" s="489">
        <v>970</v>
      </c>
      <c r="E12" s="687">
        <v>952</v>
      </c>
      <c r="F12" s="336">
        <f t="shared" si="0"/>
        <v>-0.231638418079096</v>
      </c>
      <c r="G12" s="336">
        <f t="shared" si="1"/>
        <v>0.981443298969072</v>
      </c>
      <c r="H12" s="779" t="str">
        <f t="shared" si="2"/>
        <v>是</v>
      </c>
    </row>
    <row r="13" s="723" customFormat="1" ht="37.15" customHeight="1" spans="1:8">
      <c r="A13" s="546" t="s">
        <v>29</v>
      </c>
      <c r="B13" s="547" t="s">
        <v>30</v>
      </c>
      <c r="C13" s="489">
        <v>1909</v>
      </c>
      <c r="D13" s="489">
        <v>2020</v>
      </c>
      <c r="E13" s="687">
        <v>1742</v>
      </c>
      <c r="F13" s="336">
        <f t="shared" si="0"/>
        <v>-0.0874803562074384</v>
      </c>
      <c r="G13" s="336">
        <f t="shared" si="1"/>
        <v>0.862376237623762</v>
      </c>
      <c r="H13" s="779" t="str">
        <f t="shared" si="2"/>
        <v>是</v>
      </c>
    </row>
    <row r="14" s="723" customFormat="1" ht="37.15" customHeight="1" spans="1:8">
      <c r="A14" s="546" t="s">
        <v>31</v>
      </c>
      <c r="B14" s="547" t="s">
        <v>32</v>
      </c>
      <c r="C14" s="489">
        <v>1241</v>
      </c>
      <c r="D14" s="489">
        <v>1250</v>
      </c>
      <c r="E14" s="687">
        <v>774</v>
      </c>
      <c r="F14" s="336">
        <f t="shared" si="0"/>
        <v>-0.376309427880741</v>
      </c>
      <c r="G14" s="336">
        <f t="shared" si="1"/>
        <v>0.6192</v>
      </c>
      <c r="H14" s="779" t="str">
        <f t="shared" si="2"/>
        <v>是</v>
      </c>
    </row>
    <row r="15" s="723" customFormat="1" ht="37.15" customHeight="1" spans="1:8">
      <c r="A15" s="546" t="s">
        <v>33</v>
      </c>
      <c r="B15" s="547" t="s">
        <v>34</v>
      </c>
      <c r="C15" s="489">
        <v>870</v>
      </c>
      <c r="D15" s="489">
        <v>650</v>
      </c>
      <c r="E15" s="687">
        <v>679</v>
      </c>
      <c r="F15" s="336">
        <f t="shared" si="0"/>
        <v>-0.219540229885058</v>
      </c>
      <c r="G15" s="336">
        <f t="shared" si="1"/>
        <v>1.04461538461538</v>
      </c>
      <c r="H15" s="779" t="str">
        <f t="shared" si="2"/>
        <v>是</v>
      </c>
    </row>
    <row r="16" s="723" customFormat="1" ht="37.15" customHeight="1" spans="1:8">
      <c r="A16" s="546" t="s">
        <v>35</v>
      </c>
      <c r="B16" s="547" t="s">
        <v>36</v>
      </c>
      <c r="C16" s="489">
        <v>291</v>
      </c>
      <c r="D16" s="489">
        <v>350</v>
      </c>
      <c r="E16" s="687">
        <v>7958</v>
      </c>
      <c r="F16" s="336">
        <f t="shared" si="0"/>
        <v>26.3470790378007</v>
      </c>
      <c r="G16" s="336">
        <f t="shared" si="1"/>
        <v>22.7371428571429</v>
      </c>
      <c r="H16" s="779" t="str">
        <f t="shared" si="2"/>
        <v>是</v>
      </c>
    </row>
    <row r="17" s="723" customFormat="1" ht="37.15" customHeight="1" spans="1:13">
      <c r="A17" s="546" t="s">
        <v>37</v>
      </c>
      <c r="B17" s="547" t="s">
        <v>38</v>
      </c>
      <c r="C17" s="489">
        <v>1797</v>
      </c>
      <c r="D17" s="489">
        <v>1332</v>
      </c>
      <c r="E17" s="687">
        <v>1296</v>
      </c>
      <c r="F17" s="336">
        <f t="shared" si="0"/>
        <v>-0.278797996661102</v>
      </c>
      <c r="G17" s="336">
        <f t="shared" si="1"/>
        <v>0.972972972972973</v>
      </c>
      <c r="H17" s="779" t="str">
        <f t="shared" si="2"/>
        <v>是</v>
      </c>
    </row>
    <row r="18" s="723" customFormat="1" ht="37.15" hidden="1" customHeight="1" spans="1:13">
      <c r="A18" s="546" t="s">
        <v>39</v>
      </c>
      <c r="B18" s="547" t="s">
        <v>40</v>
      </c>
      <c r="C18" s="300">
        <v>0</v>
      </c>
      <c r="D18" s="301">
        <v>0</v>
      </c>
      <c r="E18" s="548">
        <v>0</v>
      </c>
      <c r="F18" s="336" t="str">
        <f t="shared" si="0"/>
        <v/>
      </c>
      <c r="G18" s="336" t="str">
        <f t="shared" si="1"/>
        <v/>
      </c>
      <c r="H18" s="779" t="str">
        <f t="shared" si="2"/>
        <v>否</v>
      </c>
    </row>
    <row r="19" s="723" customFormat="1" ht="37.15" customHeight="1" spans="1:13">
      <c r="A19" s="546" t="s">
        <v>41</v>
      </c>
      <c r="B19" s="547" t="s">
        <v>42</v>
      </c>
      <c r="C19" s="489">
        <v>236</v>
      </c>
      <c r="D19" s="489">
        <v>260</v>
      </c>
      <c r="E19" s="687">
        <f>154-1</f>
        <v>153</v>
      </c>
      <c r="F19" s="336">
        <f t="shared" si="0"/>
        <v>-0.351694915254237</v>
      </c>
      <c r="G19" s="336">
        <f t="shared" si="1"/>
        <v>0.588461538461538</v>
      </c>
      <c r="H19" s="779" t="str">
        <f t="shared" si="2"/>
        <v>是</v>
      </c>
    </row>
    <row r="20" s="723" customFormat="1" ht="37.15" customHeight="1" spans="1:13">
      <c r="A20" s="785" t="s">
        <v>43</v>
      </c>
      <c r="B20" s="547" t="s">
        <v>44</v>
      </c>
      <c r="C20" s="489">
        <v>20</v>
      </c>
      <c r="D20" s="489">
        <v>0</v>
      </c>
      <c r="E20" s="687">
        <v>51</v>
      </c>
      <c r="F20" s="336">
        <f t="shared" si="0"/>
        <v>1.55</v>
      </c>
      <c r="G20" s="336" t="str">
        <f t="shared" si="1"/>
        <v/>
      </c>
      <c r="H20" s="779" t="str">
        <f t="shared" si="2"/>
        <v>是</v>
      </c>
    </row>
    <row r="21" s="723" customFormat="1" ht="37.15" customHeight="1" spans="1:13">
      <c r="A21" s="550" t="s">
        <v>45</v>
      </c>
      <c r="B21" s="544" t="s">
        <v>46</v>
      </c>
      <c r="C21" s="291">
        <f>SUM(C22:C29)</f>
        <v>22274</v>
      </c>
      <c r="D21" s="291">
        <f>SUM(D22:D29)</f>
        <v>32558</v>
      </c>
      <c r="E21" s="291">
        <f>SUM(E22:E29)</f>
        <v>29303</v>
      </c>
      <c r="F21" s="338">
        <f t="shared" si="0"/>
        <v>0.315569722546467</v>
      </c>
      <c r="G21" s="338">
        <f t="shared" si="1"/>
        <v>0.900024571533878</v>
      </c>
      <c r="H21" s="779" t="str">
        <f t="shared" si="2"/>
        <v>是</v>
      </c>
    </row>
    <row r="22" s="723" customFormat="1" ht="37.15" customHeight="1" spans="1:13">
      <c r="A22" s="551" t="s">
        <v>47</v>
      </c>
      <c r="B22" s="547" t="s">
        <v>48</v>
      </c>
      <c r="C22" s="687">
        <v>2089</v>
      </c>
      <c r="D22" s="489">
        <v>2400</v>
      </c>
      <c r="E22" s="687">
        <f>2779</f>
        <v>2779</v>
      </c>
      <c r="F22" s="336">
        <f t="shared" si="0"/>
        <v>0.330301579703207</v>
      </c>
      <c r="G22" s="336">
        <f t="shared" si="1"/>
        <v>1.15791666666667</v>
      </c>
      <c r="H22" s="779" t="str">
        <f t="shared" si="2"/>
        <v>是</v>
      </c>
    </row>
    <row r="23" s="723" customFormat="1" ht="37.15" customHeight="1" spans="1:13">
      <c r="A23" s="546" t="s">
        <v>49</v>
      </c>
      <c r="B23" s="552" t="s">
        <v>50</v>
      </c>
      <c r="C23" s="687">
        <v>4057</v>
      </c>
      <c r="D23" s="489">
        <v>4350</v>
      </c>
      <c r="E23" s="687">
        <v>2400</v>
      </c>
      <c r="F23" s="336">
        <f t="shared" si="0"/>
        <v>-0.408429874291348</v>
      </c>
      <c r="G23" s="336">
        <f t="shared" si="1"/>
        <v>0.551724137931034</v>
      </c>
      <c r="H23" s="779" t="str">
        <f t="shared" si="2"/>
        <v>是</v>
      </c>
    </row>
    <row r="24" s="723" customFormat="1" ht="37.15" customHeight="1" spans="1:13">
      <c r="A24" s="546" t="s">
        <v>51</v>
      </c>
      <c r="B24" s="547" t="s">
        <v>52</v>
      </c>
      <c r="C24" s="687">
        <v>4541</v>
      </c>
      <c r="D24" s="489">
        <v>4200</v>
      </c>
      <c r="E24" s="687">
        <v>3928</v>
      </c>
      <c r="F24" s="336">
        <f t="shared" si="0"/>
        <v>-0.134992292446598</v>
      </c>
      <c r="G24" s="336">
        <f t="shared" si="1"/>
        <v>0.935238095238095</v>
      </c>
      <c r="H24" s="779" t="str">
        <f t="shared" si="2"/>
        <v>是</v>
      </c>
    </row>
    <row r="25" s="723" customFormat="1" ht="37.15" hidden="1" customHeight="1" spans="1:13">
      <c r="A25" s="546" t="s">
        <v>53</v>
      </c>
      <c r="B25" s="547" t="s">
        <v>54</v>
      </c>
      <c r="C25" s="780">
        <v>0</v>
      </c>
      <c r="D25" s="301">
        <v>0</v>
      </c>
      <c r="E25" s="548"/>
      <c r="F25" s="336" t="str">
        <f t="shared" si="0"/>
        <v/>
      </c>
      <c r="G25" s="336" t="str">
        <f t="shared" si="1"/>
        <v/>
      </c>
      <c r="H25" s="779" t="str">
        <f t="shared" si="2"/>
        <v>否</v>
      </c>
    </row>
    <row r="26" s="723" customFormat="1" ht="37.15" customHeight="1" spans="1:13">
      <c r="A26" s="546" t="s">
        <v>55</v>
      </c>
      <c r="B26" s="547" t="s">
        <v>56</v>
      </c>
      <c r="C26" s="687">
        <v>3190</v>
      </c>
      <c r="D26" s="489">
        <v>21136</v>
      </c>
      <c r="E26" s="687">
        <v>19429</v>
      </c>
      <c r="F26" s="336">
        <f t="shared" si="0"/>
        <v>5.09059561128527</v>
      </c>
      <c r="G26" s="336">
        <f t="shared" si="1"/>
        <v>0.919237320211961</v>
      </c>
      <c r="H26" s="779" t="str">
        <f t="shared" si="2"/>
        <v>是</v>
      </c>
    </row>
    <row r="27" s="723" customFormat="1" ht="37.15" hidden="1" customHeight="1" spans="1:13">
      <c r="A27" s="546" t="s">
        <v>57</v>
      </c>
      <c r="B27" s="547" t="s">
        <v>58</v>
      </c>
      <c r="C27" s="780">
        <v>0</v>
      </c>
      <c r="D27" s="301">
        <v>0</v>
      </c>
      <c r="E27" s="548">
        <v>0</v>
      </c>
      <c r="F27" s="336" t="str">
        <f t="shared" si="0"/>
        <v/>
      </c>
      <c r="G27" s="336" t="str">
        <f t="shared" si="1"/>
        <v/>
      </c>
      <c r="H27" s="779" t="str">
        <f t="shared" si="2"/>
        <v>否</v>
      </c>
    </row>
    <row r="28" s="723" customFormat="1" ht="37.15" customHeight="1" spans="1:13">
      <c r="A28" s="546" t="s">
        <v>59</v>
      </c>
      <c r="B28" s="547" t="s">
        <v>60</v>
      </c>
      <c r="C28" s="687">
        <v>495</v>
      </c>
      <c r="D28" s="489">
        <v>472</v>
      </c>
      <c r="E28" s="687">
        <v>518</v>
      </c>
      <c r="F28" s="336">
        <f t="shared" si="0"/>
        <v>0.0464646464646465</v>
      </c>
      <c r="G28" s="336">
        <f t="shared" si="1"/>
        <v>1.09745762711864</v>
      </c>
      <c r="H28" s="779" t="str">
        <f t="shared" si="2"/>
        <v>是</v>
      </c>
    </row>
    <row r="29" s="723" customFormat="1" ht="37.15" customHeight="1" spans="1:13">
      <c r="A29" s="546" t="s">
        <v>61</v>
      </c>
      <c r="B29" s="547" t="s">
        <v>62</v>
      </c>
      <c r="C29" s="687">
        <v>7902</v>
      </c>
      <c r="D29" s="489">
        <v>0</v>
      </c>
      <c r="E29" s="687">
        <v>249</v>
      </c>
      <c r="F29" s="336">
        <f t="shared" si="0"/>
        <v>-0.968488990129081</v>
      </c>
      <c r="G29" s="336" t="str">
        <f t="shared" si="1"/>
        <v/>
      </c>
      <c r="H29" s="779" t="str">
        <f t="shared" si="2"/>
        <v>是</v>
      </c>
    </row>
    <row r="30" s="686" customFormat="1" ht="37.15" customHeight="1" spans="1:13">
      <c r="A30" s="546"/>
      <c r="B30" s="547"/>
      <c r="C30" s="489"/>
      <c r="D30" s="489">
        <v>0</v>
      </c>
      <c r="E30" s="687">
        <v>0</v>
      </c>
      <c r="F30" s="338"/>
      <c r="G30" s="338"/>
      <c r="H30" s="779" t="str">
        <f t="shared" si="2"/>
        <v>是</v>
      </c>
      <c r="K30" s="723"/>
      <c r="L30" s="723"/>
      <c r="M30" s="723"/>
    </row>
    <row r="31" s="686" customFormat="1" ht="37.15" customHeight="1" spans="1:13">
      <c r="A31" s="553"/>
      <c r="B31" s="207" t="s">
        <v>63</v>
      </c>
      <c r="C31" s="291">
        <f>SUM(C21,C5)</f>
        <v>61200</v>
      </c>
      <c r="D31" s="291">
        <f>SUM(D21,D5)</f>
        <v>73202</v>
      </c>
      <c r="E31" s="291">
        <f>SUM(E21,E5)</f>
        <v>76725</v>
      </c>
      <c r="F31" s="338">
        <f t="shared" ref="F31:F43" si="3">IF(C31&lt;&gt;0,E31/C31-1,"")</f>
        <v>0.253676470588235</v>
      </c>
      <c r="G31" s="338">
        <f t="shared" ref="G31:G43" si="4">IF(D31&lt;&gt;0,E31/D31,"")</f>
        <v>1.04812710035245</v>
      </c>
      <c r="H31" s="779" t="str">
        <f t="shared" si="2"/>
        <v>是</v>
      </c>
    </row>
    <row r="32" s="686" customFormat="1" ht="37.15" hidden="1" customHeight="1" spans="1:13">
      <c r="A32" s="554">
        <v>105</v>
      </c>
      <c r="B32" s="555" t="s">
        <v>64</v>
      </c>
      <c r="C32" s="314"/>
      <c r="D32" s="716">
        <v>0</v>
      </c>
      <c r="E32" s="717">
        <v>0</v>
      </c>
      <c r="F32" s="781"/>
      <c r="G32" s="781"/>
      <c r="H32" s="779" t="str">
        <f t="shared" si="2"/>
        <v>否</v>
      </c>
      <c r="K32" s="723"/>
      <c r="L32" s="723"/>
      <c r="M32" s="723"/>
    </row>
    <row r="33" s="723" customFormat="1" ht="37.15" customHeight="1" spans="1:13">
      <c r="A33" s="543">
        <v>110</v>
      </c>
      <c r="B33" s="544" t="s">
        <v>65</v>
      </c>
      <c r="C33" s="291">
        <f>SUM(C34:C39,C41)</f>
        <v>318535</v>
      </c>
      <c r="D33" s="291">
        <f>SUM(D34:D39,D41)</f>
        <v>418750</v>
      </c>
      <c r="E33" s="291">
        <f>SUM(E34:E39,E41,E42)</f>
        <v>319128</v>
      </c>
      <c r="F33" s="338">
        <f t="shared" si="3"/>
        <v>0.00186164785659337</v>
      </c>
      <c r="G33" s="338">
        <f t="shared" si="4"/>
        <v>0.76209671641791</v>
      </c>
      <c r="H33" s="779" t="str">
        <f t="shared" si="2"/>
        <v>是</v>
      </c>
    </row>
    <row r="34" s="723" customFormat="1" ht="37.15" customHeight="1" spans="1:13">
      <c r="A34" s="546">
        <v>11001</v>
      </c>
      <c r="B34" s="547" t="s">
        <v>66</v>
      </c>
      <c r="C34" s="489">
        <v>-594</v>
      </c>
      <c r="D34" s="489">
        <v>-594</v>
      </c>
      <c r="E34" s="687">
        <v>-594</v>
      </c>
      <c r="F34" s="336">
        <f t="shared" si="3"/>
        <v>0</v>
      </c>
      <c r="G34" s="336">
        <f t="shared" si="4"/>
        <v>1</v>
      </c>
      <c r="H34" s="779" t="str">
        <f t="shared" si="2"/>
        <v>是</v>
      </c>
    </row>
    <row r="35" s="723" customFormat="1" ht="37.15" customHeight="1" spans="1:13">
      <c r="A35" s="546">
        <v>11002</v>
      </c>
      <c r="B35" s="547" t="s">
        <v>67</v>
      </c>
      <c r="C35" s="300">
        <v>206744</v>
      </c>
      <c r="D35" s="489">
        <v>273685</v>
      </c>
      <c r="E35" s="687">
        <v>211160</v>
      </c>
      <c r="F35" s="336">
        <f t="shared" si="3"/>
        <v>0.0213597492551174</v>
      </c>
      <c r="G35" s="336">
        <f t="shared" si="4"/>
        <v>0.771543928238669</v>
      </c>
      <c r="H35" s="779" t="str">
        <f t="shared" si="2"/>
        <v>是</v>
      </c>
    </row>
    <row r="36" s="723" customFormat="1" ht="37.15" customHeight="1" spans="1:13">
      <c r="A36" s="546">
        <v>11003</v>
      </c>
      <c r="B36" s="547" t="s">
        <v>68</v>
      </c>
      <c r="C36" s="300">
        <v>75286</v>
      </c>
      <c r="D36" s="489">
        <v>91185</v>
      </c>
      <c r="E36" s="489">
        <v>45626</v>
      </c>
      <c r="F36" s="336">
        <f t="shared" si="3"/>
        <v>-0.393964349281407</v>
      </c>
      <c r="G36" s="336">
        <f t="shared" si="4"/>
        <v>0.500367384986566</v>
      </c>
      <c r="H36" s="779" t="str">
        <f t="shared" si="2"/>
        <v>是</v>
      </c>
    </row>
    <row r="37" s="723" customFormat="1" ht="37.15" customHeight="1" spans="1:13">
      <c r="A37" s="546">
        <v>11008</v>
      </c>
      <c r="B37" s="547" t="s">
        <v>69</v>
      </c>
      <c r="C37" s="489">
        <v>27404</v>
      </c>
      <c r="D37" s="489">
        <v>6180</v>
      </c>
      <c r="E37" s="687">
        <v>11670</v>
      </c>
      <c r="F37" s="336">
        <f t="shared" si="3"/>
        <v>-0.574149759159247</v>
      </c>
      <c r="G37" s="336">
        <f t="shared" si="4"/>
        <v>1.88834951456311</v>
      </c>
      <c r="H37" s="779" t="str">
        <f t="shared" si="2"/>
        <v>是</v>
      </c>
    </row>
    <row r="38" s="723" customFormat="1" ht="37.15" customHeight="1" spans="1:13">
      <c r="A38" s="546">
        <v>11009</v>
      </c>
      <c r="B38" s="547" t="s">
        <v>70</v>
      </c>
      <c r="C38" s="300">
        <v>1246</v>
      </c>
      <c r="D38" s="489">
        <v>21994</v>
      </c>
      <c r="E38" s="687">
        <v>13699</v>
      </c>
      <c r="F38" s="336">
        <f t="shared" si="3"/>
        <v>9.99438202247191</v>
      </c>
      <c r="G38" s="336">
        <f t="shared" si="4"/>
        <v>0.622851686823679</v>
      </c>
      <c r="H38" s="779" t="str">
        <f t="shared" si="2"/>
        <v>是</v>
      </c>
    </row>
    <row r="39" s="723" customFormat="1" ht="37.15" customHeight="1" spans="1:13">
      <c r="A39" s="557">
        <v>11011</v>
      </c>
      <c r="B39" s="558" t="s">
        <v>71</v>
      </c>
      <c r="C39" s="297">
        <f>SUM(C40)</f>
        <v>6810</v>
      </c>
      <c r="D39" s="297">
        <f>SUM(D40)</f>
        <v>26300</v>
      </c>
      <c r="E39" s="297">
        <f>SUM(E40)</f>
        <v>34500</v>
      </c>
      <c r="F39" s="336">
        <f t="shared" si="3"/>
        <v>4.06607929515418</v>
      </c>
      <c r="G39" s="336">
        <f t="shared" si="4"/>
        <v>1.31178707224335</v>
      </c>
      <c r="H39" s="779" t="str">
        <f t="shared" si="2"/>
        <v>是</v>
      </c>
    </row>
    <row r="40" s="723" customFormat="1" ht="37.15" customHeight="1" spans="1:13">
      <c r="A40" s="546">
        <v>1101101</v>
      </c>
      <c r="B40" s="547" t="s">
        <v>72</v>
      </c>
      <c r="C40" s="300">
        <v>6810</v>
      </c>
      <c r="D40" s="300">
        <v>26300</v>
      </c>
      <c r="E40" s="300">
        <v>34500</v>
      </c>
      <c r="F40" s="336">
        <f t="shared" si="3"/>
        <v>4.06607929515418</v>
      </c>
      <c r="G40" s="336">
        <f t="shared" si="4"/>
        <v>1.31178707224335</v>
      </c>
      <c r="H40" s="779" t="str">
        <f t="shared" si="2"/>
        <v>是</v>
      </c>
    </row>
    <row r="41" s="723" customFormat="1" ht="37.15" customHeight="1" spans="1:13">
      <c r="A41" s="559">
        <v>11015</v>
      </c>
      <c r="B41" s="560" t="s">
        <v>73</v>
      </c>
      <c r="C41" s="300">
        <v>1639</v>
      </c>
      <c r="D41" s="301">
        <v>0</v>
      </c>
      <c r="E41" s="548">
        <v>0</v>
      </c>
      <c r="F41" s="336">
        <f t="shared" si="3"/>
        <v>-1</v>
      </c>
      <c r="G41" s="336" t="str">
        <f t="shared" si="4"/>
        <v/>
      </c>
      <c r="H41" s="779" t="str">
        <f t="shared" si="2"/>
        <v>是</v>
      </c>
    </row>
    <row r="42" customFormat="1" ht="37.15" customHeight="1" spans="1:13">
      <c r="A42" s="559">
        <v>11021</v>
      </c>
      <c r="B42" s="560" t="s">
        <v>74</v>
      </c>
      <c r="C42" s="300"/>
      <c r="D42" s="301"/>
      <c r="E42" s="300">
        <v>3067</v>
      </c>
      <c r="F42" s="336" t="str">
        <f t="shared" si="3"/>
        <v/>
      </c>
      <c r="G42" s="336" t="str">
        <f t="shared" si="4"/>
        <v/>
      </c>
      <c r="H42" s="779" t="str">
        <f t="shared" si="2"/>
        <v>是</v>
      </c>
      <c r="K42" s="723"/>
      <c r="L42" s="723"/>
      <c r="M42" s="723"/>
    </row>
    <row r="43" s="770" customFormat="1" ht="37.15" customHeight="1" spans="1:13">
      <c r="A43" s="562"/>
      <c r="B43" s="563" t="s">
        <v>75</v>
      </c>
      <c r="C43" s="291">
        <f>SUM(C31:C32,C33)</f>
        <v>379735</v>
      </c>
      <c r="D43" s="291">
        <f>SUM(D31:D32,D33)</f>
        <v>491952</v>
      </c>
      <c r="E43" s="778">
        <f>SUM(E31:E32,E33)</f>
        <v>395853</v>
      </c>
      <c r="F43" s="338">
        <f t="shared" si="3"/>
        <v>0.0424453895479742</v>
      </c>
      <c r="G43" s="338">
        <f t="shared" si="4"/>
        <v>0.804657771489901</v>
      </c>
      <c r="H43" s="779" t="str">
        <f t="shared" si="2"/>
        <v>是</v>
      </c>
    </row>
    <row r="44" s="723" customFormat="1" ht="50.1" customHeight="1" spans="1:13">
      <c r="B44" s="782"/>
      <c r="C44" s="783"/>
      <c r="D44" s="783"/>
      <c r="E44" s="783"/>
      <c r="F44" s="784"/>
      <c r="G44" s="784"/>
    </row>
  </sheetData>
  <autoFilter xmlns:etc="http://www.wps.cn/officeDocument/2017/etCustomData" ref="A4:H43" etc:filterBottomFollowUsedRange="0">
    <filterColumn colId="7">
      <customFilters>
        <customFilter operator="equal" val="是"/>
      </customFilters>
    </filterColumn>
    <extLst/>
  </autoFilter>
  <mergeCells count="8">
    <mergeCell ref="B1:G1"/>
    <mergeCell ref="D3:E3"/>
    <mergeCell ref="F3:G3"/>
    <mergeCell ref="B44:G44"/>
    <mergeCell ref="A3:A4"/>
    <mergeCell ref="B3:B4"/>
    <mergeCell ref="C3:C4"/>
    <mergeCell ref="H3:H4"/>
  </mergeCells>
  <conditionalFormatting sqref="F2">
    <cfRule type="cellIs" dxfId="0" priority="48" stopIfTrue="1" operator="lessThanOrEqual">
      <formula>-1</formula>
    </cfRule>
  </conditionalFormatting>
  <conditionalFormatting sqref="G2">
    <cfRule type="cellIs" dxfId="0" priority="47" stopIfTrue="1" operator="lessThanOrEqual">
      <formula>-1</formula>
    </cfRule>
  </conditionalFormatting>
  <conditionalFormatting sqref="D5:E5">
    <cfRule type="expression" dxfId="1" priority="14" stopIfTrue="1">
      <formula>"len($A:$A)=3"</formula>
    </cfRule>
  </conditionalFormatting>
  <conditionalFormatting sqref="A32:B32">
    <cfRule type="expression" dxfId="1" priority="21" stopIfTrue="1">
      <formula>"len($A:$A)=3"</formula>
    </cfRule>
  </conditionalFormatting>
  <conditionalFormatting sqref="C32">
    <cfRule type="expression" dxfId="1" priority="12" stopIfTrue="1">
      <formula>"len($A:$A)=3"</formula>
    </cfRule>
  </conditionalFormatting>
  <conditionalFormatting sqref="B35">
    <cfRule type="expression" dxfId="1" priority="6" stopIfTrue="1">
      <formula>"len($A:$A)=3"</formula>
    </cfRule>
  </conditionalFormatting>
  <conditionalFormatting sqref="E36">
    <cfRule type="expression" dxfId="1" priority="4" stopIfTrue="1">
      <formula>"len($A:$A)=3"</formula>
    </cfRule>
  </conditionalFormatting>
  <conditionalFormatting sqref="D40">
    <cfRule type="expression" dxfId="1" priority="1" stopIfTrue="1">
      <formula>"len($A:$A)=3"</formula>
    </cfRule>
  </conditionalFormatting>
  <conditionalFormatting sqref="E40">
    <cfRule type="expression" dxfId="1" priority="3" stopIfTrue="1">
      <formula>"len($A:$A)=3"</formula>
    </cfRule>
  </conditionalFormatting>
  <conditionalFormatting sqref="E42">
    <cfRule type="expression" dxfId="1" priority="2" stopIfTrue="1">
      <formula>"len($A:$A)=3"</formula>
    </cfRule>
  </conditionalFormatting>
  <conditionalFormatting sqref="A44:B44">
    <cfRule type="expression" dxfId="1" priority="40" stopIfTrue="1">
      <formula>"len($A:$A)=3"</formula>
    </cfRule>
  </conditionalFormatting>
  <conditionalFormatting sqref="B44">
    <cfRule type="expression" dxfId="1" priority="42" stopIfTrue="1">
      <formula>"len($A:$A)=3"</formula>
    </cfRule>
  </conditionalFormatting>
  <conditionalFormatting sqref="B5:B7">
    <cfRule type="expression" dxfId="1" priority="24" stopIfTrue="1">
      <formula>"len($A:$A)=3"</formula>
    </cfRule>
  </conditionalFormatting>
  <conditionalFormatting sqref="B41:B42">
    <cfRule type="expression" dxfId="1" priority="8" stopIfTrue="1">
      <formula>"len($A:$A)=3"</formula>
    </cfRule>
  </conditionalFormatting>
  <conditionalFormatting sqref="C5:C7">
    <cfRule type="expression" dxfId="1" priority="16" stopIfTrue="1">
      <formula>"len($A:$A)=3"</formula>
    </cfRule>
  </conditionalFormatting>
  <conditionalFormatting sqref="C8:C9">
    <cfRule type="expression" dxfId="1" priority="15" stopIfTrue="1">
      <formula>"len($A:$A)=3"</formula>
    </cfRule>
  </conditionalFormatting>
  <conditionalFormatting sqref="C41:C42">
    <cfRule type="expression" dxfId="1" priority="7" stopIfTrue="1">
      <formula>"len($A:$A)=3"</formula>
    </cfRule>
  </conditionalFormatting>
  <conditionalFormatting sqref="D34:D36">
    <cfRule type="expression" dxfId="1" priority="17" stopIfTrue="1">
      <formula>"len($A:$A)=3"</formula>
    </cfRule>
  </conditionalFormatting>
  <conditionalFormatting sqref="E34:E36">
    <cfRule type="expression" dxfId="1" priority="5" stopIfTrue="1">
      <formula>"len($A:$A)=3"</formula>
    </cfRule>
  </conditionalFormatting>
  <conditionalFormatting sqref="A5:B32">
    <cfRule type="expression" dxfId="1" priority="22" stopIfTrue="1">
      <formula>"len($A:$A)=3"</formula>
    </cfRule>
  </conditionalFormatting>
  <conditionalFormatting sqref="C5:C21 C30:C32 D31:E31 D21:E21">
    <cfRule type="expression" dxfId="1" priority="13" stopIfTrue="1">
      <formula>"len($A:$A)=3"</formula>
    </cfRule>
  </conditionalFormatting>
  <conditionalFormatting sqref="B8:B9 B32:C34 C35 B36:C36 A37:C37 A39 D33:E33">
    <cfRule type="expression" dxfId="1" priority="23" stopIfTrue="1">
      <formula>"len($A:$A)=3"</formula>
    </cfRule>
  </conditionalFormatting>
  <conditionalFormatting sqref="A33:B36 B41:C42 B43:E43">
    <cfRule type="expression" dxfId="1" priority="20" stopIfTrue="1">
      <formula>"len($A:$A)=3"</formula>
    </cfRule>
  </conditionalFormatting>
  <conditionalFormatting sqref="C33:E33 C34:D36">
    <cfRule type="expression" dxfId="1" priority="11" stopIfTrue="1">
      <formula>"len($A:$A)=3"</formula>
    </cfRule>
  </conditionalFormatting>
  <conditionalFormatting sqref="A34:B36">
    <cfRule type="expression" dxfId="1" priority="19" stopIfTrue="1">
      <formula>"len($A:$A)=3"</formula>
    </cfRule>
  </conditionalFormatting>
  <conditionalFormatting sqref="C34:C35 C36:D36">
    <cfRule type="expression" dxfId="1" priority="10" stopIfTrue="1">
      <formula>"len($A:$A)=3"</formula>
    </cfRule>
  </conditionalFormatting>
  <conditionalFormatting sqref="A37:B43">
    <cfRule type="expression" dxfId="1" priority="18" stopIfTrue="1">
      <formula>"len($A:$A)=3"</formula>
    </cfRule>
  </conditionalFormatting>
  <conditionalFormatting sqref="C37:C43 D39:E39">
    <cfRule type="expression" dxfId="1" priority="9"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blackAndWhite="1" useFirstPageNumber="1" horizontalDpi="600"/>
  <headerFooter alignWithMargins="0"/>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8">
    <tabColor rgb="FFFF0000"/>
  </sheetPr>
  <dimension ref="A1:T31"/>
  <sheetViews>
    <sheetView showZeros="0" zoomScale="70" zoomScaleNormal="70" workbookViewId="0">
      <pane ySplit="4" topLeftCell="A5" activePane="bottomLeft" state="frozen"/>
      <selection/>
      <selection pane="bottomLeft" activeCell="O15" sqref="O15"/>
    </sheetView>
  </sheetViews>
  <sheetFormatPr defaultColWidth="9" defaultRowHeight="14.25"/>
  <cols>
    <col min="1" max="1" width="58.8416666666667" style="169" customWidth="1"/>
    <col min="2" max="2" width="12.3583333333333" style="169" customWidth="1"/>
    <col min="3" max="3" width="16.75" style="169" customWidth="1"/>
    <col min="4" max="4" width="16.75" style="564" customWidth="1"/>
    <col min="5" max="6" width="15.3833333333333" style="169" customWidth="1"/>
    <col min="7" max="7" width="9" style="169" customWidth="1"/>
    <col min="8" max="10" width="9" style="169" hidden="1" customWidth="1"/>
    <col min="11" max="16384" width="9" style="169"/>
  </cols>
  <sheetData>
    <row r="1" s="168" customFormat="1" ht="45" customHeight="1" spans="1:20">
      <c r="A1" s="322" t="s">
        <v>1638</v>
      </c>
      <c r="B1" s="322"/>
      <c r="C1" s="322"/>
      <c r="D1" s="322"/>
      <c r="E1" s="322"/>
      <c r="F1" s="322"/>
      <c r="G1" s="177"/>
      <c r="N1" s="169"/>
      <c r="O1" s="169"/>
      <c r="P1" s="169"/>
      <c r="Q1" s="169"/>
      <c r="R1" s="169"/>
      <c r="S1" s="169"/>
      <c r="T1" s="169"/>
    </row>
    <row r="2" s="168" customFormat="1" ht="20.1" customHeight="1" spans="1:20">
      <c r="A2" s="506" t="s">
        <v>1639</v>
      </c>
      <c r="B2" s="565"/>
      <c r="C2" s="566"/>
      <c r="D2" s="567"/>
      <c r="F2" s="466" t="s">
        <v>2</v>
      </c>
    </row>
    <row r="3" s="168" customFormat="1" ht="36" customHeight="1" spans="1:20">
      <c r="A3" s="468" t="s">
        <v>4</v>
      </c>
      <c r="B3" s="96" t="s">
        <v>5</v>
      </c>
      <c r="C3" s="96" t="s">
        <v>6</v>
      </c>
      <c r="D3" s="96"/>
      <c r="E3" s="97" t="s">
        <v>7</v>
      </c>
      <c r="F3" s="97"/>
    </row>
    <row r="4" s="168" customFormat="1" ht="68" customHeight="1" spans="1:20">
      <c r="A4" s="468"/>
      <c r="B4" s="96"/>
      <c r="C4" s="96" t="s">
        <v>9</v>
      </c>
      <c r="D4" s="96" t="s">
        <v>10</v>
      </c>
      <c r="E4" s="96" t="s">
        <v>11</v>
      </c>
      <c r="F4" s="96" t="s">
        <v>81</v>
      </c>
      <c r="G4" s="508" t="s">
        <v>8</v>
      </c>
    </row>
    <row r="5" s="169" customFormat="1" ht="55" hidden="1" customHeight="1" spans="1:20">
      <c r="A5" s="568" t="s">
        <v>1619</v>
      </c>
      <c r="B5" s="569">
        <v>0</v>
      </c>
      <c r="C5" s="569">
        <v>0</v>
      </c>
      <c r="D5" s="569">
        <v>0</v>
      </c>
      <c r="E5" s="570" t="str">
        <f t="shared" ref="E5:E18" si="0">IF(B5&lt;&gt;0,D5/B5-1,"")</f>
        <v/>
      </c>
      <c r="F5" s="570" t="str">
        <f t="shared" ref="F5:F18" si="1">IF(C5&lt;&gt;0,D5/C5,"")</f>
        <v/>
      </c>
      <c r="G5" s="169" t="str">
        <f t="shared" ref="G5:G20" si="2">IF(A5&lt;&gt;"",IF(SUM(B5:D5)&lt;&gt;0,"是","否"),"是")</f>
        <v>否</v>
      </c>
      <c r="H5" s="169">
        <v>0</v>
      </c>
      <c r="I5" s="571"/>
      <c r="J5" s="564"/>
      <c r="K5" s="564"/>
      <c r="L5" s="564"/>
      <c r="M5" s="564"/>
      <c r="N5" s="564"/>
      <c r="O5" s="564"/>
      <c r="P5" s="564"/>
      <c r="Q5" s="564"/>
      <c r="R5" s="564"/>
      <c r="S5" s="564"/>
      <c r="T5" s="564"/>
    </row>
    <row r="6" s="169" customFormat="1" ht="36" hidden="1" customHeight="1" spans="1:20">
      <c r="A6" s="165" t="s">
        <v>1620</v>
      </c>
      <c r="B6" s="572">
        <v>0</v>
      </c>
      <c r="C6" s="572">
        <v>0</v>
      </c>
      <c r="D6" s="572">
        <v>0</v>
      </c>
      <c r="E6" s="573" t="str">
        <f t="shared" si="0"/>
        <v/>
      </c>
      <c r="F6" s="573" t="str">
        <f t="shared" si="1"/>
        <v/>
      </c>
      <c r="G6" s="169" t="str">
        <f t="shared" si="2"/>
        <v>否</v>
      </c>
      <c r="I6" s="571"/>
      <c r="J6" s="564"/>
      <c r="K6" s="564"/>
      <c r="L6" s="564"/>
      <c r="M6" s="564"/>
      <c r="N6" s="564"/>
      <c r="O6" s="564"/>
      <c r="P6" s="564"/>
      <c r="Q6" s="564"/>
      <c r="R6" s="564"/>
      <c r="S6" s="564"/>
      <c r="T6" s="564"/>
    </row>
    <row r="7" s="168" customFormat="1" ht="36" hidden="1" customHeight="1" spans="1:20">
      <c r="A7" s="568" t="s">
        <v>1621</v>
      </c>
      <c r="B7" s="574"/>
      <c r="C7" s="574">
        <v>0</v>
      </c>
      <c r="D7" s="574"/>
      <c r="E7" s="570" t="str">
        <f t="shared" si="0"/>
        <v/>
      </c>
      <c r="F7" s="570" t="str">
        <f t="shared" si="1"/>
        <v/>
      </c>
      <c r="G7" s="575" t="str">
        <f t="shared" si="2"/>
        <v>否</v>
      </c>
    </row>
    <row r="8" s="169" customFormat="1" ht="36" hidden="1" customHeight="1" spans="1:20">
      <c r="A8" s="165" t="s">
        <v>1622</v>
      </c>
      <c r="B8" s="574"/>
      <c r="C8" s="576"/>
      <c r="D8" s="576"/>
      <c r="E8" s="573" t="str">
        <f t="shared" si="0"/>
        <v/>
      </c>
      <c r="F8" s="573" t="str">
        <f t="shared" si="1"/>
        <v/>
      </c>
      <c r="G8" s="171" t="str">
        <f t="shared" si="2"/>
        <v>否</v>
      </c>
    </row>
    <row r="9" s="169" customFormat="1" ht="36" hidden="1" customHeight="1" spans="1:20">
      <c r="A9" s="568" t="s">
        <v>1623</v>
      </c>
      <c r="B9" s="574"/>
      <c r="C9" s="577"/>
      <c r="D9" s="577"/>
      <c r="E9" s="570" t="str">
        <f t="shared" si="0"/>
        <v/>
      </c>
      <c r="F9" s="570" t="str">
        <f t="shared" si="1"/>
        <v/>
      </c>
      <c r="G9" s="171" t="str">
        <f t="shared" si="2"/>
        <v>否</v>
      </c>
    </row>
    <row r="10" s="169" customFormat="1" ht="36" hidden="1" customHeight="1" spans="1:20">
      <c r="A10" s="165" t="s">
        <v>1624</v>
      </c>
      <c r="B10" s="572"/>
      <c r="C10" s="576"/>
      <c r="D10" s="576"/>
      <c r="E10" s="573" t="str">
        <f t="shared" si="0"/>
        <v/>
      </c>
      <c r="F10" s="573" t="str">
        <f t="shared" si="1"/>
        <v/>
      </c>
      <c r="G10" s="171" t="str">
        <f t="shared" si="2"/>
        <v>否</v>
      </c>
    </row>
    <row r="11" s="168" customFormat="1" ht="36" hidden="1" customHeight="1" spans="1:20">
      <c r="A11" s="568" t="s">
        <v>1625</v>
      </c>
      <c r="B11" s="574"/>
      <c r="C11" s="574"/>
      <c r="D11" s="574"/>
      <c r="E11" s="570" t="str">
        <f t="shared" si="0"/>
        <v/>
      </c>
      <c r="F11" s="570" t="str">
        <f t="shared" si="1"/>
        <v/>
      </c>
      <c r="G11" s="575" t="str">
        <f t="shared" si="2"/>
        <v>否</v>
      </c>
    </row>
    <row r="12" s="168" customFormat="1" ht="36" hidden="1" customHeight="1" spans="1:20">
      <c r="A12" s="165" t="s">
        <v>1626</v>
      </c>
      <c r="B12" s="572"/>
      <c r="C12" s="572"/>
      <c r="D12" s="572"/>
      <c r="E12" s="573" t="str">
        <f t="shared" si="0"/>
        <v/>
      </c>
      <c r="F12" s="573" t="str">
        <f t="shared" si="1"/>
        <v/>
      </c>
      <c r="G12" s="575" t="str">
        <f t="shared" si="2"/>
        <v>否</v>
      </c>
    </row>
    <row r="13" s="168" customFormat="1" ht="36" hidden="1" customHeight="1" spans="1:20">
      <c r="A13" s="568" t="s">
        <v>1627</v>
      </c>
      <c r="B13" s="574"/>
      <c r="C13" s="577"/>
      <c r="D13" s="577"/>
      <c r="E13" s="570" t="str">
        <f t="shared" si="0"/>
        <v/>
      </c>
      <c r="F13" s="570" t="str">
        <f t="shared" si="1"/>
        <v/>
      </c>
      <c r="G13" s="575" t="str">
        <f t="shared" si="2"/>
        <v>否</v>
      </c>
    </row>
    <row r="14" s="168" customFormat="1" ht="36" hidden="1" customHeight="1" spans="1:20">
      <c r="A14" s="165" t="s">
        <v>1628</v>
      </c>
      <c r="B14" s="572"/>
      <c r="C14" s="576"/>
      <c r="D14" s="576"/>
      <c r="E14" s="573" t="str">
        <f t="shared" si="0"/>
        <v/>
      </c>
      <c r="F14" s="573" t="str">
        <f t="shared" si="1"/>
        <v/>
      </c>
      <c r="G14" s="575" t="str">
        <f t="shared" si="2"/>
        <v>否</v>
      </c>
    </row>
    <row r="15" s="169" customFormat="1" ht="55" customHeight="1" spans="1:20">
      <c r="A15" s="568" t="s">
        <v>1629</v>
      </c>
      <c r="B15" s="574">
        <v>1199</v>
      </c>
      <c r="C15" s="577">
        <v>-797</v>
      </c>
      <c r="D15" s="577">
        <v>-3050</v>
      </c>
      <c r="E15" s="570">
        <f t="shared" si="0"/>
        <v>-3.54378648874062</v>
      </c>
      <c r="F15" s="570">
        <f t="shared" si="1"/>
        <v>3.82685069008783</v>
      </c>
      <c r="G15" s="169" t="str">
        <f t="shared" si="2"/>
        <v>是</v>
      </c>
      <c r="H15" s="564"/>
      <c r="I15" s="571"/>
      <c r="J15" s="564"/>
      <c r="K15" s="564"/>
      <c r="L15" s="564"/>
      <c r="M15" s="564"/>
      <c r="N15" s="564"/>
      <c r="O15" s="564"/>
      <c r="P15" s="564"/>
      <c r="Q15" s="564"/>
      <c r="R15" s="564"/>
      <c r="S15" s="564"/>
      <c r="T15" s="564"/>
    </row>
    <row r="16" s="169" customFormat="1" ht="55" customHeight="1" spans="1:20">
      <c r="A16" s="165" t="s">
        <v>1630</v>
      </c>
      <c r="B16" s="572">
        <v>4227</v>
      </c>
      <c r="C16" s="576">
        <v>3364</v>
      </c>
      <c r="D16" s="576">
        <v>1177</v>
      </c>
      <c r="E16" s="573">
        <f t="shared" si="0"/>
        <v>-0.721551928081382</v>
      </c>
      <c r="F16" s="573">
        <f t="shared" si="1"/>
        <v>0.349881093935791</v>
      </c>
      <c r="G16" s="169" t="str">
        <f t="shared" si="2"/>
        <v>是</v>
      </c>
      <c r="H16" s="169" t="s">
        <v>1631</v>
      </c>
      <c r="I16" s="169" t="s">
        <v>1632</v>
      </c>
      <c r="J16" s="169" t="s">
        <v>1633</v>
      </c>
      <c r="K16" s="564"/>
      <c r="L16" s="564"/>
      <c r="M16" s="564"/>
      <c r="N16" s="564"/>
      <c r="O16" s="564"/>
      <c r="P16" s="564"/>
      <c r="Q16" s="564"/>
      <c r="R16" s="564"/>
      <c r="S16" s="564"/>
      <c r="T16" s="564"/>
    </row>
    <row r="17" s="168" customFormat="1" ht="36" hidden="1" customHeight="1" spans="1:7">
      <c r="A17" s="568" t="s">
        <v>1634</v>
      </c>
      <c r="B17" s="574"/>
      <c r="C17" s="577"/>
      <c r="D17" s="578"/>
      <c r="E17" s="570" t="str">
        <f t="shared" si="0"/>
        <v/>
      </c>
      <c r="F17" s="570" t="str">
        <f t="shared" si="1"/>
        <v/>
      </c>
      <c r="G17" s="575" t="str">
        <f t="shared" si="2"/>
        <v>否</v>
      </c>
    </row>
    <row r="18" s="169" customFormat="1" ht="36" hidden="1" customHeight="1" spans="1:7">
      <c r="A18" s="165" t="s">
        <v>1635</v>
      </c>
      <c r="B18" s="572"/>
      <c r="C18" s="576"/>
      <c r="D18" s="576"/>
      <c r="E18" s="573" t="str">
        <f t="shared" si="0"/>
        <v/>
      </c>
      <c r="F18" s="573" t="str">
        <f t="shared" si="1"/>
        <v/>
      </c>
      <c r="G18" s="171" t="str">
        <f t="shared" si="2"/>
        <v>否</v>
      </c>
    </row>
    <row r="19" s="169" customFormat="1" ht="39" customHeight="1" spans="1:7">
      <c r="A19" s="568" t="s">
        <v>1636</v>
      </c>
      <c r="B19" s="569">
        <f t="shared" ref="B19:F19" si="3">SUM(B5,B15,B7,B9,B11,B13,B17)</f>
        <v>1199</v>
      </c>
      <c r="C19" s="569">
        <f t="shared" si="3"/>
        <v>-797</v>
      </c>
      <c r="D19" s="569">
        <f t="shared" si="3"/>
        <v>-3050</v>
      </c>
      <c r="E19" s="570">
        <f t="shared" si="3"/>
        <v>-3.54378648874062</v>
      </c>
      <c r="F19" s="570">
        <f t="shared" si="3"/>
        <v>3.82685069008783</v>
      </c>
      <c r="G19" s="171" t="str">
        <f t="shared" si="2"/>
        <v>是</v>
      </c>
    </row>
    <row r="20" s="169" customFormat="1" ht="39" customHeight="1" spans="1:7">
      <c r="A20" s="568" t="s">
        <v>1637</v>
      </c>
      <c r="B20" s="569">
        <f>SUM(B6,B16,B8,B10,B12,B14,B18)</f>
        <v>4227</v>
      </c>
      <c r="C20" s="569">
        <f>SUM(C6,C16,C8,C10,C12,C14,C18)</f>
        <v>3364</v>
      </c>
      <c r="D20" s="569">
        <f>SUM(D6,D16,D8,D10,D12,,D14,D18)</f>
        <v>1177</v>
      </c>
      <c r="E20" s="570">
        <f>IF(B20&lt;&gt;0,D20/B20-1,"")</f>
        <v>-0.721551928081382</v>
      </c>
      <c r="F20" s="570">
        <f>IF(C20&lt;&gt;0,D20/C20,"")</f>
        <v>0.349881093935791</v>
      </c>
      <c r="G20" s="171" t="str">
        <f t="shared" si="2"/>
        <v>是</v>
      </c>
    </row>
    <row r="21" s="169" customFormat="1" hidden="1" spans="1:7">
      <c r="B21" s="579"/>
      <c r="C21" s="579"/>
      <c r="D21" s="580"/>
    </row>
    <row r="22" s="169" customFormat="1" hidden="1" spans="1:7">
      <c r="B22" s="579"/>
      <c r="C22" s="579"/>
      <c r="D22" s="580"/>
    </row>
    <row r="23" s="169" customFormat="1" spans="1:7">
      <c r="B23" s="579"/>
      <c r="C23" s="579"/>
      <c r="D23" s="580"/>
    </row>
    <row r="24" s="169" customFormat="1" spans="1:7">
      <c r="B24" s="579"/>
      <c r="C24" s="579"/>
      <c r="D24" s="580"/>
    </row>
    <row r="25" s="169" customFormat="1" spans="1:7">
      <c r="D25" s="564"/>
    </row>
    <row r="26" s="169" customFormat="1" spans="1:7">
      <c r="D26" s="564"/>
    </row>
    <row r="31" s="169" customFormat="1" spans="1:7">
      <c r="D31" s="564"/>
      <c r="G31" s="212"/>
    </row>
  </sheetData>
  <autoFilter xmlns:etc="http://www.wps.cn/officeDocument/2017/etCustomData" ref="A4:T22" etc:filterBottomFollowUsedRange="0">
    <filterColumn colId="6">
      <customFilters>
        <customFilter operator="equal" val="是"/>
      </customFilters>
    </filterColumn>
    <extLst/>
  </autoFilter>
  <mergeCells count="5">
    <mergeCell ref="A1:F1"/>
    <mergeCell ref="C3:D3"/>
    <mergeCell ref="E3:F3"/>
    <mergeCell ref="A3:A4"/>
    <mergeCell ref="B3:B4"/>
  </mergeCells>
  <printOptions horizontalCentered="1"/>
  <pageMargins left="0.472222222222222" right="0.393055555555556" top="0.747916666666667" bottom="0.747916666666667" header="0.314583333333333" footer="0.314583333333333"/>
  <pageSetup paperSize="9" scale="70" orientation="portrait" blackAndWhite="1" horizont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1">
    <tabColor theme="9" tint="0.4"/>
  </sheetPr>
  <dimension ref="A1:H55"/>
  <sheetViews>
    <sheetView showZeros="0" zoomScale="70" zoomScaleNormal="70" workbookViewId="0">
      <pane ySplit="3" topLeftCell="A31" activePane="bottomLeft" state="frozen"/>
      <selection/>
      <selection pane="bottomLeft" activeCell="D35" sqref="D35"/>
    </sheetView>
  </sheetViews>
  <sheetFormatPr defaultColWidth="9" defaultRowHeight="14.25" outlineLevelCol="7"/>
  <cols>
    <col min="1" max="1" width="17.6333333333333" style="275" customWidth="1"/>
    <col min="2" max="2" width="50.75" style="275" customWidth="1"/>
    <col min="3" max="4" width="19.5166666666667" style="533" customWidth="1"/>
    <col min="5" max="5" width="16.75" style="534" customWidth="1"/>
    <col min="6" max="6" width="9" style="529"/>
    <col min="7" max="8" width="9" style="529" hidden="1" customWidth="1"/>
    <col min="9" max="16384" width="9" style="529"/>
  </cols>
  <sheetData>
    <row r="1" s="529" customFormat="1" ht="45" customHeight="1" spans="1:6">
      <c r="A1" s="535"/>
      <c r="B1" s="280" t="s">
        <v>1640</v>
      </c>
      <c r="C1" s="536"/>
      <c r="D1" s="536"/>
      <c r="E1" s="280"/>
      <c r="F1" s="537"/>
    </row>
    <row r="2" s="529" customFormat="1" ht="18.95" customHeight="1" spans="1:6">
      <c r="A2" s="275"/>
      <c r="B2" s="538" t="s">
        <v>1641</v>
      </c>
      <c r="C2" s="539"/>
      <c r="D2" s="533"/>
      <c r="E2" s="540" t="s">
        <v>2</v>
      </c>
    </row>
    <row r="3" s="530" customFormat="1" ht="61" customHeight="1" spans="1:6">
      <c r="A3" s="541" t="s">
        <v>3</v>
      </c>
      <c r="B3" s="97" t="s">
        <v>4</v>
      </c>
      <c r="C3" s="217" t="s">
        <v>1642</v>
      </c>
      <c r="D3" s="217" t="s">
        <v>1643</v>
      </c>
      <c r="E3" s="97" t="s">
        <v>1644</v>
      </c>
      <c r="F3" s="542" t="s">
        <v>8</v>
      </c>
    </row>
    <row r="4" s="529" customFormat="1" ht="37.5" customHeight="1" spans="1:6">
      <c r="A4" s="543" t="s">
        <v>13</v>
      </c>
      <c r="B4" s="544" t="s">
        <v>14</v>
      </c>
      <c r="C4" s="358">
        <f>SUM(C5:C19)</f>
        <v>47422</v>
      </c>
      <c r="D4" s="358">
        <f>SUM(D5:D19)</f>
        <v>56423</v>
      </c>
      <c r="E4" s="338">
        <f t="shared" ref="E4:E28" si="0">IF(C4&lt;&gt;0,D4/C4-1,"")</f>
        <v>0.189806418961663</v>
      </c>
      <c r="F4" s="545" t="str">
        <f t="shared" ref="F4:F42" si="1">IF(LEN(A4)=3,"是",IF(B4&lt;&gt;"",IF(SUM(C4:D4)&lt;&gt;0,"是","否"),"是"))</f>
        <v>是</v>
      </c>
    </row>
    <row r="5" s="529" customFormat="1" ht="37.5" customHeight="1" spans="1:6">
      <c r="A5" s="546" t="s">
        <v>15</v>
      </c>
      <c r="B5" s="547" t="s">
        <v>16</v>
      </c>
      <c r="C5" s="478">
        <v>19343</v>
      </c>
      <c r="D5" s="478">
        <v>23105</v>
      </c>
      <c r="E5" s="336">
        <f t="shared" si="0"/>
        <v>0.194488962415344</v>
      </c>
      <c r="F5" s="545" t="str">
        <f t="shared" si="1"/>
        <v>是</v>
      </c>
    </row>
    <row r="6" s="529" customFormat="1" ht="37.5" customHeight="1" spans="1:6">
      <c r="A6" s="546" t="s">
        <v>17</v>
      </c>
      <c r="B6" s="547" t="s">
        <v>18</v>
      </c>
      <c r="C6" s="478">
        <v>1913</v>
      </c>
      <c r="D6" s="478">
        <v>3564</v>
      </c>
      <c r="E6" s="336">
        <f t="shared" si="0"/>
        <v>0.863042341871406</v>
      </c>
      <c r="F6" s="545" t="str">
        <f t="shared" si="1"/>
        <v>是</v>
      </c>
    </row>
    <row r="7" s="529" customFormat="1" ht="37.5" customHeight="1" spans="1:6">
      <c r="A7" s="546" t="s">
        <v>19</v>
      </c>
      <c r="B7" s="547" t="s">
        <v>20</v>
      </c>
      <c r="C7" s="478">
        <v>953</v>
      </c>
      <c r="D7" s="478">
        <v>813</v>
      </c>
      <c r="E7" s="336">
        <f t="shared" si="0"/>
        <v>-0.146904512067156</v>
      </c>
      <c r="F7" s="545" t="str">
        <f t="shared" si="1"/>
        <v>是</v>
      </c>
    </row>
    <row r="8" s="529" customFormat="1" ht="37.5" customHeight="1" spans="1:6">
      <c r="A8" s="546" t="s">
        <v>21</v>
      </c>
      <c r="B8" s="547" t="s">
        <v>22</v>
      </c>
      <c r="C8" s="478">
        <v>7798</v>
      </c>
      <c r="D8" s="478">
        <v>10819</v>
      </c>
      <c r="E8" s="336">
        <f t="shared" si="0"/>
        <v>0.387407027442934</v>
      </c>
      <c r="F8" s="545" t="str">
        <f t="shared" si="1"/>
        <v>是</v>
      </c>
    </row>
    <row r="9" s="529" customFormat="1" ht="37.5" customHeight="1" spans="1:6">
      <c r="A9" s="546" t="s">
        <v>23</v>
      </c>
      <c r="B9" s="547" t="s">
        <v>24</v>
      </c>
      <c r="C9" s="478">
        <v>2115</v>
      </c>
      <c r="D9" s="478">
        <v>2508</v>
      </c>
      <c r="E9" s="336">
        <f t="shared" si="0"/>
        <v>0.185815602836879</v>
      </c>
      <c r="F9" s="545" t="str">
        <f t="shared" si="1"/>
        <v>是</v>
      </c>
    </row>
    <row r="10" s="529" customFormat="1" ht="37.5" customHeight="1" spans="1:6">
      <c r="A10" s="546" t="s">
        <v>25</v>
      </c>
      <c r="B10" s="547" t="s">
        <v>26</v>
      </c>
      <c r="C10" s="478">
        <v>1695</v>
      </c>
      <c r="D10" s="478">
        <v>2028</v>
      </c>
      <c r="E10" s="336">
        <f t="shared" si="0"/>
        <v>0.19646017699115</v>
      </c>
      <c r="F10" s="545" t="str">
        <f t="shared" si="1"/>
        <v>是</v>
      </c>
    </row>
    <row r="11" s="529" customFormat="1" ht="37.5" customHeight="1" spans="1:6">
      <c r="A11" s="546" t="s">
        <v>27</v>
      </c>
      <c r="B11" s="547" t="s">
        <v>28</v>
      </c>
      <c r="C11" s="478">
        <v>952</v>
      </c>
      <c r="D11" s="478">
        <v>954</v>
      </c>
      <c r="E11" s="336">
        <f t="shared" si="0"/>
        <v>0.00210084033613445</v>
      </c>
      <c r="F11" s="545" t="str">
        <f t="shared" si="1"/>
        <v>是</v>
      </c>
    </row>
    <row r="12" s="529" customFormat="1" ht="37.5" customHeight="1" spans="1:6">
      <c r="A12" s="546" t="s">
        <v>29</v>
      </c>
      <c r="B12" s="547" t="s">
        <v>30</v>
      </c>
      <c r="C12" s="478">
        <v>1742</v>
      </c>
      <c r="D12" s="478">
        <v>1768</v>
      </c>
      <c r="E12" s="336">
        <f t="shared" si="0"/>
        <v>0.0149253731343284</v>
      </c>
      <c r="F12" s="545" t="str">
        <f t="shared" si="1"/>
        <v>是</v>
      </c>
    </row>
    <row r="13" s="529" customFormat="1" ht="37.5" customHeight="1" spans="1:6">
      <c r="A13" s="546" t="s">
        <v>31</v>
      </c>
      <c r="B13" s="547" t="s">
        <v>32</v>
      </c>
      <c r="C13" s="478">
        <v>774</v>
      </c>
      <c r="D13" s="478">
        <v>1180</v>
      </c>
      <c r="E13" s="336">
        <f t="shared" si="0"/>
        <v>0.524547803617571</v>
      </c>
      <c r="F13" s="545" t="str">
        <f t="shared" si="1"/>
        <v>是</v>
      </c>
    </row>
    <row r="14" s="529" customFormat="1" ht="37.5" customHeight="1" spans="1:6">
      <c r="A14" s="546" t="s">
        <v>33</v>
      </c>
      <c r="B14" s="547" t="s">
        <v>34</v>
      </c>
      <c r="C14" s="478">
        <v>679</v>
      </c>
      <c r="D14" s="478">
        <v>696</v>
      </c>
      <c r="E14" s="336">
        <f t="shared" si="0"/>
        <v>0.0250368188512518</v>
      </c>
      <c r="F14" s="545" t="str">
        <f t="shared" si="1"/>
        <v>是</v>
      </c>
    </row>
    <row r="15" s="529" customFormat="1" ht="37.5" customHeight="1" spans="1:6">
      <c r="A15" s="546" t="s">
        <v>35</v>
      </c>
      <c r="B15" s="547" t="s">
        <v>36</v>
      </c>
      <c r="C15" s="478">
        <v>7958</v>
      </c>
      <c r="D15" s="478">
        <v>7498</v>
      </c>
      <c r="E15" s="336">
        <f t="shared" si="0"/>
        <v>-0.0578034682080925</v>
      </c>
      <c r="F15" s="545" t="str">
        <f t="shared" si="1"/>
        <v>是</v>
      </c>
    </row>
    <row r="16" s="529" customFormat="1" ht="37.5" customHeight="1" spans="1:6">
      <c r="A16" s="546" t="s">
        <v>37</v>
      </c>
      <c r="B16" s="547" t="s">
        <v>38</v>
      </c>
      <c r="C16" s="478">
        <v>1296</v>
      </c>
      <c r="D16" s="478">
        <v>1300</v>
      </c>
      <c r="E16" s="336">
        <f t="shared" si="0"/>
        <v>0.00308641975308643</v>
      </c>
      <c r="F16" s="545" t="str">
        <f t="shared" si="1"/>
        <v>是</v>
      </c>
    </row>
    <row r="17" s="529" customFormat="1" ht="37.5" hidden="1" customHeight="1" spans="1:8">
      <c r="A17" s="546" t="s">
        <v>39</v>
      </c>
      <c r="B17" s="547" t="s">
        <v>40</v>
      </c>
      <c r="C17" s="548">
        <v>0</v>
      </c>
      <c r="D17" s="549"/>
      <c r="E17" s="336" t="str">
        <f t="shared" si="0"/>
        <v/>
      </c>
      <c r="F17" s="545" t="str">
        <f t="shared" si="1"/>
        <v>否</v>
      </c>
    </row>
    <row r="18" s="529" customFormat="1" ht="37.5" customHeight="1" spans="1:8">
      <c r="A18" s="546" t="s">
        <v>41</v>
      </c>
      <c r="B18" s="547" t="s">
        <v>42</v>
      </c>
      <c r="C18" s="478">
        <v>153</v>
      </c>
      <c r="D18" s="478">
        <v>190</v>
      </c>
      <c r="E18" s="336">
        <f t="shared" si="0"/>
        <v>0.241830065359477</v>
      </c>
      <c r="F18" s="545" t="str">
        <f t="shared" si="1"/>
        <v>是</v>
      </c>
    </row>
    <row r="19" s="529" customFormat="1" ht="37.5" customHeight="1" spans="1:8">
      <c r="A19" s="785" t="s">
        <v>1645</v>
      </c>
      <c r="B19" s="547" t="s">
        <v>44</v>
      </c>
      <c r="C19" s="478">
        <v>51</v>
      </c>
      <c r="D19" s="478"/>
      <c r="E19" s="336">
        <f t="shared" si="0"/>
        <v>-1</v>
      </c>
      <c r="F19" s="545" t="str">
        <f t="shared" si="1"/>
        <v>是</v>
      </c>
    </row>
    <row r="20" s="529" customFormat="1" ht="37.5" customHeight="1" spans="1:8">
      <c r="A20" s="550" t="s">
        <v>45</v>
      </c>
      <c r="B20" s="544" t="s">
        <v>46</v>
      </c>
      <c r="C20" s="358">
        <f>SUM(C21:C28)</f>
        <v>29303</v>
      </c>
      <c r="D20" s="358">
        <f>SUM(D21:D28)</f>
        <v>24138</v>
      </c>
      <c r="E20" s="338">
        <f t="shared" si="0"/>
        <v>-0.176261816196294</v>
      </c>
      <c r="F20" s="545" t="str">
        <f t="shared" si="1"/>
        <v>是</v>
      </c>
    </row>
    <row r="21" s="529" customFormat="1" ht="37.5" customHeight="1" spans="1:8">
      <c r="A21" s="551" t="s">
        <v>47</v>
      </c>
      <c r="B21" s="547" t="s">
        <v>48</v>
      </c>
      <c r="C21" s="478">
        <v>2779</v>
      </c>
      <c r="D21" s="478">
        <v>2408</v>
      </c>
      <c r="E21" s="336">
        <f t="shared" si="0"/>
        <v>-0.133501259445844</v>
      </c>
      <c r="F21" s="545" t="str">
        <f t="shared" si="1"/>
        <v>是</v>
      </c>
    </row>
    <row r="22" s="529" customFormat="1" ht="37.5" customHeight="1" spans="1:8">
      <c r="A22" s="546" t="s">
        <v>49</v>
      </c>
      <c r="B22" s="552" t="s">
        <v>50</v>
      </c>
      <c r="C22" s="478">
        <v>2400</v>
      </c>
      <c r="D22" s="478">
        <v>4343</v>
      </c>
      <c r="E22" s="336">
        <f t="shared" si="0"/>
        <v>0.809583333333333</v>
      </c>
      <c r="F22" s="545" t="str">
        <f t="shared" si="1"/>
        <v>是</v>
      </c>
    </row>
    <row r="23" s="529" customFormat="1" ht="37.5" customHeight="1" spans="1:8">
      <c r="A23" s="546" t="s">
        <v>51</v>
      </c>
      <c r="B23" s="547" t="s">
        <v>52</v>
      </c>
      <c r="C23" s="478">
        <v>3928</v>
      </c>
      <c r="D23" s="478">
        <v>4000</v>
      </c>
      <c r="E23" s="336">
        <f t="shared" si="0"/>
        <v>0.0183299389002036</v>
      </c>
      <c r="F23" s="545" t="str">
        <f t="shared" si="1"/>
        <v>是</v>
      </c>
    </row>
    <row r="24" s="529" customFormat="1" ht="37.5" hidden="1" customHeight="1" spans="1:8">
      <c r="A24" s="546" t="s">
        <v>53</v>
      </c>
      <c r="B24" s="547" t="s">
        <v>54</v>
      </c>
      <c r="C24" s="548">
        <v>0</v>
      </c>
      <c r="D24" s="549"/>
      <c r="E24" s="336" t="str">
        <f t="shared" si="0"/>
        <v/>
      </c>
      <c r="F24" s="545" t="str">
        <f t="shared" si="1"/>
        <v>否</v>
      </c>
    </row>
    <row r="25" s="529" customFormat="1" ht="37.5" customHeight="1" spans="1:8">
      <c r="A25" s="546" t="s">
        <v>55</v>
      </c>
      <c r="B25" s="547" t="s">
        <v>56</v>
      </c>
      <c r="C25" s="478">
        <v>19429</v>
      </c>
      <c r="D25" s="478">
        <v>12937</v>
      </c>
      <c r="E25" s="336">
        <f t="shared" si="0"/>
        <v>-0.334139688095116</v>
      </c>
      <c r="F25" s="545" t="str">
        <f t="shared" si="1"/>
        <v>是</v>
      </c>
    </row>
    <row r="26" s="529" customFormat="1" ht="37.5" hidden="1" customHeight="1" spans="1:8">
      <c r="A26" s="546" t="s">
        <v>57</v>
      </c>
      <c r="B26" s="547" t="s">
        <v>58</v>
      </c>
      <c r="C26" s="548">
        <v>0</v>
      </c>
      <c r="D26" s="549"/>
      <c r="E26" s="336" t="str">
        <f t="shared" si="0"/>
        <v/>
      </c>
      <c r="F26" s="545" t="str">
        <f t="shared" si="1"/>
        <v>否</v>
      </c>
    </row>
    <row r="27" s="529" customFormat="1" ht="37.5" customHeight="1" spans="1:8">
      <c r="A27" s="546" t="s">
        <v>59</v>
      </c>
      <c r="B27" s="547" t="s">
        <v>60</v>
      </c>
      <c r="C27" s="478">
        <v>518</v>
      </c>
      <c r="D27" s="478">
        <v>450</v>
      </c>
      <c r="E27" s="336">
        <f t="shared" si="0"/>
        <v>-0.131274131274131</v>
      </c>
      <c r="F27" s="545" t="str">
        <f t="shared" si="1"/>
        <v>是</v>
      </c>
    </row>
    <row r="28" s="529" customFormat="1" ht="37.5" customHeight="1" spans="1:8">
      <c r="A28" s="546" t="s">
        <v>61</v>
      </c>
      <c r="B28" s="547" t="s">
        <v>62</v>
      </c>
      <c r="C28" s="478">
        <v>249</v>
      </c>
      <c r="D28" s="478"/>
      <c r="E28" s="336">
        <f t="shared" si="0"/>
        <v>-1</v>
      </c>
      <c r="F28" s="545" t="str">
        <f t="shared" si="1"/>
        <v>是</v>
      </c>
    </row>
    <row r="29" s="529" customFormat="1" ht="37.5" customHeight="1" spans="1:8">
      <c r="A29" s="546"/>
      <c r="B29" s="547"/>
      <c r="C29" s="478">
        <v>0</v>
      </c>
      <c r="D29" s="478"/>
      <c r="E29" s="338"/>
      <c r="F29" s="545" t="str">
        <f t="shared" si="1"/>
        <v>是</v>
      </c>
    </row>
    <row r="30" s="531" customFormat="1" ht="37.5" customHeight="1" spans="1:8">
      <c r="A30" s="553"/>
      <c r="B30" s="207" t="s">
        <v>63</v>
      </c>
      <c r="C30" s="358">
        <f>SUM(C20,C4)</f>
        <v>76725</v>
      </c>
      <c r="D30" s="358">
        <f>SUM(D20,D4)</f>
        <v>80561</v>
      </c>
      <c r="E30" s="338">
        <f>IF(C30&lt;&gt;0,D30/C30-1,"")</f>
        <v>0.0499967416096447</v>
      </c>
      <c r="F30" s="545" t="str">
        <f t="shared" si="1"/>
        <v>是</v>
      </c>
      <c r="H30" s="529"/>
    </row>
    <row r="31" s="529" customFormat="1" ht="37.5" customHeight="1" spans="1:8">
      <c r="A31" s="554">
        <v>105</v>
      </c>
      <c r="B31" s="555" t="s">
        <v>64</v>
      </c>
      <c r="C31" s="556">
        <v>0</v>
      </c>
      <c r="D31" s="556"/>
      <c r="E31" s="338" t="str">
        <f t="shared" ref="E31:E42" si="2">IF(C31&lt;&gt;0,D31/C31-1,"")</f>
        <v/>
      </c>
      <c r="F31" s="545" t="str">
        <f t="shared" si="1"/>
        <v>是</v>
      </c>
    </row>
    <row r="32" s="529" customFormat="1" ht="37.5" customHeight="1" spans="1:8">
      <c r="A32" s="543">
        <v>110</v>
      </c>
      <c r="B32" s="544" t="s">
        <v>65</v>
      </c>
      <c r="C32" s="353">
        <f>SUM(C33:C38,C40,C41)</f>
        <v>319128</v>
      </c>
      <c r="D32" s="353">
        <f>SUM(D33:D37,D39,D40,D41)</f>
        <v>398972</v>
      </c>
      <c r="E32" s="338">
        <f t="shared" si="2"/>
        <v>0.250194279411396</v>
      </c>
      <c r="F32" s="545" t="str">
        <f t="shared" si="1"/>
        <v>是</v>
      </c>
    </row>
    <row r="33" s="529" customFormat="1" ht="37.5" customHeight="1" spans="1:8">
      <c r="A33" s="546">
        <v>11001</v>
      </c>
      <c r="B33" s="547" t="s">
        <v>66</v>
      </c>
      <c r="C33" s="478">
        <v>-594</v>
      </c>
      <c r="D33" s="478">
        <v>-594</v>
      </c>
      <c r="E33" s="336">
        <f t="shared" si="2"/>
        <v>0</v>
      </c>
      <c r="F33" s="545" t="str">
        <f t="shared" si="1"/>
        <v>是</v>
      </c>
    </row>
    <row r="34" s="529" customFormat="1" ht="37.5" customHeight="1" spans="1:8">
      <c r="A34" s="546">
        <v>11002</v>
      </c>
      <c r="B34" s="547" t="s">
        <v>67</v>
      </c>
      <c r="C34" s="478">
        <v>211160</v>
      </c>
      <c r="D34" s="343">
        <v>244631</v>
      </c>
      <c r="E34" s="336">
        <f t="shared" si="2"/>
        <v>0.15851013449517</v>
      </c>
      <c r="F34" s="545" t="str">
        <f t="shared" si="1"/>
        <v>是</v>
      </c>
    </row>
    <row r="35" s="529" customFormat="1" ht="37.5" customHeight="1" spans="1:8">
      <c r="A35" s="546">
        <v>11003</v>
      </c>
      <c r="B35" s="547" t="s">
        <v>68</v>
      </c>
      <c r="C35" s="478">
        <v>45626</v>
      </c>
      <c r="D35" s="343">
        <f>70548-40+32</f>
        <v>70540</v>
      </c>
      <c r="E35" s="336">
        <f t="shared" si="2"/>
        <v>0.546048305790558</v>
      </c>
      <c r="F35" s="545" t="str">
        <f t="shared" si="1"/>
        <v>是</v>
      </c>
    </row>
    <row r="36" s="529" customFormat="1" ht="37.5" customHeight="1" spans="1:8">
      <c r="A36" s="546">
        <v>11008</v>
      </c>
      <c r="B36" s="547" t="s">
        <v>1646</v>
      </c>
      <c r="C36" s="478">
        <v>11670</v>
      </c>
      <c r="D36" s="478">
        <v>6442</v>
      </c>
      <c r="E36" s="336">
        <f t="shared" si="2"/>
        <v>-0.447986289631534</v>
      </c>
      <c r="F36" s="545" t="str">
        <f t="shared" si="1"/>
        <v>是</v>
      </c>
    </row>
    <row r="37" s="529" customFormat="1" ht="37.5" customHeight="1" spans="1:8">
      <c r="A37" s="546">
        <v>11009</v>
      </c>
      <c r="B37" s="547" t="s">
        <v>70</v>
      </c>
      <c r="C37" s="478">
        <v>13699</v>
      </c>
      <c r="D37" s="478">
        <v>31706</v>
      </c>
      <c r="E37" s="336">
        <f t="shared" si="2"/>
        <v>1.31447550916125</v>
      </c>
      <c r="F37" s="545" t="str">
        <f t="shared" si="1"/>
        <v>是</v>
      </c>
    </row>
    <row r="38" s="259" customFormat="1" ht="37.5" customHeight="1" spans="1:8">
      <c r="A38" s="557">
        <v>11011</v>
      </c>
      <c r="B38" s="558" t="s">
        <v>71</v>
      </c>
      <c r="C38" s="353">
        <f>SUM(C39)</f>
        <v>34500</v>
      </c>
      <c r="D38" s="353">
        <f>SUM(D39)</f>
        <v>26030</v>
      </c>
      <c r="E38" s="336">
        <f t="shared" si="2"/>
        <v>-0.245507246376812</v>
      </c>
      <c r="F38" s="545" t="str">
        <f t="shared" si="1"/>
        <v>是</v>
      </c>
      <c r="H38" s="529"/>
    </row>
    <row r="39" s="259" customFormat="1" ht="37.5" customHeight="1" spans="1:8">
      <c r="A39" s="546">
        <v>1101101</v>
      </c>
      <c r="B39" s="547" t="s">
        <v>72</v>
      </c>
      <c r="C39" s="478">
        <v>34500</v>
      </c>
      <c r="D39" s="478">
        <v>26030</v>
      </c>
      <c r="E39" s="336">
        <f t="shared" si="2"/>
        <v>-0.245507246376812</v>
      </c>
      <c r="F39" s="545" t="str">
        <f t="shared" si="1"/>
        <v>是</v>
      </c>
      <c r="H39" s="529"/>
    </row>
    <row r="40" s="532" customFormat="1" ht="37.5" hidden="1" customHeight="1" spans="1:8">
      <c r="A40" s="559">
        <v>11015</v>
      </c>
      <c r="B40" s="560" t="s">
        <v>73</v>
      </c>
      <c r="C40" s="548">
        <v>0</v>
      </c>
      <c r="D40" s="549">
        <v>0</v>
      </c>
      <c r="E40" s="338" t="str">
        <f t="shared" si="2"/>
        <v/>
      </c>
      <c r="F40" s="545" t="str">
        <f t="shared" si="1"/>
        <v>否</v>
      </c>
      <c r="H40" s="529"/>
    </row>
    <row r="41" s="532" customFormat="1" ht="37.5" customHeight="1" spans="1:8">
      <c r="A41" s="559">
        <v>11021</v>
      </c>
      <c r="B41" s="560" t="s">
        <v>74</v>
      </c>
      <c r="C41" s="478">
        <v>3067</v>
      </c>
      <c r="D41" s="561">
        <v>20217</v>
      </c>
      <c r="E41" s="338">
        <f t="shared" si="2"/>
        <v>5.59178350179328</v>
      </c>
      <c r="F41" s="545" t="str">
        <f t="shared" si="1"/>
        <v>是</v>
      </c>
      <c r="G41" s="336">
        <f>IF(D41&lt;&gt;0,E41/D41,"")</f>
        <v>0.000276588193193515</v>
      </c>
      <c r="H41" s="529"/>
    </row>
    <row r="42" s="529" customFormat="1" ht="37.5" customHeight="1" spans="1:8">
      <c r="A42" s="562"/>
      <c r="B42" s="563" t="s">
        <v>75</v>
      </c>
      <c r="C42" s="358">
        <f>SUM(C30:C31,C32)</f>
        <v>395853</v>
      </c>
      <c r="D42" s="358">
        <f>SUM(D30:D31,D32)</f>
        <v>479533</v>
      </c>
      <c r="E42" s="338">
        <f t="shared" si="2"/>
        <v>0.211391602438279</v>
      </c>
      <c r="F42" s="545" t="str">
        <f t="shared" si="1"/>
        <v>是</v>
      </c>
    </row>
    <row r="43" s="529" customFormat="1" spans="1:8">
      <c r="A43" s="275"/>
      <c r="B43" s="275"/>
      <c r="C43" s="533"/>
      <c r="D43" s="533"/>
      <c r="E43" s="534"/>
    </row>
    <row r="44" s="529" customFormat="1" spans="1:8">
      <c r="A44" s="275"/>
      <c r="B44" s="275"/>
      <c r="C44" s="533"/>
      <c r="D44" s="533"/>
      <c r="E44" s="534"/>
    </row>
    <row r="45" s="529" customFormat="1" spans="1:8">
      <c r="A45" s="275"/>
      <c r="B45" s="275"/>
      <c r="C45" s="533"/>
      <c r="D45" s="533"/>
      <c r="E45" s="534"/>
    </row>
    <row r="46" s="529" customFormat="1" spans="1:8">
      <c r="A46" s="275"/>
      <c r="B46" s="275"/>
      <c r="C46" s="533"/>
      <c r="D46" s="533"/>
      <c r="E46" s="534"/>
    </row>
    <row r="47" s="529" customFormat="1" spans="1:8">
      <c r="A47" s="275"/>
      <c r="B47" s="275"/>
      <c r="C47" s="533"/>
      <c r="D47" s="533"/>
      <c r="E47" s="534"/>
    </row>
    <row r="48" s="529" customFormat="1" spans="1:8">
      <c r="A48" s="275"/>
      <c r="B48" s="275"/>
      <c r="C48" s="533"/>
      <c r="D48" s="533"/>
      <c r="E48" s="534"/>
    </row>
    <row r="49" s="529" customFormat="1" spans="1:5">
      <c r="A49" s="275"/>
      <c r="B49" s="275"/>
      <c r="C49" s="533"/>
      <c r="D49" s="533"/>
      <c r="E49" s="534"/>
    </row>
    <row r="50" s="529" customFormat="1" spans="1:5">
      <c r="A50" s="275"/>
      <c r="B50" s="275"/>
      <c r="C50" s="533"/>
      <c r="D50" s="533"/>
      <c r="E50" s="534"/>
    </row>
    <row r="51" s="529" customFormat="1" spans="1:5">
      <c r="A51" s="275"/>
      <c r="B51" s="275"/>
      <c r="C51" s="533"/>
      <c r="D51" s="533"/>
      <c r="E51" s="534"/>
    </row>
    <row r="52" s="529" customFormat="1" spans="1:5">
      <c r="A52" s="275"/>
      <c r="B52" s="275"/>
      <c r="C52" s="533"/>
      <c r="D52" s="533"/>
      <c r="E52" s="534"/>
    </row>
    <row r="53" s="529" customFormat="1" spans="1:5">
      <c r="A53" s="275"/>
      <c r="B53" s="275"/>
      <c r="C53" s="533"/>
      <c r="D53" s="533"/>
      <c r="E53" s="534"/>
    </row>
    <row r="54" s="529" customFormat="1" spans="1:5">
      <c r="A54" s="275"/>
      <c r="B54" s="275"/>
      <c r="C54" s="533"/>
      <c r="D54" s="533"/>
      <c r="E54" s="534"/>
    </row>
    <row r="55" s="529" customFormat="1" spans="1:5">
      <c r="A55" s="275"/>
      <c r="B55" s="275"/>
      <c r="C55" s="533"/>
      <c r="D55" s="533"/>
      <c r="E55" s="534"/>
    </row>
  </sheetData>
  <autoFilter xmlns:etc="http://www.wps.cn/officeDocument/2017/etCustomData" ref="A3:H42" etc:filterBottomFollowUsedRange="0">
    <filterColumn colId="5">
      <customFilters>
        <customFilter operator="equal" val="是"/>
      </customFilters>
    </filterColumn>
    <extLst/>
  </autoFilter>
  <mergeCells count="1">
    <mergeCell ref="B1:E1"/>
  </mergeCells>
  <conditionalFormatting sqref="E2">
    <cfRule type="cellIs" dxfId="0" priority="83" stopIfTrue="1" operator="lessThanOrEqual">
      <formula>-1</formula>
    </cfRule>
  </conditionalFormatting>
  <conditionalFormatting sqref="D4">
    <cfRule type="expression" dxfId="1" priority="71" stopIfTrue="1">
      <formula>"len($A:$A)=3"</formula>
    </cfRule>
  </conditionalFormatting>
  <conditionalFormatting sqref="D27">
    <cfRule type="expression" dxfId="1" priority="3" stopIfTrue="1">
      <formula>"len($A:$A)=3"</formula>
    </cfRule>
  </conditionalFormatting>
  <conditionalFormatting sqref="A31:B31">
    <cfRule type="expression" dxfId="1" priority="84" stopIfTrue="1">
      <formula>"len($A:$A)=3"</formula>
    </cfRule>
  </conditionalFormatting>
  <conditionalFormatting sqref="C31">
    <cfRule type="expression" dxfId="1" priority="24" stopIfTrue="1">
      <formula>"len($A:$A)=3"</formula>
    </cfRule>
  </conditionalFormatting>
  <conditionalFormatting sqref="D31">
    <cfRule type="expression" dxfId="1" priority="67" stopIfTrue="1">
      <formula>"len($A:$A)=3"</formula>
    </cfRule>
  </conditionalFormatting>
  <conditionalFormatting sqref="B32">
    <cfRule type="expression" dxfId="1" priority="64" stopIfTrue="1">
      <formula>"len($A:$A)=3"</formula>
    </cfRule>
  </conditionalFormatting>
  <conditionalFormatting sqref="C32:D32">
    <cfRule type="expression" dxfId="1" priority="21" stopIfTrue="1">
      <formula>"len($A:$A)=3"</formula>
    </cfRule>
  </conditionalFormatting>
  <conditionalFormatting sqref="B34">
    <cfRule type="expression" dxfId="1" priority="52" stopIfTrue="1">
      <formula>"len($A:$A)=3"</formula>
    </cfRule>
  </conditionalFormatting>
  <conditionalFormatting sqref="D35">
    <cfRule type="expression" dxfId="1" priority="2" stopIfTrue="1">
      <formula>"len($A:$A)=3"</formula>
    </cfRule>
    <cfRule type="expression" dxfId="1" priority="1" stopIfTrue="1">
      <formula>"len($A:$A)=3"</formula>
    </cfRule>
  </conditionalFormatting>
  <conditionalFormatting sqref="C36">
    <cfRule type="expression" dxfId="1" priority="33" stopIfTrue="1">
      <formula>"len($A:$A)=3"</formula>
    </cfRule>
  </conditionalFormatting>
  <conditionalFormatting sqref="C37">
    <cfRule type="expression" dxfId="1" priority="15" stopIfTrue="1">
      <formula>"len($A:$A)=3"</formula>
    </cfRule>
  </conditionalFormatting>
  <conditionalFormatting sqref="C38:D38">
    <cfRule type="expression" dxfId="1" priority="17" stopIfTrue="1">
      <formula>"len($A:$A)=3"</formula>
    </cfRule>
  </conditionalFormatting>
  <conditionalFormatting sqref="B40">
    <cfRule type="expression" dxfId="1" priority="53" stopIfTrue="1">
      <formula>"len($A:$A)=3"</formula>
    </cfRule>
  </conditionalFormatting>
  <conditionalFormatting sqref="C40">
    <cfRule type="expression" dxfId="1" priority="27" stopIfTrue="1">
      <formula>"len($A:$A)=3"</formula>
    </cfRule>
  </conditionalFormatting>
  <conditionalFormatting sqref="A41:B41">
    <cfRule type="expression" dxfId="1" priority="12" stopIfTrue="1">
      <formula>"len($A:$A)=3"</formula>
    </cfRule>
  </conditionalFormatting>
  <conditionalFormatting sqref="B41">
    <cfRule type="expression" dxfId="1" priority="10" stopIfTrue="1">
      <formula>"len($A:$A)=3"</formula>
    </cfRule>
    <cfRule type="expression" dxfId="1" priority="13" stopIfTrue="1">
      <formula>"len($A:$A)=3"</formula>
    </cfRule>
  </conditionalFormatting>
  <conditionalFormatting sqref="F41">
    <cfRule type="cellIs" dxfId="5" priority="8" stopIfTrue="1" operator="lessThan">
      <formula>0</formula>
    </cfRule>
  </conditionalFormatting>
  <conditionalFormatting sqref="B42">
    <cfRule type="expression" dxfId="1" priority="61" stopIfTrue="1">
      <formula>"len($A:$A)=3"</formula>
    </cfRule>
  </conditionalFormatting>
  <conditionalFormatting sqref="C42:D42">
    <cfRule type="expression" dxfId="1" priority="77" stopIfTrue="1">
      <formula>"len($A:$A)=3"</formula>
    </cfRule>
  </conditionalFormatting>
  <conditionalFormatting sqref="B7:B8">
    <cfRule type="expression" dxfId="1" priority="86" stopIfTrue="1">
      <formula>"len($A:$A)=3"</formula>
    </cfRule>
  </conditionalFormatting>
  <conditionalFormatting sqref="C4:C5">
    <cfRule type="expression" dxfId="1" priority="28" stopIfTrue="1">
      <formula>"len($A:$A)=3"</formula>
    </cfRule>
  </conditionalFormatting>
  <conditionalFormatting sqref="C6:C18">
    <cfRule type="expression" dxfId="1" priority="19" stopIfTrue="1">
      <formula>"len($A:$A)=3"</formula>
    </cfRule>
  </conditionalFormatting>
  <conditionalFormatting sqref="C33:C35">
    <cfRule type="expression" dxfId="1" priority="32" stopIfTrue="1">
      <formula>"len($A:$A)=3"</formula>
    </cfRule>
  </conditionalFormatting>
  <conditionalFormatting sqref="D5:D6">
    <cfRule type="expression" dxfId="1" priority="7" stopIfTrue="1">
      <formula>"len($A:$A)=3"</formula>
    </cfRule>
  </conditionalFormatting>
  <conditionalFormatting sqref="D5:D18">
    <cfRule type="expression" dxfId="1" priority="5" stopIfTrue="1">
      <formula>"len($A:$A)=3"</formula>
    </cfRule>
  </conditionalFormatting>
  <conditionalFormatting sqref="D7:D8">
    <cfRule type="expression" dxfId="1" priority="6" stopIfTrue="1">
      <formula>"len($A:$A)=3"</formula>
    </cfRule>
  </conditionalFormatting>
  <conditionalFormatting sqref="D21:D26">
    <cfRule type="expression" dxfId="1" priority="4" stopIfTrue="1">
      <formula>"len($A:$A)=3"</formula>
    </cfRule>
  </conditionalFormatting>
  <conditionalFormatting sqref="D33:D34">
    <cfRule type="expression" dxfId="1" priority="74" stopIfTrue="1">
      <formula>"len($A:$A)=3"</formula>
    </cfRule>
  </conditionalFormatting>
  <conditionalFormatting sqref="A4:B29">
    <cfRule type="expression" dxfId="1" priority="85" stopIfTrue="1">
      <formula>"len($A:$A)=3"</formula>
    </cfRule>
  </conditionalFormatting>
  <conditionalFormatting sqref="B4:B6 B31 B42">
    <cfRule type="expression" dxfId="1" priority="88" stopIfTrue="1">
      <formula>"len($A:$A)=3"</formula>
    </cfRule>
  </conditionalFormatting>
  <conditionalFormatting sqref="C4:C5 C19:C29">
    <cfRule type="expression" dxfId="1" priority="25" stopIfTrue="1">
      <formula>"len($A:$A)=3"</formula>
    </cfRule>
  </conditionalFormatting>
  <conditionalFormatting sqref="D4 D19:D20 D28:D29">
    <cfRule type="expression" dxfId="1" priority="68" stopIfTrue="1">
      <formula>"len($A:$A)=3"</formula>
    </cfRule>
  </conditionalFormatting>
  <conditionalFormatting sqref="F4:F40 F42">
    <cfRule type="cellIs" dxfId="5" priority="81" stopIfTrue="1" operator="lessThan">
      <formula>0</formula>
    </cfRule>
  </conditionalFormatting>
  <conditionalFormatting sqref="C31 C33:C35">
    <cfRule type="expression" dxfId="1" priority="29" stopIfTrue="1">
      <formula>"len($A:$A)=3"</formula>
    </cfRule>
  </conditionalFormatting>
  <conditionalFormatting sqref="D31 D33:D34">
    <cfRule type="expression" dxfId="1" priority="72" stopIfTrue="1">
      <formula>"len($A:$A)=3"</formula>
    </cfRule>
  </conditionalFormatting>
  <conditionalFormatting sqref="A32:B32 B42">
    <cfRule type="expression" dxfId="1" priority="63" stopIfTrue="1">
      <formula>"len($A:$A)=3"</formula>
    </cfRule>
  </conditionalFormatting>
  <conditionalFormatting sqref="B33 B35 A36:B36 A38">
    <cfRule type="expression" dxfId="1" priority="58" stopIfTrue="1">
      <formula>"len($A:$A)=3"</formula>
    </cfRule>
  </conditionalFormatting>
  <conditionalFormatting sqref="A33:B35">
    <cfRule type="expression" dxfId="1" priority="56" stopIfTrue="1">
      <formula>"len($A:$A)=3"</formula>
    </cfRule>
  </conditionalFormatting>
  <conditionalFormatting sqref="A33:B35 B40">
    <cfRule type="expression" dxfId="1" priority="57" stopIfTrue="1">
      <formula>"len($A:$A)=3"</formula>
    </cfRule>
  </conditionalFormatting>
  <conditionalFormatting sqref="A36:B40">
    <cfRule type="expression" dxfId="1" priority="55" stopIfTrue="1">
      <formula>"len($A:$A)=3"</formula>
    </cfRule>
  </conditionalFormatting>
  <conditionalFormatting sqref="D36 B42">
    <cfRule type="expression" dxfId="1" priority="87" stopIfTrue="1">
      <formula>"len($A:$A)=3"</formula>
    </cfRule>
  </conditionalFormatting>
  <conditionalFormatting sqref="C36 C39">
    <cfRule type="expression" dxfId="1" priority="22" stopIfTrue="1">
      <formula>"len($A:$A)=3"</formula>
    </cfRule>
  </conditionalFormatting>
  <conditionalFormatting sqref="D36:D37 D39">
    <cfRule type="expression" dxfId="1" priority="65" stopIfTrue="1">
      <formula>"len($A:$A)=3"</formula>
    </cfRule>
  </conditionalFormatting>
  <conditionalFormatting sqref="D40 D42">
    <cfRule type="expression" dxfId="1" priority="73"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2">
    <tabColor theme="9" tint="0.4"/>
  </sheetPr>
  <dimension ref="A1:H55"/>
  <sheetViews>
    <sheetView showZeros="0" zoomScale="70" zoomScaleNormal="70" workbookViewId="0">
      <pane ySplit="3" topLeftCell="A29" activePane="bottomLeft" state="frozen"/>
      <selection/>
      <selection pane="bottomLeft" activeCell="D35" sqref="D35"/>
    </sheetView>
  </sheetViews>
  <sheetFormatPr defaultColWidth="9" defaultRowHeight="14.25" outlineLevelCol="7"/>
  <cols>
    <col min="1" max="1" width="17.6333333333333" style="275" customWidth="1"/>
    <col min="2" max="2" width="50.75" style="275" customWidth="1"/>
    <col min="3" max="4" width="19.5166666666667" style="533" customWidth="1"/>
    <col min="5" max="5" width="16.75" style="534" customWidth="1"/>
    <col min="6" max="6" width="9" style="529"/>
    <col min="7" max="8" width="9" style="529" hidden="1" customWidth="1"/>
    <col min="9" max="16384" width="9" style="529"/>
  </cols>
  <sheetData>
    <row r="1" s="529" customFormat="1" ht="45" customHeight="1" spans="1:6">
      <c r="A1" s="535"/>
      <c r="B1" s="280" t="s">
        <v>1647</v>
      </c>
      <c r="C1" s="536"/>
      <c r="D1" s="536"/>
      <c r="E1" s="280"/>
      <c r="F1" s="537"/>
    </row>
    <row r="2" s="529" customFormat="1" ht="18.95" customHeight="1" spans="1:6">
      <c r="A2" s="275"/>
      <c r="B2" s="538" t="s">
        <v>1648</v>
      </c>
      <c r="C2" s="539"/>
      <c r="D2" s="533"/>
      <c r="E2" s="540" t="s">
        <v>2</v>
      </c>
    </row>
    <row r="3" s="530" customFormat="1" ht="61" customHeight="1" spans="1:6">
      <c r="A3" s="541" t="s">
        <v>3</v>
      </c>
      <c r="B3" s="97" t="s">
        <v>4</v>
      </c>
      <c r="C3" s="217" t="s">
        <v>1642</v>
      </c>
      <c r="D3" s="217" t="s">
        <v>1643</v>
      </c>
      <c r="E3" s="97" t="s">
        <v>1644</v>
      </c>
      <c r="F3" s="542" t="s">
        <v>8</v>
      </c>
    </row>
    <row r="4" s="529" customFormat="1" ht="37.5" customHeight="1" spans="1:6">
      <c r="A4" s="543" t="s">
        <v>13</v>
      </c>
      <c r="B4" s="544" t="s">
        <v>14</v>
      </c>
      <c r="C4" s="358">
        <f>SUM(C5:C19)</f>
        <v>47422</v>
      </c>
      <c r="D4" s="358">
        <f>SUM(D5:D19)</f>
        <v>56423</v>
      </c>
      <c r="E4" s="338">
        <f t="shared" ref="E4:E28" si="0">IF(C4&lt;&gt;0,D4/C4-1,"")</f>
        <v>0.189806418961663</v>
      </c>
      <c r="F4" s="545" t="str">
        <f t="shared" ref="F4:F42" si="1">IF(LEN(A4)=3,"是",IF(B4&lt;&gt;"",IF(SUM(C4:D4)&lt;&gt;0,"是","否"),"是"))</f>
        <v>是</v>
      </c>
    </row>
    <row r="5" s="529" customFormat="1" ht="37.5" customHeight="1" spans="1:6">
      <c r="A5" s="546" t="s">
        <v>15</v>
      </c>
      <c r="B5" s="547" t="s">
        <v>16</v>
      </c>
      <c r="C5" s="478">
        <v>19343</v>
      </c>
      <c r="D5" s="478">
        <v>23105</v>
      </c>
      <c r="E5" s="336">
        <f t="shared" si="0"/>
        <v>0.194488962415344</v>
      </c>
      <c r="F5" s="545" t="str">
        <f t="shared" si="1"/>
        <v>是</v>
      </c>
    </row>
    <row r="6" s="529" customFormat="1" ht="37.5" customHeight="1" spans="1:6">
      <c r="A6" s="546" t="s">
        <v>17</v>
      </c>
      <c r="B6" s="547" t="s">
        <v>18</v>
      </c>
      <c r="C6" s="478">
        <v>1913</v>
      </c>
      <c r="D6" s="478">
        <v>3564</v>
      </c>
      <c r="E6" s="336">
        <f t="shared" si="0"/>
        <v>0.863042341871406</v>
      </c>
      <c r="F6" s="545" t="str">
        <f t="shared" si="1"/>
        <v>是</v>
      </c>
    </row>
    <row r="7" s="529" customFormat="1" ht="37.5" customHeight="1" spans="1:6">
      <c r="A7" s="546" t="s">
        <v>19</v>
      </c>
      <c r="B7" s="547" t="s">
        <v>20</v>
      </c>
      <c r="C7" s="478">
        <v>953</v>
      </c>
      <c r="D7" s="478">
        <v>813</v>
      </c>
      <c r="E7" s="336">
        <f t="shared" si="0"/>
        <v>-0.146904512067156</v>
      </c>
      <c r="F7" s="545" t="str">
        <f t="shared" si="1"/>
        <v>是</v>
      </c>
    </row>
    <row r="8" s="529" customFormat="1" ht="37.5" customHeight="1" spans="1:6">
      <c r="A8" s="546" t="s">
        <v>21</v>
      </c>
      <c r="B8" s="547" t="s">
        <v>22</v>
      </c>
      <c r="C8" s="478">
        <v>7798</v>
      </c>
      <c r="D8" s="478">
        <v>10819</v>
      </c>
      <c r="E8" s="336">
        <f t="shared" si="0"/>
        <v>0.387407027442934</v>
      </c>
      <c r="F8" s="545" t="str">
        <f t="shared" si="1"/>
        <v>是</v>
      </c>
    </row>
    <row r="9" s="529" customFormat="1" ht="37.5" customHeight="1" spans="1:6">
      <c r="A9" s="546" t="s">
        <v>23</v>
      </c>
      <c r="B9" s="547" t="s">
        <v>24</v>
      </c>
      <c r="C9" s="478">
        <v>2115</v>
      </c>
      <c r="D9" s="478">
        <v>2508</v>
      </c>
      <c r="E9" s="336">
        <f t="shared" si="0"/>
        <v>0.185815602836879</v>
      </c>
      <c r="F9" s="545" t="str">
        <f t="shared" si="1"/>
        <v>是</v>
      </c>
    </row>
    <row r="10" s="529" customFormat="1" ht="37.5" customHeight="1" spans="1:6">
      <c r="A10" s="546" t="s">
        <v>25</v>
      </c>
      <c r="B10" s="547" t="s">
        <v>26</v>
      </c>
      <c r="C10" s="478">
        <v>1695</v>
      </c>
      <c r="D10" s="478">
        <v>2028</v>
      </c>
      <c r="E10" s="336">
        <f t="shared" si="0"/>
        <v>0.19646017699115</v>
      </c>
      <c r="F10" s="545" t="str">
        <f t="shared" si="1"/>
        <v>是</v>
      </c>
    </row>
    <row r="11" s="529" customFormat="1" ht="37.5" customHeight="1" spans="1:6">
      <c r="A11" s="546" t="s">
        <v>27</v>
      </c>
      <c r="B11" s="547" t="s">
        <v>28</v>
      </c>
      <c r="C11" s="478">
        <v>952</v>
      </c>
      <c r="D11" s="478">
        <v>954</v>
      </c>
      <c r="E11" s="336">
        <f t="shared" si="0"/>
        <v>0.00210084033613445</v>
      </c>
      <c r="F11" s="545" t="str">
        <f t="shared" si="1"/>
        <v>是</v>
      </c>
    </row>
    <row r="12" s="529" customFormat="1" ht="37.5" customHeight="1" spans="1:6">
      <c r="A12" s="546" t="s">
        <v>29</v>
      </c>
      <c r="B12" s="547" t="s">
        <v>30</v>
      </c>
      <c r="C12" s="478">
        <v>1742</v>
      </c>
      <c r="D12" s="478">
        <v>1768</v>
      </c>
      <c r="E12" s="336">
        <f t="shared" si="0"/>
        <v>0.0149253731343284</v>
      </c>
      <c r="F12" s="545" t="str">
        <f t="shared" si="1"/>
        <v>是</v>
      </c>
    </row>
    <row r="13" s="529" customFormat="1" ht="37.5" customHeight="1" spans="1:6">
      <c r="A13" s="546" t="s">
        <v>31</v>
      </c>
      <c r="B13" s="547" t="s">
        <v>32</v>
      </c>
      <c r="C13" s="478">
        <v>774</v>
      </c>
      <c r="D13" s="478">
        <v>1180</v>
      </c>
      <c r="E13" s="336">
        <f t="shared" si="0"/>
        <v>0.524547803617571</v>
      </c>
      <c r="F13" s="545" t="str">
        <f t="shared" si="1"/>
        <v>是</v>
      </c>
    </row>
    <row r="14" s="529" customFormat="1" ht="37.5" customHeight="1" spans="1:6">
      <c r="A14" s="546" t="s">
        <v>33</v>
      </c>
      <c r="B14" s="547" t="s">
        <v>34</v>
      </c>
      <c r="C14" s="478">
        <v>679</v>
      </c>
      <c r="D14" s="478">
        <v>696</v>
      </c>
      <c r="E14" s="336">
        <f t="shared" si="0"/>
        <v>0.0250368188512518</v>
      </c>
      <c r="F14" s="545" t="str">
        <f t="shared" si="1"/>
        <v>是</v>
      </c>
    </row>
    <row r="15" s="529" customFormat="1" ht="37.5" customHeight="1" spans="1:6">
      <c r="A15" s="546" t="s">
        <v>35</v>
      </c>
      <c r="B15" s="547" t="s">
        <v>36</v>
      </c>
      <c r="C15" s="478">
        <v>7958</v>
      </c>
      <c r="D15" s="478">
        <v>7498</v>
      </c>
      <c r="E15" s="336">
        <f t="shared" si="0"/>
        <v>-0.0578034682080925</v>
      </c>
      <c r="F15" s="545" t="str">
        <f t="shared" si="1"/>
        <v>是</v>
      </c>
    </row>
    <row r="16" s="529" customFormat="1" ht="37.5" customHeight="1" spans="1:6">
      <c r="A16" s="546" t="s">
        <v>37</v>
      </c>
      <c r="B16" s="547" t="s">
        <v>38</v>
      </c>
      <c r="C16" s="478">
        <v>1296</v>
      </c>
      <c r="D16" s="478">
        <v>1300</v>
      </c>
      <c r="E16" s="336">
        <f t="shared" si="0"/>
        <v>0.00308641975308643</v>
      </c>
      <c r="F16" s="545" t="str">
        <f t="shared" si="1"/>
        <v>是</v>
      </c>
    </row>
    <row r="17" s="529" customFormat="1" ht="37.5" hidden="1" customHeight="1" spans="1:8">
      <c r="A17" s="546" t="s">
        <v>39</v>
      </c>
      <c r="B17" s="547" t="s">
        <v>40</v>
      </c>
      <c r="C17" s="548">
        <v>0</v>
      </c>
      <c r="D17" s="549"/>
      <c r="E17" s="336" t="str">
        <f t="shared" si="0"/>
        <v/>
      </c>
      <c r="F17" s="545" t="str">
        <f t="shared" si="1"/>
        <v>否</v>
      </c>
    </row>
    <row r="18" s="529" customFormat="1" ht="37.5" customHeight="1" spans="1:8">
      <c r="A18" s="546" t="s">
        <v>41</v>
      </c>
      <c r="B18" s="547" t="s">
        <v>42</v>
      </c>
      <c r="C18" s="478">
        <v>153</v>
      </c>
      <c r="D18" s="478">
        <v>190</v>
      </c>
      <c r="E18" s="336">
        <f t="shared" si="0"/>
        <v>0.241830065359477</v>
      </c>
      <c r="F18" s="545" t="str">
        <f t="shared" si="1"/>
        <v>是</v>
      </c>
    </row>
    <row r="19" s="529" customFormat="1" ht="37.5" customHeight="1" spans="1:8">
      <c r="A19" s="785" t="s">
        <v>1645</v>
      </c>
      <c r="B19" s="547" t="s">
        <v>44</v>
      </c>
      <c r="C19" s="478">
        <v>51</v>
      </c>
      <c r="D19" s="478"/>
      <c r="E19" s="336">
        <f t="shared" si="0"/>
        <v>-1</v>
      </c>
      <c r="F19" s="545" t="str">
        <f t="shared" si="1"/>
        <v>是</v>
      </c>
    </row>
    <row r="20" s="529" customFormat="1" ht="37.5" customHeight="1" spans="1:8">
      <c r="A20" s="550" t="s">
        <v>45</v>
      </c>
      <c r="B20" s="544" t="s">
        <v>46</v>
      </c>
      <c r="C20" s="358">
        <f>SUM(C21:C28)</f>
        <v>29303</v>
      </c>
      <c r="D20" s="358">
        <f>SUM(D21:D28)</f>
        <v>24138</v>
      </c>
      <c r="E20" s="338">
        <f t="shared" si="0"/>
        <v>-0.176261816196294</v>
      </c>
      <c r="F20" s="545" t="str">
        <f t="shared" si="1"/>
        <v>是</v>
      </c>
    </row>
    <row r="21" s="529" customFormat="1" ht="37.5" customHeight="1" spans="1:8">
      <c r="A21" s="551" t="s">
        <v>47</v>
      </c>
      <c r="B21" s="547" t="s">
        <v>48</v>
      </c>
      <c r="C21" s="478">
        <v>2779</v>
      </c>
      <c r="D21" s="478">
        <v>2408</v>
      </c>
      <c r="E21" s="336">
        <f t="shared" si="0"/>
        <v>-0.133501259445844</v>
      </c>
      <c r="F21" s="545" t="str">
        <f t="shared" si="1"/>
        <v>是</v>
      </c>
    </row>
    <row r="22" s="529" customFormat="1" ht="37.5" customHeight="1" spans="1:8">
      <c r="A22" s="546" t="s">
        <v>49</v>
      </c>
      <c r="B22" s="552" t="s">
        <v>50</v>
      </c>
      <c r="C22" s="478">
        <v>2400</v>
      </c>
      <c r="D22" s="478">
        <v>4343</v>
      </c>
      <c r="E22" s="336">
        <f t="shared" si="0"/>
        <v>0.809583333333333</v>
      </c>
      <c r="F22" s="545" t="str">
        <f t="shared" si="1"/>
        <v>是</v>
      </c>
    </row>
    <row r="23" s="529" customFormat="1" ht="37.5" customHeight="1" spans="1:8">
      <c r="A23" s="546" t="s">
        <v>51</v>
      </c>
      <c r="B23" s="547" t="s">
        <v>52</v>
      </c>
      <c r="C23" s="478">
        <v>3928</v>
      </c>
      <c r="D23" s="478">
        <v>4000</v>
      </c>
      <c r="E23" s="336">
        <f t="shared" si="0"/>
        <v>0.0183299389002036</v>
      </c>
      <c r="F23" s="545" t="str">
        <f t="shared" si="1"/>
        <v>是</v>
      </c>
    </row>
    <row r="24" s="529" customFormat="1" ht="37.5" hidden="1" customHeight="1" spans="1:8">
      <c r="A24" s="546" t="s">
        <v>53</v>
      </c>
      <c r="B24" s="547" t="s">
        <v>54</v>
      </c>
      <c r="C24" s="548">
        <v>0</v>
      </c>
      <c r="D24" s="549"/>
      <c r="E24" s="336" t="str">
        <f t="shared" si="0"/>
        <v/>
      </c>
      <c r="F24" s="545" t="str">
        <f t="shared" si="1"/>
        <v>否</v>
      </c>
    </row>
    <row r="25" s="529" customFormat="1" ht="37.5" customHeight="1" spans="1:8">
      <c r="A25" s="546" t="s">
        <v>55</v>
      </c>
      <c r="B25" s="547" t="s">
        <v>56</v>
      </c>
      <c r="C25" s="478">
        <v>19429</v>
      </c>
      <c r="D25" s="478">
        <v>12937</v>
      </c>
      <c r="E25" s="336">
        <f t="shared" si="0"/>
        <v>-0.334139688095116</v>
      </c>
      <c r="F25" s="545" t="str">
        <f t="shared" si="1"/>
        <v>是</v>
      </c>
    </row>
    <row r="26" s="529" customFormat="1" ht="37.5" hidden="1" customHeight="1" spans="1:8">
      <c r="A26" s="546" t="s">
        <v>57</v>
      </c>
      <c r="B26" s="547" t="s">
        <v>58</v>
      </c>
      <c r="C26" s="548">
        <v>0</v>
      </c>
      <c r="D26" s="549"/>
      <c r="E26" s="336" t="str">
        <f t="shared" si="0"/>
        <v/>
      </c>
      <c r="F26" s="545" t="str">
        <f t="shared" si="1"/>
        <v>否</v>
      </c>
    </row>
    <row r="27" s="529" customFormat="1" ht="37.5" customHeight="1" spans="1:8">
      <c r="A27" s="546" t="s">
        <v>59</v>
      </c>
      <c r="B27" s="547" t="s">
        <v>60</v>
      </c>
      <c r="C27" s="478">
        <v>518</v>
      </c>
      <c r="D27" s="478">
        <v>450</v>
      </c>
      <c r="E27" s="336">
        <f t="shared" si="0"/>
        <v>-0.131274131274131</v>
      </c>
      <c r="F27" s="545" t="str">
        <f t="shared" si="1"/>
        <v>是</v>
      </c>
    </row>
    <row r="28" s="529" customFormat="1" ht="37.5" customHeight="1" spans="1:8">
      <c r="A28" s="546" t="s">
        <v>61</v>
      </c>
      <c r="B28" s="547" t="s">
        <v>62</v>
      </c>
      <c r="C28" s="478">
        <v>249</v>
      </c>
      <c r="D28" s="478"/>
      <c r="E28" s="336">
        <f t="shared" si="0"/>
        <v>-1</v>
      </c>
      <c r="F28" s="545" t="str">
        <f t="shared" si="1"/>
        <v>是</v>
      </c>
    </row>
    <row r="29" s="529" customFormat="1" ht="37.5" customHeight="1" spans="1:8">
      <c r="A29" s="546"/>
      <c r="B29" s="547"/>
      <c r="C29" s="478">
        <v>0</v>
      </c>
      <c r="D29" s="478"/>
      <c r="E29" s="338"/>
      <c r="F29" s="545" t="str">
        <f t="shared" si="1"/>
        <v>是</v>
      </c>
    </row>
    <row r="30" s="531" customFormat="1" ht="37.5" customHeight="1" spans="1:8">
      <c r="A30" s="553"/>
      <c r="B30" s="207" t="s">
        <v>63</v>
      </c>
      <c r="C30" s="358">
        <f>SUM(C20,C4)</f>
        <v>76725</v>
      </c>
      <c r="D30" s="358">
        <f>SUM(D20,D4)</f>
        <v>80561</v>
      </c>
      <c r="E30" s="338">
        <f t="shared" ref="E30:E42" si="2">IF(C30&lt;&gt;0,D30/C30-1,"")</f>
        <v>0.0499967416096447</v>
      </c>
      <c r="F30" s="545" t="str">
        <f t="shared" si="1"/>
        <v>是</v>
      </c>
      <c r="H30" s="529"/>
    </row>
    <row r="31" s="529" customFormat="1" ht="37.5" customHeight="1" spans="1:8">
      <c r="A31" s="554">
        <v>105</v>
      </c>
      <c r="B31" s="555" t="s">
        <v>64</v>
      </c>
      <c r="C31" s="556">
        <v>0</v>
      </c>
      <c r="D31" s="556"/>
      <c r="E31" s="338" t="str">
        <f t="shared" si="2"/>
        <v/>
      </c>
      <c r="F31" s="545" t="str">
        <f t="shared" si="1"/>
        <v>是</v>
      </c>
    </row>
    <row r="32" s="529" customFormat="1" ht="37.5" customHeight="1" spans="1:8">
      <c r="A32" s="543">
        <v>110</v>
      </c>
      <c r="B32" s="544" t="s">
        <v>65</v>
      </c>
      <c r="C32" s="353">
        <f>SUM(C33:C38,C40,C41)</f>
        <v>319128</v>
      </c>
      <c r="D32" s="353">
        <f>SUM(D33:D37,D39,D40,D41)</f>
        <v>398972</v>
      </c>
      <c r="E32" s="338">
        <f t="shared" si="2"/>
        <v>0.250194279411396</v>
      </c>
      <c r="F32" s="545" t="str">
        <f t="shared" si="1"/>
        <v>是</v>
      </c>
    </row>
    <row r="33" s="529" customFormat="1" ht="37.5" customHeight="1" spans="1:8">
      <c r="A33" s="546">
        <v>11001</v>
      </c>
      <c r="B33" s="547" t="s">
        <v>66</v>
      </c>
      <c r="C33" s="478">
        <v>-594</v>
      </c>
      <c r="D33" s="478">
        <v>-594</v>
      </c>
      <c r="E33" s="336">
        <f t="shared" si="2"/>
        <v>0</v>
      </c>
      <c r="F33" s="545" t="str">
        <f t="shared" si="1"/>
        <v>是</v>
      </c>
    </row>
    <row r="34" s="529" customFormat="1" ht="37.5" customHeight="1" spans="1:8">
      <c r="A34" s="546">
        <v>11002</v>
      </c>
      <c r="B34" s="547" t="s">
        <v>67</v>
      </c>
      <c r="C34" s="478">
        <v>211160</v>
      </c>
      <c r="D34" s="343">
        <v>244631</v>
      </c>
      <c r="E34" s="336">
        <f t="shared" si="2"/>
        <v>0.15851013449517</v>
      </c>
      <c r="F34" s="545" t="str">
        <f t="shared" si="1"/>
        <v>是</v>
      </c>
    </row>
    <row r="35" s="529" customFormat="1" ht="37.5" customHeight="1" spans="1:8">
      <c r="A35" s="546">
        <v>11003</v>
      </c>
      <c r="B35" s="547" t="s">
        <v>68</v>
      </c>
      <c r="C35" s="478">
        <v>45626</v>
      </c>
      <c r="D35" s="343">
        <f>70548-40+32</f>
        <v>70540</v>
      </c>
      <c r="E35" s="336">
        <f t="shared" si="2"/>
        <v>0.546048305790558</v>
      </c>
      <c r="F35" s="545" t="str">
        <f t="shared" si="1"/>
        <v>是</v>
      </c>
    </row>
    <row r="36" s="529" customFormat="1" ht="37.5" customHeight="1" spans="1:8">
      <c r="A36" s="546">
        <v>11008</v>
      </c>
      <c r="B36" s="547" t="s">
        <v>1646</v>
      </c>
      <c r="C36" s="478">
        <v>11670</v>
      </c>
      <c r="D36" s="478">
        <v>6442</v>
      </c>
      <c r="E36" s="336">
        <f t="shared" si="2"/>
        <v>-0.447986289631534</v>
      </c>
      <c r="F36" s="545" t="str">
        <f t="shared" si="1"/>
        <v>是</v>
      </c>
    </row>
    <row r="37" s="529" customFormat="1" ht="37.5" customHeight="1" spans="1:8">
      <c r="A37" s="546">
        <v>11009</v>
      </c>
      <c r="B37" s="547" t="s">
        <v>70</v>
      </c>
      <c r="C37" s="478">
        <v>13699</v>
      </c>
      <c r="D37" s="478">
        <v>31706</v>
      </c>
      <c r="E37" s="336">
        <f t="shared" si="2"/>
        <v>1.31447550916125</v>
      </c>
      <c r="F37" s="545" t="str">
        <f t="shared" si="1"/>
        <v>是</v>
      </c>
    </row>
    <row r="38" s="259" customFormat="1" ht="37.5" customHeight="1" spans="1:8">
      <c r="A38" s="557">
        <v>11011</v>
      </c>
      <c r="B38" s="558" t="s">
        <v>71</v>
      </c>
      <c r="C38" s="353">
        <f>SUM(C39)</f>
        <v>34500</v>
      </c>
      <c r="D38" s="353">
        <f>SUM(D39)</f>
        <v>26030</v>
      </c>
      <c r="E38" s="336">
        <f t="shared" si="2"/>
        <v>-0.245507246376812</v>
      </c>
      <c r="F38" s="545" t="str">
        <f t="shared" si="1"/>
        <v>是</v>
      </c>
      <c r="H38" s="529"/>
    </row>
    <row r="39" s="259" customFormat="1" ht="37.5" customHeight="1" spans="1:8">
      <c r="A39" s="546">
        <v>1101101</v>
      </c>
      <c r="B39" s="547" t="s">
        <v>72</v>
      </c>
      <c r="C39" s="478">
        <v>34500</v>
      </c>
      <c r="D39" s="478">
        <v>26030</v>
      </c>
      <c r="E39" s="336">
        <f t="shared" si="2"/>
        <v>-0.245507246376812</v>
      </c>
      <c r="F39" s="545" t="str">
        <f t="shared" si="1"/>
        <v>是</v>
      </c>
      <c r="H39" s="529"/>
    </row>
    <row r="40" s="532" customFormat="1" ht="37.5" hidden="1" customHeight="1" spans="1:8">
      <c r="A40" s="559">
        <v>11015</v>
      </c>
      <c r="B40" s="560" t="s">
        <v>73</v>
      </c>
      <c r="C40" s="548">
        <v>0</v>
      </c>
      <c r="D40" s="549">
        <v>0</v>
      </c>
      <c r="E40" s="338" t="str">
        <f t="shared" si="2"/>
        <v/>
      </c>
      <c r="F40" s="545" t="str">
        <f t="shared" si="1"/>
        <v>否</v>
      </c>
      <c r="H40" s="529"/>
    </row>
    <row r="41" s="532" customFormat="1" ht="37.5" customHeight="1" spans="1:8">
      <c r="A41" s="559">
        <v>11021</v>
      </c>
      <c r="B41" s="560" t="s">
        <v>74</v>
      </c>
      <c r="C41" s="478">
        <v>3067</v>
      </c>
      <c r="D41" s="561">
        <v>20217</v>
      </c>
      <c r="E41" s="338">
        <f t="shared" si="2"/>
        <v>5.59178350179328</v>
      </c>
      <c r="F41" s="545" t="str">
        <f t="shared" si="1"/>
        <v>是</v>
      </c>
      <c r="G41" s="336">
        <f>IF(D41&lt;&gt;0,E41/D41,"")</f>
        <v>0.000276588193193515</v>
      </c>
      <c r="H41" s="529"/>
    </row>
    <row r="42" s="529" customFormat="1" ht="37.5" customHeight="1" spans="1:8">
      <c r="A42" s="562"/>
      <c r="B42" s="563" t="s">
        <v>75</v>
      </c>
      <c r="C42" s="358">
        <f>SUM(C30:C31,C32)</f>
        <v>395853</v>
      </c>
      <c r="D42" s="358">
        <f>SUM(D30:D31,D32)</f>
        <v>479533</v>
      </c>
      <c r="E42" s="338">
        <f t="shared" si="2"/>
        <v>0.211391602438279</v>
      </c>
      <c r="F42" s="545" t="str">
        <f t="shared" si="1"/>
        <v>是</v>
      </c>
    </row>
    <row r="43" s="529" customFormat="1" spans="1:8">
      <c r="A43" s="275"/>
      <c r="B43" s="275"/>
      <c r="C43" s="533"/>
      <c r="D43" s="533"/>
      <c r="E43" s="534"/>
    </row>
    <row r="44" s="529" customFormat="1" spans="1:8">
      <c r="A44" s="275"/>
      <c r="B44" s="275"/>
      <c r="C44" s="533"/>
      <c r="D44" s="533"/>
      <c r="E44" s="534"/>
    </row>
    <row r="45" s="529" customFormat="1" spans="1:8">
      <c r="A45" s="275"/>
      <c r="B45" s="275"/>
      <c r="C45" s="533"/>
      <c r="D45" s="533"/>
      <c r="E45" s="534"/>
    </row>
    <row r="46" s="529" customFormat="1" spans="1:8">
      <c r="A46" s="275"/>
      <c r="B46" s="275"/>
      <c r="C46" s="533"/>
      <c r="D46" s="533"/>
      <c r="E46" s="534"/>
    </row>
    <row r="47" s="529" customFormat="1" spans="1:8">
      <c r="A47" s="275"/>
      <c r="B47" s="275"/>
      <c r="C47" s="533"/>
      <c r="D47" s="533"/>
      <c r="E47" s="534"/>
    </row>
    <row r="48" s="529" customFormat="1" spans="1:8">
      <c r="A48" s="275"/>
      <c r="B48" s="275"/>
      <c r="C48" s="533"/>
      <c r="D48" s="533"/>
      <c r="E48" s="534"/>
    </row>
    <row r="49" s="529" customFormat="1" spans="1:5">
      <c r="A49" s="275"/>
      <c r="B49" s="275"/>
      <c r="C49" s="533"/>
      <c r="D49" s="533"/>
      <c r="E49" s="534"/>
    </row>
    <row r="50" s="529" customFormat="1" spans="1:5">
      <c r="A50" s="275"/>
      <c r="B50" s="275"/>
      <c r="C50" s="533"/>
      <c r="D50" s="533"/>
      <c r="E50" s="534"/>
    </row>
    <row r="51" s="529" customFormat="1" spans="1:5">
      <c r="A51" s="275"/>
      <c r="B51" s="275"/>
      <c r="C51" s="533"/>
      <c r="D51" s="533"/>
      <c r="E51" s="534"/>
    </row>
    <row r="52" s="529" customFormat="1" spans="1:5">
      <c r="A52" s="275"/>
      <c r="B52" s="275"/>
      <c r="C52" s="533"/>
      <c r="D52" s="533"/>
      <c r="E52" s="534"/>
    </row>
    <row r="53" s="529" customFormat="1" spans="1:5">
      <c r="A53" s="275"/>
      <c r="B53" s="275"/>
      <c r="C53" s="533"/>
      <c r="D53" s="533"/>
      <c r="E53" s="534"/>
    </row>
    <row r="54" s="529" customFormat="1" spans="1:5">
      <c r="A54" s="275"/>
      <c r="B54" s="275"/>
      <c r="C54" s="533"/>
      <c r="D54" s="533"/>
      <c r="E54" s="534"/>
    </row>
    <row r="55" s="529" customFormat="1" spans="1:5">
      <c r="A55" s="275"/>
      <c r="B55" s="275"/>
      <c r="C55" s="533"/>
      <c r="D55" s="533"/>
      <c r="E55" s="534"/>
    </row>
  </sheetData>
  <autoFilter xmlns:etc="http://www.wps.cn/officeDocument/2017/etCustomData" ref="A3:F42" etc:filterBottomFollowUsedRange="0">
    <filterColumn colId="5">
      <customFilters>
        <customFilter operator="equal" val="是"/>
      </customFilters>
    </filterColumn>
    <extLst/>
  </autoFilter>
  <mergeCells count="1">
    <mergeCell ref="B1:E1"/>
  </mergeCells>
  <conditionalFormatting sqref="E2">
    <cfRule type="cellIs" dxfId="0" priority="42" stopIfTrue="1" operator="lessThanOrEqual">
      <formula>-1</formula>
    </cfRule>
  </conditionalFormatting>
  <conditionalFormatting sqref="D4">
    <cfRule type="expression" dxfId="1" priority="36" stopIfTrue="1">
      <formula>"len($A:$A)=3"</formula>
    </cfRule>
  </conditionalFormatting>
  <conditionalFormatting sqref="D27">
    <cfRule type="expression" dxfId="1" priority="3" stopIfTrue="1">
      <formula>"len($A:$A)=3"</formula>
    </cfRule>
  </conditionalFormatting>
  <conditionalFormatting sqref="A31:B31">
    <cfRule type="expression" dxfId="1" priority="43" stopIfTrue="1">
      <formula>"len($A:$A)=3"</formula>
    </cfRule>
  </conditionalFormatting>
  <conditionalFormatting sqref="C31">
    <cfRule type="expression" dxfId="1" priority="17" stopIfTrue="1">
      <formula>"len($A:$A)=3"</formula>
    </cfRule>
  </conditionalFormatting>
  <conditionalFormatting sqref="D31">
    <cfRule type="expression" dxfId="1" priority="34" stopIfTrue="1">
      <formula>"len($A:$A)=3"</formula>
    </cfRule>
  </conditionalFormatting>
  <conditionalFormatting sqref="B32">
    <cfRule type="expression" dxfId="1" priority="32" stopIfTrue="1">
      <formula>"len($A:$A)=3"</formula>
    </cfRule>
  </conditionalFormatting>
  <conditionalFormatting sqref="C32:D32">
    <cfRule type="expression" dxfId="1" priority="15" stopIfTrue="1">
      <formula>"len($A:$A)=3"</formula>
    </cfRule>
  </conditionalFormatting>
  <conditionalFormatting sqref="D33">
    <cfRule type="expression" dxfId="1" priority="39" stopIfTrue="1">
      <formula>"len($A:$A)=3"</formula>
    </cfRule>
  </conditionalFormatting>
  <conditionalFormatting sqref="B34">
    <cfRule type="expression" dxfId="1" priority="24" stopIfTrue="1">
      <formula>"len($A:$A)=3"</formula>
    </cfRule>
  </conditionalFormatting>
  <conditionalFormatting sqref="C36">
    <cfRule type="expression" dxfId="1" priority="23" stopIfTrue="1">
      <formula>"len($A:$A)=3"</formula>
    </cfRule>
  </conditionalFormatting>
  <conditionalFormatting sqref="C37">
    <cfRule type="expression" dxfId="1" priority="12" stopIfTrue="1">
      <formula>"len($A:$A)=3"</formula>
    </cfRule>
  </conditionalFormatting>
  <conditionalFormatting sqref="C38:D38">
    <cfRule type="expression" dxfId="1" priority="13" stopIfTrue="1">
      <formula>"len($A:$A)=3"</formula>
    </cfRule>
  </conditionalFormatting>
  <conditionalFormatting sqref="B40">
    <cfRule type="expression" dxfId="1" priority="25" stopIfTrue="1">
      <formula>"len($A:$A)=3"</formula>
    </cfRule>
  </conditionalFormatting>
  <conditionalFormatting sqref="C40">
    <cfRule type="expression" dxfId="1" priority="19" stopIfTrue="1">
      <formula>"len($A:$A)=3"</formula>
    </cfRule>
  </conditionalFormatting>
  <conditionalFormatting sqref="A41:B41">
    <cfRule type="expression" dxfId="1" priority="10" stopIfTrue="1">
      <formula>"len($A:$A)=3"</formula>
    </cfRule>
  </conditionalFormatting>
  <conditionalFormatting sqref="B41">
    <cfRule type="expression" dxfId="1" priority="11" stopIfTrue="1">
      <formula>"len($A:$A)=3"</formula>
    </cfRule>
    <cfRule type="expression" dxfId="1" priority="9" stopIfTrue="1">
      <formula>"len($A:$A)=3"</formula>
    </cfRule>
  </conditionalFormatting>
  <conditionalFormatting sqref="F41">
    <cfRule type="cellIs" dxfId="5" priority="8" stopIfTrue="1" operator="lessThan">
      <formula>0</formula>
    </cfRule>
  </conditionalFormatting>
  <conditionalFormatting sqref="B42">
    <cfRule type="expression" dxfId="1" priority="30" stopIfTrue="1">
      <formula>"len($A:$A)=3"</formula>
    </cfRule>
  </conditionalFormatting>
  <conditionalFormatting sqref="C42:D42">
    <cfRule type="expression" dxfId="1" priority="40" stopIfTrue="1">
      <formula>"len($A:$A)=3"</formula>
    </cfRule>
  </conditionalFormatting>
  <conditionalFormatting sqref="B7:B8">
    <cfRule type="expression" dxfId="1" priority="45" stopIfTrue="1">
      <formula>"len($A:$A)=3"</formula>
    </cfRule>
  </conditionalFormatting>
  <conditionalFormatting sqref="C4:C5">
    <cfRule type="expression" dxfId="1" priority="20" stopIfTrue="1">
      <formula>"len($A:$A)=3"</formula>
    </cfRule>
  </conditionalFormatting>
  <conditionalFormatting sqref="C6:C18">
    <cfRule type="expression" dxfId="1" priority="14" stopIfTrue="1">
      <formula>"len($A:$A)=3"</formula>
    </cfRule>
  </conditionalFormatting>
  <conditionalFormatting sqref="C33:C35">
    <cfRule type="expression" dxfId="1" priority="22" stopIfTrue="1">
      <formula>"len($A:$A)=3"</formula>
    </cfRule>
  </conditionalFormatting>
  <conditionalFormatting sqref="D5:D6">
    <cfRule type="expression" dxfId="1" priority="7" stopIfTrue="1">
      <formula>"len($A:$A)=3"</formula>
    </cfRule>
  </conditionalFormatting>
  <conditionalFormatting sqref="D5:D18">
    <cfRule type="expression" dxfId="1" priority="5" stopIfTrue="1">
      <formula>"len($A:$A)=3"</formula>
    </cfRule>
  </conditionalFormatting>
  <conditionalFormatting sqref="D7:D8">
    <cfRule type="expression" dxfId="1" priority="6" stopIfTrue="1">
      <formula>"len($A:$A)=3"</formula>
    </cfRule>
  </conditionalFormatting>
  <conditionalFormatting sqref="D21:D26">
    <cfRule type="expression" dxfId="1" priority="4" stopIfTrue="1">
      <formula>"len($A:$A)=3"</formula>
    </cfRule>
  </conditionalFormatting>
  <conditionalFormatting sqref="D34:D35">
    <cfRule type="expression" dxfId="1" priority="2" stopIfTrue="1">
      <formula>"len($A:$A)=3"</formula>
    </cfRule>
    <cfRule type="expression" dxfId="1" priority="1" stopIfTrue="1">
      <formula>"len($A:$A)=3"</formula>
    </cfRule>
  </conditionalFormatting>
  <conditionalFormatting sqref="A4:B29">
    <cfRule type="expression" dxfId="1" priority="44" stopIfTrue="1">
      <formula>"len($A:$A)=3"</formula>
    </cfRule>
  </conditionalFormatting>
  <conditionalFormatting sqref="B4:B6 B31 B42">
    <cfRule type="expression" dxfId="1" priority="47" stopIfTrue="1">
      <formula>"len($A:$A)=3"</formula>
    </cfRule>
  </conditionalFormatting>
  <conditionalFormatting sqref="C4:C5 C19:C29">
    <cfRule type="expression" dxfId="1" priority="18" stopIfTrue="1">
      <formula>"len($A:$A)=3"</formula>
    </cfRule>
  </conditionalFormatting>
  <conditionalFormatting sqref="D4 D19:D20 D28:D29">
    <cfRule type="expression" dxfId="1" priority="35" stopIfTrue="1">
      <formula>"len($A:$A)=3"</formula>
    </cfRule>
  </conditionalFormatting>
  <conditionalFormatting sqref="F4:F40 F42">
    <cfRule type="cellIs" dxfId="5" priority="41" stopIfTrue="1" operator="lessThan">
      <formula>0</formula>
    </cfRule>
  </conditionalFormatting>
  <conditionalFormatting sqref="C31 C33:C35">
    <cfRule type="expression" dxfId="1" priority="21" stopIfTrue="1">
      <formula>"len($A:$A)=3"</formula>
    </cfRule>
  </conditionalFormatting>
  <conditionalFormatting sqref="D31 D33">
    <cfRule type="expression" dxfId="1" priority="37" stopIfTrue="1">
      <formula>"len($A:$A)=3"</formula>
    </cfRule>
  </conditionalFormatting>
  <conditionalFormatting sqref="A32:B32 B42">
    <cfRule type="expression" dxfId="1" priority="31" stopIfTrue="1">
      <formula>"len($A:$A)=3"</formula>
    </cfRule>
  </conditionalFormatting>
  <conditionalFormatting sqref="B33 B35 A36:B36 A38">
    <cfRule type="expression" dxfId="1" priority="29" stopIfTrue="1">
      <formula>"len($A:$A)=3"</formula>
    </cfRule>
  </conditionalFormatting>
  <conditionalFormatting sqref="A33:B35 B40">
    <cfRule type="expression" dxfId="1" priority="28" stopIfTrue="1">
      <formula>"len($A:$A)=3"</formula>
    </cfRule>
  </conditionalFormatting>
  <conditionalFormatting sqref="A33:B35">
    <cfRule type="expression" dxfId="1" priority="27" stopIfTrue="1">
      <formula>"len($A:$A)=3"</formula>
    </cfRule>
  </conditionalFormatting>
  <conditionalFormatting sqref="A36:B40">
    <cfRule type="expression" dxfId="1" priority="26" stopIfTrue="1">
      <formula>"len($A:$A)=3"</formula>
    </cfRule>
  </conditionalFormatting>
  <conditionalFormatting sqref="D36 B42">
    <cfRule type="expression" dxfId="1" priority="46" stopIfTrue="1">
      <formula>"len($A:$A)=3"</formula>
    </cfRule>
  </conditionalFormatting>
  <conditionalFormatting sqref="C36 C39">
    <cfRule type="expression" dxfId="1" priority="16" stopIfTrue="1">
      <formula>"len($A:$A)=3"</formula>
    </cfRule>
  </conditionalFormatting>
  <conditionalFormatting sqref="D36:D37 D39">
    <cfRule type="expression" dxfId="1" priority="33" stopIfTrue="1">
      <formula>"len($A:$A)=3"</formula>
    </cfRule>
  </conditionalFormatting>
  <conditionalFormatting sqref="D40 D42">
    <cfRule type="expression" dxfId="1" priority="38"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3">
    <tabColor theme="9" tint="0.4"/>
  </sheetPr>
  <dimension ref="A1:H40"/>
  <sheetViews>
    <sheetView showZeros="0" zoomScale="70" zoomScaleNormal="70" workbookViewId="0">
      <pane ySplit="3" topLeftCell="A6" activePane="bottomLeft" state="frozen"/>
      <selection/>
      <selection pane="bottomLeft" activeCell="D32" sqref="D32"/>
    </sheetView>
  </sheetViews>
  <sheetFormatPr defaultColWidth="9" defaultRowHeight="14.25" outlineLevelCol="7"/>
  <cols>
    <col min="1" max="1" width="12.75" style="319" customWidth="1"/>
    <col min="2" max="2" width="50.75" style="319" customWidth="1"/>
    <col min="3" max="4" width="19.5166666666667" style="503" customWidth="1"/>
    <col min="5" max="5" width="16.75" style="319" customWidth="1"/>
    <col min="6" max="6" width="9.75" style="319" customWidth="1"/>
    <col min="7" max="7" width="12.6333333333333" style="259"/>
    <col min="8" max="16384" width="9" style="259"/>
  </cols>
  <sheetData>
    <row r="1" ht="45" customHeight="1" spans="1:6">
      <c r="A1" s="504"/>
      <c r="B1" s="322" t="s">
        <v>1649</v>
      </c>
      <c r="C1" s="323"/>
      <c r="D1" s="323"/>
      <c r="E1" s="322"/>
      <c r="F1" s="324"/>
    </row>
    <row r="2" ht="18.95" customHeight="1" spans="1:6">
      <c r="A2" s="505"/>
      <c r="B2" s="506" t="s">
        <v>1650</v>
      </c>
      <c r="C2" s="328"/>
      <c r="E2" s="466" t="s">
        <v>2</v>
      </c>
    </row>
    <row r="3" s="501" customFormat="1" ht="45" customHeight="1" spans="1:6">
      <c r="A3" s="507" t="s">
        <v>3</v>
      </c>
      <c r="B3" s="468" t="s">
        <v>4</v>
      </c>
      <c r="C3" s="217" t="s">
        <v>1642</v>
      </c>
      <c r="D3" s="217" t="s">
        <v>1643</v>
      </c>
      <c r="E3" s="97" t="s">
        <v>1644</v>
      </c>
      <c r="F3" s="508" t="s">
        <v>8</v>
      </c>
    </row>
    <row r="4" ht="37.5" customHeight="1" spans="1:6">
      <c r="A4" s="509" t="s">
        <v>82</v>
      </c>
      <c r="B4" s="510" t="s">
        <v>83</v>
      </c>
      <c r="C4" s="511">
        <f>SUMIF('24区级一般支出情况明细表'!A:A,'25区本级一般支出情况表'!A4,'26区本级一般支出情况明细表'!C:C)</f>
        <v>30617</v>
      </c>
      <c r="D4" s="511">
        <f>SUMIF('24区级一般支出情况明细表'!A:A,A4,'24区级一般支出情况明细表'!D:D)</f>
        <v>36974</v>
      </c>
      <c r="E4" s="512">
        <f>IF(C4&lt;&gt;0,D4/C4-1,"")</f>
        <v>0.207629748179116</v>
      </c>
      <c r="F4" s="139" t="str">
        <f t="shared" ref="F4:F39" si="0">IF(LEN(A4)=3,"是",IF(B4&lt;&gt;"",IF(SUM(C4:D4)&lt;&gt;0,"是","否"),"是"))</f>
        <v>是</v>
      </c>
    </row>
    <row r="5" ht="37.5" customHeight="1" spans="1:6">
      <c r="A5" s="509" t="s">
        <v>84</v>
      </c>
      <c r="B5" s="513" t="s">
        <v>85</v>
      </c>
      <c r="C5" s="511">
        <f>SUMIF('24区级一般支出情况明细表'!A:A,'25区本级一般支出情况表'!A5,'26区本级一般支出情况明细表'!C:C)</f>
        <v>0</v>
      </c>
      <c r="D5" s="511">
        <f>SUMIF('24区级一般支出情况明细表'!A:A,A5,'24区级一般支出情况明细表'!D:D)</f>
        <v>0</v>
      </c>
      <c r="E5" s="512" t="str">
        <f t="shared" ref="E5:E30" si="1">IF(C5&lt;&gt;0,D5/C5-1,"")</f>
        <v/>
      </c>
      <c r="F5" s="139" t="str">
        <f t="shared" si="0"/>
        <v>是</v>
      </c>
    </row>
    <row r="6" ht="37.5" customHeight="1" spans="1:6">
      <c r="A6" s="509" t="s">
        <v>86</v>
      </c>
      <c r="B6" s="513" t="s">
        <v>87</v>
      </c>
      <c r="C6" s="511">
        <f>SUMIF('24区级一般支出情况明细表'!A:A,'25区本级一般支出情况表'!A6,'26区本级一般支出情况明细表'!C:C)</f>
        <v>0</v>
      </c>
      <c r="D6" s="511">
        <f>SUMIF('24区级一般支出情况明细表'!A:A,A6,'24区级一般支出情况明细表'!D:D)</f>
        <v>53</v>
      </c>
      <c r="E6" s="512" t="str">
        <f t="shared" si="1"/>
        <v/>
      </c>
      <c r="F6" s="139" t="str">
        <f t="shared" si="0"/>
        <v>是</v>
      </c>
    </row>
    <row r="7" ht="37.5" customHeight="1" spans="1:6">
      <c r="A7" s="509" t="s">
        <v>88</v>
      </c>
      <c r="B7" s="513" t="s">
        <v>89</v>
      </c>
      <c r="C7" s="511">
        <f>SUMIF('24区级一般支出情况明细表'!A:A,'25区本级一般支出情况表'!A7,'26区本级一般支出情况明细表'!C:C)</f>
        <v>13815</v>
      </c>
      <c r="D7" s="511">
        <f>SUMIF('24区级一般支出情况明细表'!A:A,A7,'24区级一般支出情况明细表'!D:D)</f>
        <v>12965</v>
      </c>
      <c r="E7" s="512">
        <f t="shared" si="1"/>
        <v>-0.0615273253709736</v>
      </c>
      <c r="F7" s="139" t="str">
        <f t="shared" si="0"/>
        <v>是</v>
      </c>
    </row>
    <row r="8" ht="37.5" customHeight="1" spans="1:6">
      <c r="A8" s="509" t="s">
        <v>90</v>
      </c>
      <c r="B8" s="513" t="s">
        <v>91</v>
      </c>
      <c r="C8" s="511">
        <f>SUMIF('24区级一般支出情况明细表'!A:A,'25区本级一般支出情况表'!A8,'26区本级一般支出情况明细表'!C:C)</f>
        <v>56742</v>
      </c>
      <c r="D8" s="511">
        <f>SUMIF('24区级一般支出情况明细表'!A:A,A8,'24区级一般支出情况明细表'!D:D)</f>
        <v>65680</v>
      </c>
      <c r="E8" s="512">
        <f t="shared" si="1"/>
        <v>0.157520002819781</v>
      </c>
      <c r="F8" s="139" t="str">
        <f t="shared" si="0"/>
        <v>是</v>
      </c>
    </row>
    <row r="9" ht="37.5" customHeight="1" spans="1:6">
      <c r="A9" s="509" t="s">
        <v>92</v>
      </c>
      <c r="B9" s="513" t="s">
        <v>93</v>
      </c>
      <c r="C9" s="511">
        <f>SUMIF('24区级一般支出情况明细表'!A:A,'25区本级一般支出情况表'!A9,'26区本级一般支出情况明细表'!C:C)</f>
        <v>638</v>
      </c>
      <c r="D9" s="511">
        <f>SUMIF('24区级一般支出情况明细表'!A:A,A9,'24区级一般支出情况明细表'!D:D)</f>
        <v>1027</v>
      </c>
      <c r="E9" s="512">
        <f t="shared" si="1"/>
        <v>0.609717868338558</v>
      </c>
      <c r="F9" s="139" t="str">
        <f t="shared" si="0"/>
        <v>是</v>
      </c>
    </row>
    <row r="10" ht="37.5" customHeight="1" spans="1:6">
      <c r="A10" s="509" t="s">
        <v>94</v>
      </c>
      <c r="B10" s="513" t="s">
        <v>95</v>
      </c>
      <c r="C10" s="511">
        <f>SUMIF('24区级一般支出情况明细表'!A:A,'25区本级一般支出情况表'!A10,'26区本级一般支出情况明细表'!C:C)</f>
        <v>2166</v>
      </c>
      <c r="D10" s="511">
        <f>SUMIF('24区级一般支出情况明细表'!A:A,A10,'24区级一般支出情况明细表'!D:D)</f>
        <v>4329</v>
      </c>
      <c r="E10" s="512">
        <f t="shared" si="1"/>
        <v>0.998614958448753</v>
      </c>
      <c r="F10" s="139" t="str">
        <f t="shared" si="0"/>
        <v>是</v>
      </c>
    </row>
    <row r="11" ht="37.5" customHeight="1" spans="1:6">
      <c r="A11" s="509" t="s">
        <v>96</v>
      </c>
      <c r="B11" s="513" t="s">
        <v>97</v>
      </c>
      <c r="C11" s="511">
        <f>SUMIF('24区级一般支出情况明细表'!A:A,'25区本级一般支出情况表'!A11,'26区本级一般支出情况明细表'!C:C)</f>
        <v>88376</v>
      </c>
      <c r="D11" s="511">
        <f>SUMIF('24区级一般支出情况明细表'!A:A,A11,'24区级一般支出情况明细表'!D:D)</f>
        <v>102273</v>
      </c>
      <c r="E11" s="512">
        <f t="shared" si="1"/>
        <v>0.157248574273559</v>
      </c>
      <c r="F11" s="139" t="str">
        <f t="shared" si="0"/>
        <v>是</v>
      </c>
    </row>
    <row r="12" ht="37.5" customHeight="1" spans="1:6">
      <c r="A12" s="509" t="s">
        <v>98</v>
      </c>
      <c r="B12" s="513" t="s">
        <v>99</v>
      </c>
      <c r="C12" s="511">
        <f>SUMIF('24区级一般支出情况明细表'!A:A,'25区本级一般支出情况表'!A12,'26区本级一般支出情况明细表'!C:C)</f>
        <v>27697</v>
      </c>
      <c r="D12" s="511">
        <f>SUMIF('24区级一般支出情况明细表'!A:A,A12,'24区级一般支出情况明细表'!D:D)</f>
        <v>45728</v>
      </c>
      <c r="E12" s="512">
        <f t="shared" si="1"/>
        <v>0.65100913456331</v>
      </c>
      <c r="F12" s="139" t="str">
        <f t="shared" si="0"/>
        <v>是</v>
      </c>
    </row>
    <row r="13" ht="37.5" customHeight="1" spans="1:6">
      <c r="A13" s="509" t="s">
        <v>100</v>
      </c>
      <c r="B13" s="513" t="s">
        <v>101</v>
      </c>
      <c r="C13" s="511">
        <f>SUMIF('24区级一般支出情况明细表'!A:A,'25区本级一般支出情况表'!A13,'26区本级一般支出情况明细表'!C:C)</f>
        <v>6059</v>
      </c>
      <c r="D13" s="511">
        <f>SUMIF('24区级一般支出情况明细表'!A:A,A13,'24区级一般支出情况明细表'!D:D)</f>
        <v>9902</v>
      </c>
      <c r="E13" s="512">
        <f t="shared" si="1"/>
        <v>0.634263079716125</v>
      </c>
      <c r="F13" s="139" t="str">
        <f t="shared" si="0"/>
        <v>是</v>
      </c>
    </row>
    <row r="14" ht="37.5" customHeight="1" spans="1:6">
      <c r="A14" s="509" t="s">
        <v>102</v>
      </c>
      <c r="B14" s="513" t="s">
        <v>103</v>
      </c>
      <c r="C14" s="511">
        <f>SUMIF('24区级一般支出情况明细表'!A:A,'25区本级一般支出情况表'!A14,'26区本级一般支出情况明细表'!C:C)</f>
        <v>4127</v>
      </c>
      <c r="D14" s="511">
        <f>SUMIF('24区级一般支出情况明细表'!A:A,A14,'24区级一般支出情况明细表'!D:D)</f>
        <v>5788</v>
      </c>
      <c r="E14" s="512">
        <f t="shared" si="1"/>
        <v>0.402471528955658</v>
      </c>
      <c r="F14" s="139" t="str">
        <f t="shared" si="0"/>
        <v>是</v>
      </c>
    </row>
    <row r="15" ht="37.5" customHeight="1" spans="1:6">
      <c r="A15" s="509" t="s">
        <v>104</v>
      </c>
      <c r="B15" s="513" t="s">
        <v>105</v>
      </c>
      <c r="C15" s="511">
        <f>SUMIF('24区级一般支出情况明细表'!A:A,'25区本级一般支出情况表'!A15,'26区本级一般支出情况明细表'!C:C)</f>
        <v>78491</v>
      </c>
      <c r="D15" s="511">
        <f>SUMIF('24区级一般支出情况明细表'!A:A,A15,'24区级一般支出情况明细表'!D:D)</f>
        <v>65133</v>
      </c>
      <c r="E15" s="512">
        <f t="shared" si="1"/>
        <v>-0.170185116764979</v>
      </c>
      <c r="F15" s="139" t="str">
        <f t="shared" si="0"/>
        <v>是</v>
      </c>
    </row>
    <row r="16" ht="37.5" customHeight="1" spans="1:6">
      <c r="A16" s="509" t="s">
        <v>106</v>
      </c>
      <c r="B16" s="513" t="s">
        <v>107</v>
      </c>
      <c r="C16" s="511">
        <f>SUMIF('24区级一般支出情况明细表'!A:A,'25区本级一般支出情况表'!A16,'26区本级一般支出情况明细表'!C:C)</f>
        <v>4568</v>
      </c>
      <c r="D16" s="511">
        <f>SUMIF('24区级一般支出情况明细表'!A:A,A16,'24区级一般支出情况明细表'!D:D)</f>
        <v>17264</v>
      </c>
      <c r="E16" s="512">
        <f t="shared" si="1"/>
        <v>2.77933450087566</v>
      </c>
      <c r="F16" s="139" t="str">
        <f t="shared" si="0"/>
        <v>是</v>
      </c>
    </row>
    <row r="17" ht="37.5" customHeight="1" spans="1:6">
      <c r="A17" s="509" t="s">
        <v>108</v>
      </c>
      <c r="B17" s="513" t="s">
        <v>109</v>
      </c>
      <c r="C17" s="511">
        <f>SUMIF('24区级一般支出情况明细表'!A:A,'25区本级一般支出情况表'!A17,'26区本级一般支出情况明细表'!C:C)</f>
        <v>664</v>
      </c>
      <c r="D17" s="511">
        <f>SUMIF('24区级一般支出情况明细表'!A:A,A17,'24区级一般支出情况明细表'!D:D)</f>
        <v>2210</v>
      </c>
      <c r="E17" s="512">
        <f t="shared" si="1"/>
        <v>2.32831325301205</v>
      </c>
      <c r="F17" s="139" t="str">
        <f t="shared" si="0"/>
        <v>是</v>
      </c>
    </row>
    <row r="18" ht="37.5" customHeight="1" spans="1:6">
      <c r="A18" s="509" t="s">
        <v>110</v>
      </c>
      <c r="B18" s="513" t="s">
        <v>111</v>
      </c>
      <c r="C18" s="511">
        <f>SUMIF('24区级一般支出情况明细表'!A:A,'25区本级一般支出情况表'!A18,'26区本级一般支出情况明细表'!C:C)</f>
        <v>116</v>
      </c>
      <c r="D18" s="511">
        <f>SUMIF('24区级一般支出情况明细表'!A:A,A18,'24区级一般支出情况明细表'!D:D)</f>
        <v>3</v>
      </c>
      <c r="E18" s="512">
        <f t="shared" si="1"/>
        <v>-0.974137931034483</v>
      </c>
      <c r="F18" s="139" t="str">
        <f t="shared" si="0"/>
        <v>是</v>
      </c>
    </row>
    <row r="19" ht="37.5" customHeight="1" spans="1:6">
      <c r="A19" s="509" t="s">
        <v>112</v>
      </c>
      <c r="B19" s="513" t="s">
        <v>113</v>
      </c>
      <c r="C19" s="511">
        <f>SUMIF('24区级一般支出情况明细表'!A:A,'25区本级一般支出情况表'!A19,'26区本级一般支出情况明细表'!C:C)</f>
        <v>0</v>
      </c>
      <c r="D19" s="511">
        <f>SUMIF('24区级一般支出情况明细表'!A:A,A19,'24区级一般支出情况明细表'!D:D)</f>
        <v>0</v>
      </c>
      <c r="E19" s="512" t="str">
        <f t="shared" si="1"/>
        <v/>
      </c>
      <c r="F19" s="139" t="str">
        <f t="shared" si="0"/>
        <v>是</v>
      </c>
    </row>
    <row r="20" ht="37.5" customHeight="1" spans="1:6">
      <c r="A20" s="509" t="s">
        <v>114</v>
      </c>
      <c r="B20" s="513" t="s">
        <v>115</v>
      </c>
      <c r="C20" s="511">
        <f>SUMIF('24区级一般支出情况明细表'!A:A,'25区本级一般支出情况表'!A20,'26区本级一般支出情况明细表'!C:C)</f>
        <v>0</v>
      </c>
      <c r="D20" s="511">
        <f>SUMIF('24区级一般支出情况明细表'!A:A,A20,'24区级一般支出情况明细表'!D:D)</f>
        <v>0</v>
      </c>
      <c r="E20" s="512" t="str">
        <f t="shared" si="1"/>
        <v/>
      </c>
      <c r="F20" s="139" t="str">
        <f t="shared" si="0"/>
        <v>是</v>
      </c>
    </row>
    <row r="21" ht="37.5" customHeight="1" spans="1:6">
      <c r="A21" s="509" t="s">
        <v>116</v>
      </c>
      <c r="B21" s="513" t="s">
        <v>117</v>
      </c>
      <c r="C21" s="511">
        <f>SUMIF('24区级一般支出情况明细表'!A:A,'25区本级一般支出情况表'!A21,'26区本级一般支出情况明细表'!C:C)</f>
        <v>1691</v>
      </c>
      <c r="D21" s="511">
        <f>SUMIF('24区级一般支出情况明细表'!A:A,A21,'24区级一般支出情况明细表'!D:D)</f>
        <v>1845</v>
      </c>
      <c r="E21" s="512">
        <f t="shared" si="1"/>
        <v>0.091070372560615</v>
      </c>
      <c r="F21" s="139" t="str">
        <f t="shared" si="0"/>
        <v>是</v>
      </c>
    </row>
    <row r="22" ht="37.5" customHeight="1" spans="1:6">
      <c r="A22" s="509" t="s">
        <v>118</v>
      </c>
      <c r="B22" s="513" t="s">
        <v>119</v>
      </c>
      <c r="C22" s="511">
        <f>SUMIF('24区级一般支出情况明细表'!A:A,'25区本级一般支出情况表'!A22,'26区本级一般支出情况明细表'!C:C)</f>
        <v>15547</v>
      </c>
      <c r="D22" s="511">
        <f>SUMIF('24区级一般支出情况明细表'!A:A,A22,'24区级一般支出情况明细表'!D:D)</f>
        <v>17571</v>
      </c>
      <c r="E22" s="512">
        <f t="shared" si="1"/>
        <v>0.13018588795266</v>
      </c>
      <c r="F22" s="139" t="str">
        <f t="shared" si="0"/>
        <v>是</v>
      </c>
    </row>
    <row r="23" ht="37.5" customHeight="1" spans="1:6">
      <c r="A23" s="509" t="s">
        <v>120</v>
      </c>
      <c r="B23" s="513" t="s">
        <v>121</v>
      </c>
      <c r="C23" s="511">
        <f>SUMIF('24区级一般支出情况明细表'!A:A,'25区本级一般支出情况表'!A23,'26区本级一般支出情况明细表'!C:C)</f>
        <v>264</v>
      </c>
      <c r="D23" s="511">
        <f>SUMIF('24区级一般支出情况明细表'!A:A,A23,'24区级一般支出情况明细表'!D:D)</f>
        <v>363</v>
      </c>
      <c r="E23" s="512">
        <f t="shared" si="1"/>
        <v>0.375</v>
      </c>
      <c r="F23" s="139" t="str">
        <f t="shared" si="0"/>
        <v>是</v>
      </c>
    </row>
    <row r="24" ht="37.5" customHeight="1" spans="1:6">
      <c r="A24" s="509" t="s">
        <v>122</v>
      </c>
      <c r="B24" s="513" t="s">
        <v>123</v>
      </c>
      <c r="C24" s="511">
        <f>SUMIF('24区级一般支出情况明细表'!A:A,'25区本级一般支出情况表'!A24,'26区本级一般支出情况明细表'!C:C)</f>
        <v>3465</v>
      </c>
      <c r="D24" s="511">
        <f>SUMIF('24区级一般支出情况明细表'!A:A,A24,'24区级一般支出情况明细表'!D:D)</f>
        <v>7136</v>
      </c>
      <c r="E24" s="512">
        <f t="shared" si="1"/>
        <v>1.05945165945166</v>
      </c>
      <c r="F24" s="139" t="str">
        <f t="shared" si="0"/>
        <v>是</v>
      </c>
    </row>
    <row r="25" ht="37.5" customHeight="1" spans="1:6">
      <c r="A25" s="509" t="s">
        <v>124</v>
      </c>
      <c r="B25" s="513" t="s">
        <v>125</v>
      </c>
      <c r="C25" s="511">
        <f>SUMIF('24区级一般支出情况明细表'!A:A,'25区本级一般支出情况表'!A25,'26区本级一般支出情况明细表'!C:C)</f>
        <v>0</v>
      </c>
      <c r="D25" s="511">
        <f>SUMIF('24区级一般支出情况明细表'!A:A,A25,'24区级一般支出情况明细表'!D:D)</f>
        <v>4400</v>
      </c>
      <c r="E25" s="512" t="str">
        <f t="shared" si="1"/>
        <v/>
      </c>
      <c r="F25" s="139" t="str">
        <f t="shared" si="0"/>
        <v>是</v>
      </c>
    </row>
    <row r="26" ht="37.5" customHeight="1" spans="1:6">
      <c r="A26" s="509" t="s">
        <v>130</v>
      </c>
      <c r="B26" s="513" t="s">
        <v>1117</v>
      </c>
      <c r="C26" s="511">
        <f>SUMIF('24区级一般支出情况明细表'!A:A,'25区本级一般支出情况表'!A26,'26区本级一般支出情况明细表'!C:C)</f>
        <v>-17</v>
      </c>
      <c r="D26" s="511">
        <f>SUMIF('24区级一般支出情况明细表'!A:A,A26,'24区级一般支出情况明细表'!D:D)</f>
        <v>29581</v>
      </c>
      <c r="E26" s="512"/>
      <c r="F26" s="139" t="str">
        <f t="shared" si="0"/>
        <v>是</v>
      </c>
    </row>
    <row r="27" ht="37.5" customHeight="1" spans="1:6">
      <c r="A27" s="509" t="s">
        <v>126</v>
      </c>
      <c r="B27" s="513" t="s">
        <v>1122</v>
      </c>
      <c r="C27" s="511">
        <f>SUMIF('24区级一般支出情况明细表'!A:A,'25区本级一般支出情况表'!A27,'26区本级一般支出情况明细表'!C:C)</f>
        <v>5018</v>
      </c>
      <c r="D27" s="511">
        <f>SUMIF('24区级一般支出情况明细表'!A:A,A27,'24区级一般支出情况明细表'!D:D)</f>
        <v>5272</v>
      </c>
      <c r="E27" s="512">
        <f>IF(C27&lt;&gt;0,D27/C27-1,"")</f>
        <v>0.0506177760063771</v>
      </c>
      <c r="F27" s="139" t="str">
        <f t="shared" si="0"/>
        <v>是</v>
      </c>
    </row>
    <row r="28" ht="37.5" customHeight="1" spans="1:6">
      <c r="A28" s="509" t="s">
        <v>128</v>
      </c>
      <c r="B28" s="513" t="s">
        <v>1129</v>
      </c>
      <c r="C28" s="511">
        <f>SUMIF('24区级一般支出情况明细表'!A:A,'25区本级一般支出情况表'!A28,'26区本级一般支出情况明细表'!C:C)</f>
        <v>35</v>
      </c>
      <c r="D28" s="511">
        <f>SUMIF('24区级一般支出情况明细表'!A:A,A28,'24区级一般支出情况明细表'!D:D)</f>
        <v>30</v>
      </c>
      <c r="E28" s="512">
        <f>IF(C28&lt;&gt;0,D28/C28-1,"")</f>
        <v>-0.142857142857143</v>
      </c>
      <c r="F28" s="139" t="str">
        <f t="shared" si="0"/>
        <v>是</v>
      </c>
    </row>
    <row r="29" ht="37.5" customHeight="1" spans="1:6">
      <c r="A29" s="509"/>
      <c r="B29" s="513"/>
      <c r="C29" s="511">
        <f>SUMIF('24区级一般支出情况明细表'!A:A,'25区本级一般支出情况表'!A29,'26区本级一般支出情况明细表'!C:C)</f>
        <v>0</v>
      </c>
      <c r="D29" s="511">
        <f>SUMIF('24区级一般支出情况明细表'!A:A,A29,'24区级一般支出情况明细表'!D:D)</f>
        <v>0</v>
      </c>
      <c r="E29" s="512"/>
      <c r="F29" s="139" t="str">
        <f t="shared" si="0"/>
        <v>是</v>
      </c>
    </row>
    <row r="30" s="327" customFormat="1" ht="37.5" customHeight="1" spans="1:6">
      <c r="A30" s="514"/>
      <c r="B30" s="207" t="s">
        <v>132</v>
      </c>
      <c r="C30" s="515">
        <f>SUM(C4:C28)</f>
        <v>340079</v>
      </c>
      <c r="D30" s="515">
        <f>SUM(D4:D28)</f>
        <v>435527</v>
      </c>
      <c r="E30" s="516">
        <f>IF(C30&lt;&gt;0,D30/C30-1,"")</f>
        <v>0.280664198612675</v>
      </c>
      <c r="F30" s="139" t="str">
        <f t="shared" si="0"/>
        <v>是</v>
      </c>
    </row>
    <row r="31" ht="37.5" customHeight="1" spans="1:6">
      <c r="A31" s="517">
        <v>230</v>
      </c>
      <c r="B31" s="518" t="s">
        <v>133</v>
      </c>
      <c r="C31" s="515">
        <f>SUM(C32:C36)</f>
        <v>11900</v>
      </c>
      <c r="D31" s="515">
        <f>SUM(D32:D36)</f>
        <v>14306</v>
      </c>
      <c r="E31" s="516">
        <f t="shared" ref="E31:E40" si="2">IF(C31&lt;&gt;0,D31/C31-1,"")</f>
        <v>0.20218487394958</v>
      </c>
      <c r="F31" s="139" t="str">
        <f t="shared" ref="F31:F40" si="3">IF(LEN(A31)=3,"是",IF(B31&lt;&gt;"",IF(SUM(C31:D31)&lt;&gt;0,"是","否"),"是"))</f>
        <v>是</v>
      </c>
    </row>
    <row r="32" ht="37.5" customHeight="1" spans="1:6">
      <c r="A32" s="519">
        <v>23006</v>
      </c>
      <c r="B32" s="520" t="s">
        <v>134</v>
      </c>
      <c r="C32" s="511">
        <f>SUMIF('24区级一般支出情况明细表'!A:A,'25区本级一般支出情况表'!A32,'26区本级一般支出情况明细表'!C:C)</f>
        <v>8340</v>
      </c>
      <c r="D32" s="511">
        <f>SUMIF('24区级一般支出情况明细表'!A:A,A32,'24区级一般支出情况明细表'!D:D)</f>
        <v>7263</v>
      </c>
      <c r="E32" s="512">
        <f t="shared" si="2"/>
        <v>-0.129136690647482</v>
      </c>
      <c r="F32" s="139" t="str">
        <f t="shared" si="3"/>
        <v>是</v>
      </c>
    </row>
    <row r="33" ht="36" customHeight="1" spans="1:8">
      <c r="A33" s="509">
        <v>23008</v>
      </c>
      <c r="B33" s="520" t="s">
        <v>135</v>
      </c>
      <c r="C33" s="511">
        <f>SUMIF('24区级一般支出情况明细表'!A:A,'25区本级一般支出情况表'!A33,'26区本级一般支出情况明细表'!C:C)</f>
        <v>3560</v>
      </c>
      <c r="D33" s="511">
        <f>SUMIF('24区级一般支出情况明细表'!A:A,A33,'24区级一般支出情况明细表'!D:D)</f>
        <v>7043</v>
      </c>
      <c r="E33" s="512">
        <f t="shared" si="2"/>
        <v>0.978370786516854</v>
      </c>
      <c r="F33" s="139" t="str">
        <f t="shared" si="3"/>
        <v>是</v>
      </c>
    </row>
    <row r="34" ht="37.5" hidden="1" customHeight="1" spans="1:8">
      <c r="A34" s="521">
        <v>23015</v>
      </c>
      <c r="B34" s="522" t="s">
        <v>136</v>
      </c>
      <c r="C34" s="511">
        <f>SUMIF('24区级一般支出情况明细表'!A:A,'25区本级一般支出情况表'!A34,'26区本级一般支出情况明细表'!C:C)</f>
        <v>0</v>
      </c>
      <c r="D34" s="511">
        <f>SUMIF('24区级一般支出情况明细表'!A:A,A34,'24区级一般支出情况明细表'!D:D)</f>
        <v>0</v>
      </c>
      <c r="E34" s="512"/>
      <c r="F34" s="139" t="str">
        <f t="shared" si="3"/>
        <v>否</v>
      </c>
    </row>
    <row r="35" s="502" customFormat="1" ht="36" hidden="1" customHeight="1" spans="1:8">
      <c r="A35" s="521">
        <v>23016</v>
      </c>
      <c r="B35" s="522" t="s">
        <v>137</v>
      </c>
      <c r="C35" s="511">
        <f>SUMIF('24区级一般支出情况明细表'!A:A,'25区本级一般支出情况表'!A35,'26区本级一般支出情况明细表'!C:C)</f>
        <v>0</v>
      </c>
      <c r="D35" s="511">
        <f>SUMIF('24区级一般支出情况明细表'!A:A,A35,'24区级一般支出情况明细表'!D:D)</f>
        <v>0</v>
      </c>
      <c r="E35" s="512" t="str">
        <f t="shared" si="2"/>
        <v/>
      </c>
      <c r="F35" s="139" t="str">
        <f t="shared" si="3"/>
        <v>否</v>
      </c>
      <c r="H35" s="259"/>
    </row>
    <row r="36" s="502" customFormat="1" ht="36" hidden="1" customHeight="1" spans="1:8">
      <c r="A36" s="521">
        <v>23021</v>
      </c>
      <c r="B36" s="522" t="s">
        <v>139</v>
      </c>
      <c r="C36" s="511">
        <f>SUMIF('24区级一般支出情况明细表'!A:A,'25区本级一般支出情况表'!A36,'26区本级一般支出情况明细表'!C:C)</f>
        <v>0</v>
      </c>
      <c r="D36" s="511">
        <f>SUMIF('24区级一般支出情况明细表'!A:A,A36,'24区级一般支出情况明细表'!D:D)</f>
        <v>0</v>
      </c>
      <c r="E36" s="512" t="str">
        <f t="shared" si="2"/>
        <v/>
      </c>
      <c r="F36" s="139" t="str">
        <f t="shared" si="3"/>
        <v>否</v>
      </c>
      <c r="H36" s="259"/>
    </row>
    <row r="37" s="502" customFormat="1" ht="37.5" customHeight="1" spans="1:8">
      <c r="A37" s="517">
        <v>231</v>
      </c>
      <c r="B37" s="524" t="s">
        <v>1651</v>
      </c>
      <c r="C37" s="515">
        <f>C38</f>
        <v>37432</v>
      </c>
      <c r="D37" s="515">
        <f>D38</f>
        <v>29700</v>
      </c>
      <c r="E37" s="516">
        <f t="shared" si="2"/>
        <v>-0.206561231032272</v>
      </c>
      <c r="F37" s="139" t="str">
        <f t="shared" si="3"/>
        <v>是</v>
      </c>
    </row>
    <row r="38" s="502" customFormat="1" ht="36" customHeight="1" spans="1:8">
      <c r="A38" s="521">
        <v>23103</v>
      </c>
      <c r="B38" s="522" t="s">
        <v>141</v>
      </c>
      <c r="C38" s="511">
        <f>SUMIF('24区级一般支出情况明细表'!A:A,'25区本级一般支出情况表'!A38,'26区本级一般支出情况明细表'!C:C)</f>
        <v>37432</v>
      </c>
      <c r="D38" s="511">
        <f>SUMIF('24区级一般支出情况明细表'!A:A,A38,'24区级一般支出情况明细表'!D:D)</f>
        <v>29700</v>
      </c>
      <c r="E38" s="512">
        <f t="shared" si="2"/>
        <v>-0.206561231032272</v>
      </c>
      <c r="F38" s="139" t="str">
        <f t="shared" si="3"/>
        <v>是</v>
      </c>
      <c r="H38" s="259"/>
    </row>
    <row r="39" s="502" customFormat="1" ht="37.5" customHeight="1" spans="1:8">
      <c r="A39" s="525">
        <v>23009</v>
      </c>
      <c r="B39" s="526" t="s">
        <v>142</v>
      </c>
      <c r="C39" s="528">
        <f>SUMIF('24区级一般支出情况明细表'!A:A,'25区本级一般支出情况表'!A39,'26区本级一般支出情况明细表'!C:C)</f>
        <v>6442</v>
      </c>
      <c r="D39" s="511">
        <f>SUMIF('24区级一般支出情况明细表'!A:A,A39,'24区级一般支出情况明细表'!D:D)</f>
        <v>0</v>
      </c>
      <c r="E39" s="516">
        <f t="shared" si="2"/>
        <v>-1</v>
      </c>
      <c r="F39" s="139" t="str">
        <f t="shared" si="3"/>
        <v>是</v>
      </c>
      <c r="H39" s="259"/>
    </row>
    <row r="40" ht="37.5" customHeight="1" spans="1:8">
      <c r="A40" s="514"/>
      <c r="B40" s="527" t="s">
        <v>143</v>
      </c>
      <c r="C40" s="515">
        <f>SUM(C30:C31,C37,C39)</f>
        <v>395853</v>
      </c>
      <c r="D40" s="515">
        <f>SUM(D30:D31,D37,D39)</f>
        <v>479533</v>
      </c>
      <c r="E40" s="516">
        <f t="shared" si="2"/>
        <v>0.211391602438279</v>
      </c>
      <c r="F40" s="139" t="str">
        <f t="shared" si="3"/>
        <v>是</v>
      </c>
    </row>
  </sheetData>
  <autoFilter xmlns:etc="http://www.wps.cn/officeDocument/2017/etCustomData" ref="A3:F40" etc:filterBottomFollowUsedRange="0">
    <filterColumn colId="5">
      <customFilters>
        <customFilter operator="equal" val="是"/>
      </customFilters>
    </filterColumn>
    <extLst/>
  </autoFilter>
  <mergeCells count="1">
    <mergeCell ref="B1:E1"/>
  </mergeCells>
  <conditionalFormatting sqref="F26">
    <cfRule type="cellIs" dxfId="5" priority="4" stopIfTrue="1" operator="lessThan">
      <formula>0</formula>
    </cfRule>
  </conditionalFormatting>
  <conditionalFormatting sqref="A36:B36">
    <cfRule type="expression" dxfId="1" priority="2" stopIfTrue="1">
      <formula>"len($A:$A)=3"</formula>
    </cfRule>
  </conditionalFormatting>
  <conditionalFormatting sqref="F36">
    <cfRule type="cellIs" dxfId="5" priority="3" stopIfTrue="1" operator="lessThan">
      <formula>0</formula>
    </cfRule>
  </conditionalFormatting>
  <conditionalFormatting sqref="A38:B38">
    <cfRule type="expression" dxfId="1" priority="5" stopIfTrue="1">
      <formula>"len($A:$A)=3"</formula>
    </cfRule>
  </conditionalFormatting>
  <conditionalFormatting sqref="F38">
    <cfRule type="cellIs" dxfId="5" priority="6" stopIfTrue="1" operator="lessThan">
      <formula>0</formula>
    </cfRule>
  </conditionalFormatting>
  <conditionalFormatting sqref="E2 D41:E45">
    <cfRule type="cellIs" dxfId="0" priority="33" stopIfTrue="1" operator="lessThanOrEqual">
      <formula>-1</formula>
    </cfRule>
  </conditionalFormatting>
  <conditionalFormatting sqref="F4:F25 F27:F35 F37 F39:F41">
    <cfRule type="cellIs" dxfId="5" priority="17" stopIfTrue="1" operator="lessThan">
      <formula>0</formula>
    </cfRule>
  </conditionalFormatting>
  <conditionalFormatting sqref="A34:B35">
    <cfRule type="expression" dxfId="1" priority="15"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5">
    <tabColor theme="9" tint="0.4"/>
    <pageSetUpPr fitToPage="1"/>
  </sheetPr>
  <dimension ref="A1:I1317"/>
  <sheetViews>
    <sheetView showZeros="0" zoomScale="70" zoomScaleNormal="70" workbookViewId="0">
      <pane ySplit="3" topLeftCell="A4" activePane="bottomLeft" state="frozen"/>
      <selection/>
      <selection pane="bottomLeft" activeCell="D1287" sqref="D1287"/>
    </sheetView>
  </sheetViews>
  <sheetFormatPr defaultColWidth="9" defaultRowHeight="14.25"/>
  <cols>
    <col min="1" max="1" width="23.5" style="319" customWidth="1"/>
    <col min="2" max="2" width="59.275" style="319" customWidth="1"/>
    <col min="3" max="4" width="23.0333333333333" style="460" customWidth="1"/>
    <col min="5" max="5" width="19.4666666666667" style="319" customWidth="1"/>
    <col min="6" max="6" width="4.38333333333333" style="319" customWidth="1"/>
    <col min="7" max="7" width="9" style="319" hidden="1" customWidth="1"/>
    <col min="8" max="10" width="9" style="316" hidden="1" customWidth="1"/>
    <col min="11" max="16384" width="9" style="316"/>
  </cols>
  <sheetData>
    <row r="1" s="168" customFormat="1" ht="45" customHeight="1" spans="1:9">
      <c r="A1" s="461"/>
      <c r="B1" s="322" t="s">
        <v>1652</v>
      </c>
      <c r="C1" s="360"/>
      <c r="D1" s="360"/>
      <c r="E1" s="322"/>
      <c r="F1" s="462"/>
      <c r="G1" s="462"/>
      <c r="H1" s="461"/>
      <c r="I1" s="461"/>
    </row>
    <row r="2" s="168" customFormat="1" ht="20.1" customHeight="1" spans="1:9">
      <c r="A2" s="463"/>
      <c r="B2" s="464" t="s">
        <v>1653</v>
      </c>
      <c r="C2" s="361"/>
      <c r="D2" s="465"/>
      <c r="E2" s="466" t="s">
        <v>2</v>
      </c>
      <c r="F2" s="461"/>
      <c r="G2" s="461"/>
      <c r="H2" s="461"/>
      <c r="I2" s="461"/>
    </row>
    <row r="3" s="458" customFormat="1" ht="45" customHeight="1" spans="1:9">
      <c r="A3" s="467" t="s">
        <v>3</v>
      </c>
      <c r="B3" s="468" t="s">
        <v>4</v>
      </c>
      <c r="C3" s="217" t="s">
        <v>1642</v>
      </c>
      <c r="D3" s="217" t="s">
        <v>1643</v>
      </c>
      <c r="E3" s="97" t="s">
        <v>1644</v>
      </c>
      <c r="F3" s="469" t="s">
        <v>8</v>
      </c>
      <c r="G3" s="458" t="s">
        <v>146</v>
      </c>
      <c r="H3" s="458" t="s">
        <v>147</v>
      </c>
      <c r="I3" s="458" t="s">
        <v>148</v>
      </c>
    </row>
    <row r="4" s="316" customFormat="1" ht="34" customHeight="1" spans="1:9">
      <c r="A4" s="470">
        <v>201</v>
      </c>
      <c r="B4" s="340" t="s">
        <v>83</v>
      </c>
      <c r="C4" s="341">
        <f>SUMIFS(C5:C$1302,$G5:$G$1302,"款",$H5:$H$1302,$A4)</f>
        <v>30617</v>
      </c>
      <c r="D4" s="341">
        <f>SUMIFS(D5:D$1302,$G5:$G$1302,"款",$H5:$H$1302,$A4)</f>
        <v>36974</v>
      </c>
      <c r="E4" s="471">
        <f t="shared" ref="E4:E67" si="0">IF(C4&lt;&gt;0,D4/C4-1,"")</f>
        <v>0.207629748179116</v>
      </c>
      <c r="F4" s="472" t="str">
        <f>IF(LEN(A4)=3,"是",IF(B4&lt;&gt;"",IF(SUM(C4:D4)&lt;&gt;0,"是","否"),"是"))</f>
        <v>是</v>
      </c>
      <c r="G4" s="473" t="str">
        <f t="shared" ref="G4:G67" si="1">_xlfn.IFS(LEN(A4)=3,"类",LEN(A4)=5,"款",LEN(A4)=7,"项")</f>
        <v>类</v>
      </c>
      <c r="H4" s="474" t="str">
        <f t="shared" ref="H4:H67" si="2">LEFT(A4,3)</f>
        <v>201</v>
      </c>
      <c r="I4" s="474" t="str">
        <f t="shared" ref="I4:I67" si="3">LEFT(A4,5)</f>
        <v>201</v>
      </c>
    </row>
    <row r="5" s="316" customFormat="1" ht="34" customHeight="1" spans="1:9">
      <c r="A5" s="339">
        <v>20101</v>
      </c>
      <c r="B5" s="475" t="s">
        <v>150</v>
      </c>
      <c r="C5" s="476">
        <f>SUMIFS(C6:C$1302,$G6:$G$1302,"项",$I6:$I$1302,$A5)</f>
        <v>910</v>
      </c>
      <c r="D5" s="476">
        <f>SUMIFS(D6:D$1302,$G6:$G$1302,"项",$I6:$I$1302,$A5)</f>
        <v>1049</v>
      </c>
      <c r="E5" s="477">
        <f t="shared" si="0"/>
        <v>0.152747252747253</v>
      </c>
      <c r="F5" s="472" t="str">
        <f t="shared" ref="F5:F68" si="4">IF(LEN(A5)=3,"是",IF(B5&lt;&gt;"",IF(SUM(C5:D5)&lt;&gt;0,"是","否"),"是"))</f>
        <v>是</v>
      </c>
      <c r="G5" s="473" t="str">
        <f t="shared" si="1"/>
        <v>款</v>
      </c>
      <c r="H5" s="474" t="str">
        <f t="shared" si="2"/>
        <v>201</v>
      </c>
      <c r="I5" s="474" t="str">
        <f t="shared" si="3"/>
        <v>20101</v>
      </c>
    </row>
    <row r="6" s="319" customFormat="1" ht="34" customHeight="1" spans="1:9">
      <c r="A6" s="333">
        <v>2010101</v>
      </c>
      <c r="B6" s="342" t="s">
        <v>151</v>
      </c>
      <c r="C6" s="478">
        <v>790</v>
      </c>
      <c r="D6" s="479">
        <v>861</v>
      </c>
      <c r="E6" s="477">
        <f t="shared" si="0"/>
        <v>0.089873417721519</v>
      </c>
      <c r="F6" s="472" t="str">
        <f t="shared" si="4"/>
        <v>是</v>
      </c>
      <c r="G6" s="473" t="str">
        <f t="shared" si="1"/>
        <v>项</v>
      </c>
      <c r="H6" s="474" t="str">
        <f t="shared" si="2"/>
        <v>201</v>
      </c>
      <c r="I6" s="474" t="str">
        <f t="shared" si="3"/>
        <v>20101</v>
      </c>
    </row>
    <row r="7" s="319" customFormat="1" ht="34" hidden="1" customHeight="1" spans="1:9">
      <c r="A7" s="333">
        <v>2010102</v>
      </c>
      <c r="B7" s="342" t="s">
        <v>152</v>
      </c>
      <c r="C7" s="478">
        <v>0</v>
      </c>
      <c r="D7" s="479">
        <v>0</v>
      </c>
      <c r="E7" s="477" t="str">
        <f t="shared" si="0"/>
        <v/>
      </c>
      <c r="F7" s="472" t="str">
        <f t="shared" si="4"/>
        <v>否</v>
      </c>
      <c r="G7" s="473" t="str">
        <f t="shared" si="1"/>
        <v>项</v>
      </c>
      <c r="H7" s="474" t="str">
        <f t="shared" si="2"/>
        <v>201</v>
      </c>
      <c r="I7" s="474" t="str">
        <f t="shared" si="3"/>
        <v>20101</v>
      </c>
    </row>
    <row r="8" s="319" customFormat="1" ht="34" hidden="1" customHeight="1" spans="1:9">
      <c r="A8" s="333">
        <v>2010103</v>
      </c>
      <c r="B8" s="342" t="s">
        <v>153</v>
      </c>
      <c r="C8" s="478">
        <v>0</v>
      </c>
      <c r="D8" s="479">
        <v>0</v>
      </c>
      <c r="E8" s="477" t="str">
        <f t="shared" si="0"/>
        <v/>
      </c>
      <c r="F8" s="472" t="str">
        <f t="shared" si="4"/>
        <v>否</v>
      </c>
      <c r="G8" s="473" t="str">
        <f t="shared" si="1"/>
        <v>项</v>
      </c>
      <c r="H8" s="474" t="str">
        <f t="shared" si="2"/>
        <v>201</v>
      </c>
      <c r="I8" s="474" t="str">
        <f t="shared" si="3"/>
        <v>20101</v>
      </c>
    </row>
    <row r="9" s="319" customFormat="1" ht="34" customHeight="1" spans="1:9">
      <c r="A9" s="333">
        <v>2010104</v>
      </c>
      <c r="B9" s="342" t="s">
        <v>154</v>
      </c>
      <c r="C9" s="478">
        <v>17</v>
      </c>
      <c r="D9" s="479">
        <v>75</v>
      </c>
      <c r="E9" s="477">
        <f t="shared" si="0"/>
        <v>3.41176470588235</v>
      </c>
      <c r="F9" s="472" t="str">
        <f t="shared" si="4"/>
        <v>是</v>
      </c>
      <c r="G9" s="473" t="str">
        <f t="shared" si="1"/>
        <v>项</v>
      </c>
      <c r="H9" s="474" t="str">
        <f t="shared" si="2"/>
        <v>201</v>
      </c>
      <c r="I9" s="474" t="str">
        <f t="shared" si="3"/>
        <v>20101</v>
      </c>
    </row>
    <row r="10" s="319" customFormat="1" ht="34" customHeight="1" spans="1:9">
      <c r="A10" s="333">
        <v>2010105</v>
      </c>
      <c r="B10" s="342" t="s">
        <v>155</v>
      </c>
      <c r="C10" s="478">
        <v>0</v>
      </c>
      <c r="D10" s="479">
        <v>5</v>
      </c>
      <c r="E10" s="477" t="str">
        <f t="shared" si="0"/>
        <v/>
      </c>
      <c r="F10" s="472" t="str">
        <f t="shared" si="4"/>
        <v>是</v>
      </c>
      <c r="G10" s="473" t="str">
        <f t="shared" si="1"/>
        <v>项</v>
      </c>
      <c r="H10" s="474" t="str">
        <f t="shared" si="2"/>
        <v>201</v>
      </c>
      <c r="I10" s="474" t="str">
        <f t="shared" si="3"/>
        <v>20101</v>
      </c>
    </row>
    <row r="11" s="319" customFormat="1" ht="34" hidden="1" customHeight="1" spans="1:9">
      <c r="A11" s="333">
        <v>2010106</v>
      </c>
      <c r="B11" s="342" t="s">
        <v>156</v>
      </c>
      <c r="C11" s="478">
        <v>0</v>
      </c>
      <c r="D11" s="479">
        <v>0</v>
      </c>
      <c r="E11" s="477" t="str">
        <f t="shared" si="0"/>
        <v/>
      </c>
      <c r="F11" s="472" t="str">
        <f t="shared" si="4"/>
        <v>否</v>
      </c>
      <c r="G11" s="473" t="str">
        <f t="shared" si="1"/>
        <v>项</v>
      </c>
      <c r="H11" s="474" t="str">
        <f t="shared" si="2"/>
        <v>201</v>
      </c>
      <c r="I11" s="474" t="str">
        <f t="shared" si="3"/>
        <v>20101</v>
      </c>
    </row>
    <row r="12" s="319" customFormat="1" ht="34" customHeight="1" spans="1:9">
      <c r="A12" s="333">
        <v>2010107</v>
      </c>
      <c r="B12" s="342" t="s">
        <v>157</v>
      </c>
      <c r="C12" s="478">
        <v>5</v>
      </c>
      <c r="D12" s="479">
        <v>24</v>
      </c>
      <c r="E12" s="477">
        <f t="shared" si="0"/>
        <v>3.8</v>
      </c>
      <c r="F12" s="472" t="str">
        <f t="shared" si="4"/>
        <v>是</v>
      </c>
      <c r="G12" s="473" t="str">
        <f t="shared" si="1"/>
        <v>项</v>
      </c>
      <c r="H12" s="474" t="str">
        <f t="shared" si="2"/>
        <v>201</v>
      </c>
      <c r="I12" s="474" t="str">
        <f t="shared" si="3"/>
        <v>20101</v>
      </c>
    </row>
    <row r="13" s="319" customFormat="1" ht="34" customHeight="1" spans="1:9">
      <c r="A13" s="333">
        <v>2010108</v>
      </c>
      <c r="B13" s="342" t="s">
        <v>158</v>
      </c>
      <c r="C13" s="478">
        <v>33</v>
      </c>
      <c r="D13" s="479">
        <v>83</v>
      </c>
      <c r="E13" s="477">
        <f t="shared" si="0"/>
        <v>1.51515151515152</v>
      </c>
      <c r="F13" s="472" t="str">
        <f t="shared" si="4"/>
        <v>是</v>
      </c>
      <c r="G13" s="473" t="str">
        <f t="shared" si="1"/>
        <v>项</v>
      </c>
      <c r="H13" s="474" t="str">
        <f t="shared" si="2"/>
        <v>201</v>
      </c>
      <c r="I13" s="474" t="str">
        <f t="shared" si="3"/>
        <v>20101</v>
      </c>
    </row>
    <row r="14" s="319" customFormat="1" ht="34" hidden="1" customHeight="1" spans="1:9">
      <c r="A14" s="333">
        <v>2010109</v>
      </c>
      <c r="B14" s="342" t="s">
        <v>159</v>
      </c>
      <c r="C14" s="478">
        <v>0</v>
      </c>
      <c r="D14" s="479">
        <v>0</v>
      </c>
      <c r="E14" s="477" t="str">
        <f t="shared" si="0"/>
        <v/>
      </c>
      <c r="F14" s="472" t="str">
        <f t="shared" si="4"/>
        <v>否</v>
      </c>
      <c r="G14" s="473" t="str">
        <f t="shared" si="1"/>
        <v>项</v>
      </c>
      <c r="H14" s="474" t="str">
        <f t="shared" si="2"/>
        <v>201</v>
      </c>
      <c r="I14" s="474" t="str">
        <f t="shared" si="3"/>
        <v>20101</v>
      </c>
    </row>
    <row r="15" s="319" customFormat="1" ht="34" customHeight="1" spans="1:9">
      <c r="A15" s="333">
        <v>2010150</v>
      </c>
      <c r="B15" s="342" t="s">
        <v>160</v>
      </c>
      <c r="C15" s="478">
        <v>65</v>
      </c>
      <c r="D15" s="479">
        <v>0</v>
      </c>
      <c r="E15" s="477">
        <f t="shared" si="0"/>
        <v>-1</v>
      </c>
      <c r="F15" s="472" t="str">
        <f t="shared" si="4"/>
        <v>是</v>
      </c>
      <c r="G15" s="473" t="str">
        <f t="shared" si="1"/>
        <v>项</v>
      </c>
      <c r="H15" s="474" t="str">
        <f t="shared" si="2"/>
        <v>201</v>
      </c>
      <c r="I15" s="474" t="str">
        <f t="shared" si="3"/>
        <v>20101</v>
      </c>
    </row>
    <row r="16" s="319" customFormat="1" ht="34" customHeight="1" spans="1:9">
      <c r="A16" s="333">
        <v>2010199</v>
      </c>
      <c r="B16" s="342" t="s">
        <v>161</v>
      </c>
      <c r="C16" s="478">
        <v>0</v>
      </c>
      <c r="D16" s="479">
        <v>1</v>
      </c>
      <c r="E16" s="477" t="str">
        <f t="shared" si="0"/>
        <v/>
      </c>
      <c r="F16" s="472" t="str">
        <f t="shared" si="4"/>
        <v>是</v>
      </c>
      <c r="G16" s="473" t="str">
        <f t="shared" si="1"/>
        <v>项</v>
      </c>
      <c r="H16" s="474" t="str">
        <f t="shared" si="2"/>
        <v>201</v>
      </c>
      <c r="I16" s="474" t="str">
        <f t="shared" si="3"/>
        <v>20101</v>
      </c>
    </row>
    <row r="17" s="316" customFormat="1" ht="34" customHeight="1" spans="1:9">
      <c r="A17" s="339">
        <v>20102</v>
      </c>
      <c r="B17" s="475" t="s">
        <v>162</v>
      </c>
      <c r="C17" s="476">
        <f>SUMIFS(C18:C$1302,$G18:$G$1302,"项",$I18:$I$1302,$A17)</f>
        <v>771</v>
      </c>
      <c r="D17" s="476">
        <f>SUMIFS(D18:D$1302,$G18:$G$1302,"项",$I18:$I$1302,$A17)</f>
        <v>804</v>
      </c>
      <c r="E17" s="477">
        <f t="shared" si="0"/>
        <v>0.0428015564202335</v>
      </c>
      <c r="F17" s="472" t="str">
        <f t="shared" si="4"/>
        <v>是</v>
      </c>
      <c r="G17" s="473" t="str">
        <f t="shared" si="1"/>
        <v>款</v>
      </c>
      <c r="H17" s="474" t="str">
        <f t="shared" si="2"/>
        <v>201</v>
      </c>
      <c r="I17" s="474" t="str">
        <f t="shared" si="3"/>
        <v>20102</v>
      </c>
    </row>
    <row r="18" s="319" customFormat="1" ht="34" customHeight="1" spans="1:9">
      <c r="A18" s="333">
        <v>2010201</v>
      </c>
      <c r="B18" s="342" t="s">
        <v>151</v>
      </c>
      <c r="C18" s="478">
        <v>713</v>
      </c>
      <c r="D18" s="479">
        <v>687</v>
      </c>
      <c r="E18" s="477">
        <f t="shared" si="0"/>
        <v>-0.0364656381486677</v>
      </c>
      <c r="F18" s="472" t="str">
        <f t="shared" si="4"/>
        <v>是</v>
      </c>
      <c r="G18" s="473" t="str">
        <f t="shared" si="1"/>
        <v>项</v>
      </c>
      <c r="H18" s="474" t="str">
        <f t="shared" si="2"/>
        <v>201</v>
      </c>
      <c r="I18" s="474" t="str">
        <f t="shared" si="3"/>
        <v>20102</v>
      </c>
    </row>
    <row r="19" s="319" customFormat="1" ht="34" hidden="1" customHeight="1" spans="1:9">
      <c r="A19" s="333">
        <v>2010202</v>
      </c>
      <c r="B19" s="342" t="s">
        <v>152</v>
      </c>
      <c r="C19" s="478">
        <v>0</v>
      </c>
      <c r="D19" s="479">
        <v>0</v>
      </c>
      <c r="E19" s="477" t="str">
        <f t="shared" si="0"/>
        <v/>
      </c>
      <c r="F19" s="472" t="str">
        <f t="shared" si="4"/>
        <v>否</v>
      </c>
      <c r="G19" s="473" t="str">
        <f t="shared" si="1"/>
        <v>项</v>
      </c>
      <c r="H19" s="474" t="str">
        <f t="shared" si="2"/>
        <v>201</v>
      </c>
      <c r="I19" s="474" t="str">
        <f t="shared" si="3"/>
        <v>20102</v>
      </c>
    </row>
    <row r="20" s="319" customFormat="1" ht="34" hidden="1" customHeight="1" spans="1:9">
      <c r="A20" s="333">
        <v>2010203</v>
      </c>
      <c r="B20" s="342" t="s">
        <v>153</v>
      </c>
      <c r="C20" s="478">
        <v>0</v>
      </c>
      <c r="D20" s="479">
        <v>0</v>
      </c>
      <c r="E20" s="477" t="str">
        <f t="shared" si="0"/>
        <v/>
      </c>
      <c r="F20" s="472" t="str">
        <f t="shared" si="4"/>
        <v>否</v>
      </c>
      <c r="G20" s="473" t="str">
        <f t="shared" si="1"/>
        <v>项</v>
      </c>
      <c r="H20" s="474" t="str">
        <f t="shared" si="2"/>
        <v>201</v>
      </c>
      <c r="I20" s="474" t="str">
        <f t="shared" si="3"/>
        <v>20102</v>
      </c>
    </row>
    <row r="21" s="319" customFormat="1" ht="34" customHeight="1" spans="1:9">
      <c r="A21" s="333">
        <v>2010204</v>
      </c>
      <c r="B21" s="342" t="s">
        <v>163</v>
      </c>
      <c r="C21" s="478">
        <v>28</v>
      </c>
      <c r="D21" s="479">
        <v>41</v>
      </c>
      <c r="E21" s="477">
        <f t="shared" si="0"/>
        <v>0.464285714285714</v>
      </c>
      <c r="F21" s="472" t="str">
        <f t="shared" si="4"/>
        <v>是</v>
      </c>
      <c r="G21" s="473" t="str">
        <f t="shared" si="1"/>
        <v>项</v>
      </c>
      <c r="H21" s="474" t="str">
        <f t="shared" si="2"/>
        <v>201</v>
      </c>
      <c r="I21" s="474" t="str">
        <f t="shared" si="3"/>
        <v>20102</v>
      </c>
    </row>
    <row r="22" s="319" customFormat="1" ht="34" customHeight="1" spans="1:9">
      <c r="A22" s="333">
        <v>2010205</v>
      </c>
      <c r="B22" s="342" t="s">
        <v>164</v>
      </c>
      <c r="C22" s="478">
        <v>0</v>
      </c>
      <c r="D22" s="479">
        <v>23</v>
      </c>
      <c r="E22" s="477" t="str">
        <f t="shared" si="0"/>
        <v/>
      </c>
      <c r="F22" s="472" t="str">
        <f t="shared" si="4"/>
        <v>是</v>
      </c>
      <c r="G22" s="473" t="str">
        <f t="shared" si="1"/>
        <v>项</v>
      </c>
      <c r="H22" s="474" t="str">
        <f t="shared" si="2"/>
        <v>201</v>
      </c>
      <c r="I22" s="474" t="str">
        <f t="shared" si="3"/>
        <v>20102</v>
      </c>
    </row>
    <row r="23" s="319" customFormat="1" ht="34" hidden="1" customHeight="1" spans="1:9">
      <c r="A23" s="333">
        <v>2010206</v>
      </c>
      <c r="B23" s="342" t="s">
        <v>165</v>
      </c>
      <c r="C23" s="478">
        <v>0</v>
      </c>
      <c r="D23" s="479">
        <v>0</v>
      </c>
      <c r="E23" s="477" t="str">
        <f t="shared" si="0"/>
        <v/>
      </c>
      <c r="F23" s="472" t="str">
        <f t="shared" si="4"/>
        <v>否</v>
      </c>
      <c r="G23" s="473" t="str">
        <f t="shared" si="1"/>
        <v>项</v>
      </c>
      <c r="H23" s="474" t="str">
        <f t="shared" si="2"/>
        <v>201</v>
      </c>
      <c r="I23" s="474" t="str">
        <f t="shared" si="3"/>
        <v>20102</v>
      </c>
    </row>
    <row r="24" s="319" customFormat="1" ht="34" hidden="1" customHeight="1" spans="1:9">
      <c r="A24" s="333">
        <v>2010250</v>
      </c>
      <c r="B24" s="342" t="s">
        <v>160</v>
      </c>
      <c r="C24" s="478">
        <v>0</v>
      </c>
      <c r="D24" s="479">
        <v>0</v>
      </c>
      <c r="E24" s="477" t="str">
        <f t="shared" si="0"/>
        <v/>
      </c>
      <c r="F24" s="472" t="str">
        <f t="shared" si="4"/>
        <v>否</v>
      </c>
      <c r="G24" s="473" t="str">
        <f t="shared" si="1"/>
        <v>项</v>
      </c>
      <c r="H24" s="474" t="str">
        <f t="shared" si="2"/>
        <v>201</v>
      </c>
      <c r="I24" s="474" t="str">
        <f t="shared" si="3"/>
        <v>20102</v>
      </c>
    </row>
    <row r="25" s="319" customFormat="1" ht="34" customHeight="1" spans="1:9">
      <c r="A25" s="333">
        <v>2010299</v>
      </c>
      <c r="B25" s="342" t="s">
        <v>166</v>
      </c>
      <c r="C25" s="478">
        <v>30</v>
      </c>
      <c r="D25" s="479">
        <v>53</v>
      </c>
      <c r="E25" s="477">
        <f t="shared" si="0"/>
        <v>0.766666666666667</v>
      </c>
      <c r="F25" s="472" t="str">
        <f t="shared" si="4"/>
        <v>是</v>
      </c>
      <c r="G25" s="473" t="str">
        <f t="shared" si="1"/>
        <v>项</v>
      </c>
      <c r="H25" s="474" t="str">
        <f t="shared" si="2"/>
        <v>201</v>
      </c>
      <c r="I25" s="474" t="str">
        <f t="shared" si="3"/>
        <v>20102</v>
      </c>
    </row>
    <row r="26" s="316" customFormat="1" ht="34" customHeight="1" spans="1:9">
      <c r="A26" s="339">
        <v>20103</v>
      </c>
      <c r="B26" s="475" t="s">
        <v>167</v>
      </c>
      <c r="C26" s="476">
        <f>SUMIFS(C27:C$1302,$G27:$G$1302,"项",$I27:$I$1302,$A26)</f>
        <v>11129</v>
      </c>
      <c r="D26" s="476">
        <f>SUMIFS(D27:D$1302,$G27:$G$1302,"项",$I27:$I$1302,$A26)</f>
        <v>15051</v>
      </c>
      <c r="E26" s="477">
        <f t="shared" si="0"/>
        <v>0.352412615688741</v>
      </c>
      <c r="F26" s="472" t="str">
        <f t="shared" si="4"/>
        <v>是</v>
      </c>
      <c r="G26" s="473" t="str">
        <f t="shared" si="1"/>
        <v>款</v>
      </c>
      <c r="H26" s="474" t="str">
        <f t="shared" si="2"/>
        <v>201</v>
      </c>
      <c r="I26" s="474" t="str">
        <f t="shared" si="3"/>
        <v>20103</v>
      </c>
    </row>
    <row r="27" s="319" customFormat="1" ht="34" customHeight="1" spans="1:9">
      <c r="A27" s="333">
        <v>2010301</v>
      </c>
      <c r="B27" s="342" t="s">
        <v>151</v>
      </c>
      <c r="C27" s="478">
        <v>4480</v>
      </c>
      <c r="D27" s="479">
        <v>4457</v>
      </c>
      <c r="E27" s="477">
        <f t="shared" si="0"/>
        <v>-0.00513392857142858</v>
      </c>
      <c r="F27" s="472" t="str">
        <f t="shared" si="4"/>
        <v>是</v>
      </c>
      <c r="G27" s="473" t="str">
        <f t="shared" si="1"/>
        <v>项</v>
      </c>
      <c r="H27" s="474" t="str">
        <f t="shared" si="2"/>
        <v>201</v>
      </c>
      <c r="I27" s="474" t="str">
        <f t="shared" si="3"/>
        <v>20103</v>
      </c>
    </row>
    <row r="28" s="319" customFormat="1" ht="34" customHeight="1" spans="1:9">
      <c r="A28" s="333">
        <v>2010302</v>
      </c>
      <c r="B28" s="342" t="s">
        <v>152</v>
      </c>
      <c r="C28" s="478">
        <v>3</v>
      </c>
      <c r="D28" s="479">
        <v>3</v>
      </c>
      <c r="E28" s="477">
        <f t="shared" si="0"/>
        <v>0</v>
      </c>
      <c r="F28" s="472" t="str">
        <f t="shared" si="4"/>
        <v>是</v>
      </c>
      <c r="G28" s="473" t="str">
        <f t="shared" si="1"/>
        <v>项</v>
      </c>
      <c r="H28" s="474" t="str">
        <f t="shared" si="2"/>
        <v>201</v>
      </c>
      <c r="I28" s="474" t="str">
        <f t="shared" si="3"/>
        <v>20103</v>
      </c>
    </row>
    <row r="29" s="319" customFormat="1" ht="34" hidden="1" customHeight="1" spans="1:9">
      <c r="A29" s="333">
        <v>2010303</v>
      </c>
      <c r="B29" s="342" t="s">
        <v>153</v>
      </c>
      <c r="C29" s="478">
        <v>0</v>
      </c>
      <c r="D29" s="479">
        <v>0</v>
      </c>
      <c r="E29" s="477" t="str">
        <f t="shared" si="0"/>
        <v/>
      </c>
      <c r="F29" s="472" t="str">
        <f t="shared" si="4"/>
        <v>否</v>
      </c>
      <c r="G29" s="473" t="str">
        <f t="shared" si="1"/>
        <v>项</v>
      </c>
      <c r="H29" s="474" t="str">
        <f t="shared" si="2"/>
        <v>201</v>
      </c>
      <c r="I29" s="474" t="str">
        <f t="shared" si="3"/>
        <v>20103</v>
      </c>
    </row>
    <row r="30" s="319" customFormat="1" ht="34" hidden="1" customHeight="1" spans="1:9">
      <c r="A30" s="333">
        <v>2010304</v>
      </c>
      <c r="B30" s="342" t="s">
        <v>168</v>
      </c>
      <c r="C30" s="478">
        <v>0</v>
      </c>
      <c r="D30" s="479">
        <v>0</v>
      </c>
      <c r="E30" s="477" t="str">
        <f t="shared" si="0"/>
        <v/>
      </c>
      <c r="F30" s="472" t="str">
        <f t="shared" si="4"/>
        <v>否</v>
      </c>
      <c r="G30" s="473" t="str">
        <f t="shared" si="1"/>
        <v>项</v>
      </c>
      <c r="H30" s="474" t="str">
        <f t="shared" si="2"/>
        <v>201</v>
      </c>
      <c r="I30" s="474" t="str">
        <f t="shared" si="3"/>
        <v>20103</v>
      </c>
    </row>
    <row r="31" s="319" customFormat="1" ht="34" hidden="1" customHeight="1" spans="1:9">
      <c r="A31" s="333">
        <v>2010305</v>
      </c>
      <c r="B31" s="342" t="s">
        <v>169</v>
      </c>
      <c r="C31" s="478">
        <v>0</v>
      </c>
      <c r="D31" s="479">
        <v>0</v>
      </c>
      <c r="E31" s="477" t="str">
        <f t="shared" si="0"/>
        <v/>
      </c>
      <c r="F31" s="472" t="str">
        <f t="shared" si="4"/>
        <v>否</v>
      </c>
      <c r="G31" s="473" t="str">
        <f t="shared" si="1"/>
        <v>项</v>
      </c>
      <c r="H31" s="474" t="str">
        <f t="shared" si="2"/>
        <v>201</v>
      </c>
      <c r="I31" s="474" t="str">
        <f t="shared" si="3"/>
        <v>20103</v>
      </c>
    </row>
    <row r="32" s="319" customFormat="1" ht="34" customHeight="1" spans="1:9">
      <c r="A32" s="333">
        <v>2010306</v>
      </c>
      <c r="B32" s="342" t="s">
        <v>170</v>
      </c>
      <c r="C32" s="478">
        <v>397</v>
      </c>
      <c r="D32" s="479">
        <v>476</v>
      </c>
      <c r="E32" s="477">
        <f t="shared" si="0"/>
        <v>0.198992443324937</v>
      </c>
      <c r="F32" s="472" t="str">
        <f t="shared" si="4"/>
        <v>是</v>
      </c>
      <c r="G32" s="473" t="str">
        <f t="shared" si="1"/>
        <v>项</v>
      </c>
      <c r="H32" s="474" t="str">
        <f t="shared" si="2"/>
        <v>201</v>
      </c>
      <c r="I32" s="474" t="str">
        <f t="shared" si="3"/>
        <v>20103</v>
      </c>
    </row>
    <row r="33" s="319" customFormat="1" ht="34" hidden="1" customHeight="1" spans="1:9">
      <c r="A33" s="333">
        <v>2010308</v>
      </c>
      <c r="B33" s="342" t="s">
        <v>171</v>
      </c>
      <c r="C33" s="478">
        <v>0</v>
      </c>
      <c r="D33" s="479">
        <v>0</v>
      </c>
      <c r="E33" s="477" t="str">
        <f t="shared" si="0"/>
        <v/>
      </c>
      <c r="F33" s="472" t="str">
        <f t="shared" si="4"/>
        <v>否</v>
      </c>
      <c r="G33" s="473" t="str">
        <f t="shared" si="1"/>
        <v>项</v>
      </c>
      <c r="H33" s="474" t="str">
        <f t="shared" si="2"/>
        <v>201</v>
      </c>
      <c r="I33" s="474" t="str">
        <f t="shared" si="3"/>
        <v>20103</v>
      </c>
    </row>
    <row r="34" s="319" customFormat="1" ht="34" hidden="1" customHeight="1" spans="1:9">
      <c r="A34" s="333">
        <v>2010309</v>
      </c>
      <c r="B34" s="342" t="s">
        <v>172</v>
      </c>
      <c r="C34" s="478">
        <v>0</v>
      </c>
      <c r="D34" s="479">
        <v>0</v>
      </c>
      <c r="E34" s="477" t="str">
        <f t="shared" si="0"/>
        <v/>
      </c>
      <c r="F34" s="472" t="str">
        <f t="shared" si="4"/>
        <v>否</v>
      </c>
      <c r="G34" s="473" t="str">
        <f t="shared" si="1"/>
        <v>项</v>
      </c>
      <c r="H34" s="474" t="str">
        <f t="shared" si="2"/>
        <v>201</v>
      </c>
      <c r="I34" s="474" t="str">
        <f t="shared" si="3"/>
        <v>20103</v>
      </c>
    </row>
    <row r="35" s="319" customFormat="1" ht="34" customHeight="1" spans="1:9">
      <c r="A35" s="480">
        <v>2010350</v>
      </c>
      <c r="B35" s="342" t="s">
        <v>160</v>
      </c>
      <c r="C35" s="478">
        <v>5184</v>
      </c>
      <c r="D35" s="479">
        <v>5208</v>
      </c>
      <c r="E35" s="477">
        <f t="shared" si="0"/>
        <v>0.00462962962962954</v>
      </c>
      <c r="F35" s="472" t="str">
        <f t="shared" si="4"/>
        <v>是</v>
      </c>
      <c r="G35" s="473" t="str">
        <f t="shared" si="1"/>
        <v>项</v>
      </c>
      <c r="H35" s="474" t="str">
        <f t="shared" si="2"/>
        <v>201</v>
      </c>
      <c r="I35" s="474" t="str">
        <f t="shared" si="3"/>
        <v>20103</v>
      </c>
    </row>
    <row r="36" s="319" customFormat="1" ht="34" customHeight="1" spans="1:9">
      <c r="A36" s="333">
        <v>2010399</v>
      </c>
      <c r="B36" s="342" t="s">
        <v>173</v>
      </c>
      <c r="C36" s="479">
        <v>1065</v>
      </c>
      <c r="D36" s="479">
        <v>4907</v>
      </c>
      <c r="E36" s="477">
        <f t="shared" si="0"/>
        <v>3.6075117370892</v>
      </c>
      <c r="F36" s="472" t="str">
        <f t="shared" si="4"/>
        <v>是</v>
      </c>
      <c r="G36" s="473" t="str">
        <f t="shared" si="1"/>
        <v>项</v>
      </c>
      <c r="H36" s="474" t="str">
        <f t="shared" si="2"/>
        <v>201</v>
      </c>
      <c r="I36" s="474" t="str">
        <f t="shared" si="3"/>
        <v>20103</v>
      </c>
    </row>
    <row r="37" s="316" customFormat="1" ht="34" customHeight="1" spans="1:9">
      <c r="A37" s="339">
        <v>20104</v>
      </c>
      <c r="B37" s="475" t="s">
        <v>174</v>
      </c>
      <c r="C37" s="476">
        <f>SUMIFS(C38:C$1302,$G38:$G$1302,"项",$I38:$I$1302,$A37)</f>
        <v>1288</v>
      </c>
      <c r="D37" s="479">
        <f>SUMIFS(D38:D$1302,$G38:$G$1302,"项",$I38:$I$1302,$A37)</f>
        <v>2186</v>
      </c>
      <c r="E37" s="477">
        <f t="shared" si="0"/>
        <v>0.697204968944099</v>
      </c>
      <c r="F37" s="472" t="str">
        <f t="shared" si="4"/>
        <v>是</v>
      </c>
      <c r="G37" s="473" t="str">
        <f t="shared" si="1"/>
        <v>款</v>
      </c>
      <c r="H37" s="474" t="str">
        <f t="shared" si="2"/>
        <v>201</v>
      </c>
      <c r="I37" s="474" t="str">
        <f t="shared" si="3"/>
        <v>20104</v>
      </c>
    </row>
    <row r="38" s="319" customFormat="1" ht="34" customHeight="1" spans="1:9">
      <c r="A38" s="333">
        <v>2010401</v>
      </c>
      <c r="B38" s="342" t="s">
        <v>151</v>
      </c>
      <c r="C38" s="478">
        <v>372</v>
      </c>
      <c r="D38" s="479">
        <v>384</v>
      </c>
      <c r="E38" s="477">
        <f t="shared" si="0"/>
        <v>0.032258064516129</v>
      </c>
      <c r="F38" s="472" t="str">
        <f t="shared" si="4"/>
        <v>是</v>
      </c>
      <c r="G38" s="473" t="str">
        <f t="shared" si="1"/>
        <v>项</v>
      </c>
      <c r="H38" s="474" t="str">
        <f t="shared" si="2"/>
        <v>201</v>
      </c>
      <c r="I38" s="474" t="str">
        <f t="shared" si="3"/>
        <v>20104</v>
      </c>
    </row>
    <row r="39" s="319" customFormat="1" ht="34" hidden="1" customHeight="1" spans="1:9">
      <c r="A39" s="333">
        <v>2010402</v>
      </c>
      <c r="B39" s="342" t="s">
        <v>152</v>
      </c>
      <c r="C39" s="478">
        <v>0</v>
      </c>
      <c r="D39" s="479">
        <v>0</v>
      </c>
      <c r="E39" s="477" t="str">
        <f t="shared" si="0"/>
        <v/>
      </c>
      <c r="F39" s="472" t="str">
        <f t="shared" si="4"/>
        <v>否</v>
      </c>
      <c r="G39" s="473" t="str">
        <f t="shared" si="1"/>
        <v>项</v>
      </c>
      <c r="H39" s="474" t="str">
        <f t="shared" si="2"/>
        <v>201</v>
      </c>
      <c r="I39" s="474" t="str">
        <f t="shared" si="3"/>
        <v>20104</v>
      </c>
    </row>
    <row r="40" s="319" customFormat="1" ht="34" hidden="1" customHeight="1" spans="1:9">
      <c r="A40" s="333">
        <v>2010403</v>
      </c>
      <c r="B40" s="342" t="s">
        <v>153</v>
      </c>
      <c r="C40" s="478">
        <v>0</v>
      </c>
      <c r="D40" s="479">
        <v>0</v>
      </c>
      <c r="E40" s="477" t="str">
        <f t="shared" si="0"/>
        <v/>
      </c>
      <c r="F40" s="472" t="str">
        <f t="shared" si="4"/>
        <v>否</v>
      </c>
      <c r="G40" s="473" t="str">
        <f t="shared" si="1"/>
        <v>项</v>
      </c>
      <c r="H40" s="474" t="str">
        <f t="shared" si="2"/>
        <v>201</v>
      </c>
      <c r="I40" s="474" t="str">
        <f t="shared" si="3"/>
        <v>20104</v>
      </c>
    </row>
    <row r="41" s="319" customFormat="1" ht="34" customHeight="1" spans="1:9">
      <c r="A41" s="333">
        <v>2010404</v>
      </c>
      <c r="B41" s="342" t="s">
        <v>175</v>
      </c>
      <c r="C41" s="478">
        <v>0</v>
      </c>
      <c r="D41" s="479">
        <v>700</v>
      </c>
      <c r="E41" s="477" t="str">
        <f t="shared" si="0"/>
        <v/>
      </c>
      <c r="F41" s="472" t="str">
        <f t="shared" si="4"/>
        <v>是</v>
      </c>
      <c r="G41" s="473" t="str">
        <f t="shared" si="1"/>
        <v>项</v>
      </c>
      <c r="H41" s="474" t="str">
        <f t="shared" si="2"/>
        <v>201</v>
      </c>
      <c r="I41" s="474" t="str">
        <f t="shared" si="3"/>
        <v>20104</v>
      </c>
    </row>
    <row r="42" s="319" customFormat="1" ht="34" hidden="1" customHeight="1" spans="1:9">
      <c r="A42" s="333">
        <v>2010405</v>
      </c>
      <c r="B42" s="342" t="s">
        <v>176</v>
      </c>
      <c r="C42" s="478">
        <v>0</v>
      </c>
      <c r="D42" s="479">
        <v>0</v>
      </c>
      <c r="E42" s="477" t="str">
        <f t="shared" si="0"/>
        <v/>
      </c>
      <c r="F42" s="472" t="str">
        <f t="shared" si="4"/>
        <v>否</v>
      </c>
      <c r="G42" s="473" t="str">
        <f t="shared" si="1"/>
        <v>项</v>
      </c>
      <c r="H42" s="474" t="str">
        <f t="shared" si="2"/>
        <v>201</v>
      </c>
      <c r="I42" s="474" t="str">
        <f t="shared" si="3"/>
        <v>20104</v>
      </c>
    </row>
    <row r="43" s="319" customFormat="1" ht="34" hidden="1" customHeight="1" spans="1:9">
      <c r="A43" s="333">
        <v>2010406</v>
      </c>
      <c r="B43" s="342" t="s">
        <v>177</v>
      </c>
      <c r="C43" s="478">
        <v>0</v>
      </c>
      <c r="D43" s="479">
        <v>0</v>
      </c>
      <c r="E43" s="477" t="str">
        <f t="shared" si="0"/>
        <v/>
      </c>
      <c r="F43" s="472" t="str">
        <f t="shared" si="4"/>
        <v>否</v>
      </c>
      <c r="G43" s="473" t="str">
        <f t="shared" si="1"/>
        <v>项</v>
      </c>
      <c r="H43" s="474" t="str">
        <f t="shared" si="2"/>
        <v>201</v>
      </c>
      <c r="I43" s="474" t="str">
        <f t="shared" si="3"/>
        <v>20104</v>
      </c>
    </row>
    <row r="44" s="319" customFormat="1" ht="34" hidden="1" customHeight="1" spans="1:9">
      <c r="A44" s="333">
        <v>2010407</v>
      </c>
      <c r="B44" s="342" t="s">
        <v>178</v>
      </c>
      <c r="C44" s="478">
        <v>0</v>
      </c>
      <c r="D44" s="479">
        <v>0</v>
      </c>
      <c r="E44" s="477" t="str">
        <f t="shared" si="0"/>
        <v/>
      </c>
      <c r="F44" s="472" t="str">
        <f t="shared" si="4"/>
        <v>否</v>
      </c>
      <c r="G44" s="473" t="str">
        <f t="shared" si="1"/>
        <v>项</v>
      </c>
      <c r="H44" s="474" t="str">
        <f t="shared" si="2"/>
        <v>201</v>
      </c>
      <c r="I44" s="474" t="str">
        <f t="shared" si="3"/>
        <v>20104</v>
      </c>
    </row>
    <row r="45" s="319" customFormat="1" ht="34" customHeight="1" spans="1:9">
      <c r="A45" s="333">
        <v>2010408</v>
      </c>
      <c r="B45" s="342" t="s">
        <v>179</v>
      </c>
      <c r="C45" s="478">
        <v>1</v>
      </c>
      <c r="D45" s="479">
        <v>11</v>
      </c>
      <c r="E45" s="477">
        <f t="shared" si="0"/>
        <v>10</v>
      </c>
      <c r="F45" s="472" t="str">
        <f t="shared" si="4"/>
        <v>是</v>
      </c>
      <c r="G45" s="473" t="str">
        <f t="shared" si="1"/>
        <v>项</v>
      </c>
      <c r="H45" s="474" t="str">
        <f t="shared" si="2"/>
        <v>201</v>
      </c>
      <c r="I45" s="474" t="str">
        <f t="shared" si="3"/>
        <v>20104</v>
      </c>
    </row>
    <row r="46" s="319" customFormat="1" ht="34" customHeight="1" spans="1:9">
      <c r="A46" s="333">
        <v>2010450</v>
      </c>
      <c r="B46" s="342" t="s">
        <v>160</v>
      </c>
      <c r="C46" s="478">
        <v>398</v>
      </c>
      <c r="D46" s="479">
        <v>394</v>
      </c>
      <c r="E46" s="477">
        <f t="shared" si="0"/>
        <v>-0.0100502512562815</v>
      </c>
      <c r="F46" s="472" t="str">
        <f t="shared" si="4"/>
        <v>是</v>
      </c>
      <c r="G46" s="473" t="str">
        <f t="shared" si="1"/>
        <v>项</v>
      </c>
      <c r="H46" s="474" t="str">
        <f t="shared" si="2"/>
        <v>201</v>
      </c>
      <c r="I46" s="474" t="str">
        <f t="shared" si="3"/>
        <v>20104</v>
      </c>
    </row>
    <row r="47" s="319" customFormat="1" ht="34" customHeight="1" spans="1:9">
      <c r="A47" s="333">
        <v>2010499</v>
      </c>
      <c r="B47" s="342" t="s">
        <v>180</v>
      </c>
      <c r="C47" s="479">
        <v>517</v>
      </c>
      <c r="D47" s="479">
        <v>697</v>
      </c>
      <c r="E47" s="477">
        <f t="shared" si="0"/>
        <v>0.34816247582205</v>
      </c>
      <c r="F47" s="472" t="str">
        <f t="shared" si="4"/>
        <v>是</v>
      </c>
      <c r="G47" s="473" t="str">
        <f t="shared" si="1"/>
        <v>项</v>
      </c>
      <c r="H47" s="474" t="str">
        <f t="shared" si="2"/>
        <v>201</v>
      </c>
      <c r="I47" s="474" t="str">
        <f t="shared" si="3"/>
        <v>20104</v>
      </c>
    </row>
    <row r="48" s="316" customFormat="1" ht="34" customHeight="1" spans="1:9">
      <c r="A48" s="339">
        <v>20105</v>
      </c>
      <c r="B48" s="475" t="s">
        <v>181</v>
      </c>
      <c r="C48" s="476">
        <f>SUMIFS(C49:C$1302,$G49:$G$1302,"项",$I49:$I$1302,$A48)</f>
        <v>378</v>
      </c>
      <c r="D48" s="479">
        <f>SUMIFS(D49:D$1302,$G49:$G$1302,"项",$I49:$I$1302,$A48)</f>
        <v>339</v>
      </c>
      <c r="E48" s="477">
        <f t="shared" si="0"/>
        <v>-0.103174603174603</v>
      </c>
      <c r="F48" s="472" t="str">
        <f t="shared" si="4"/>
        <v>是</v>
      </c>
      <c r="G48" s="473" t="str">
        <f t="shared" si="1"/>
        <v>款</v>
      </c>
      <c r="H48" s="474" t="str">
        <f t="shared" si="2"/>
        <v>201</v>
      </c>
      <c r="I48" s="474" t="str">
        <f t="shared" si="3"/>
        <v>20105</v>
      </c>
    </row>
    <row r="49" s="319" customFormat="1" ht="34" customHeight="1" spans="1:9">
      <c r="A49" s="333">
        <v>2010501</v>
      </c>
      <c r="B49" s="342" t="s">
        <v>151</v>
      </c>
      <c r="C49" s="478">
        <v>315</v>
      </c>
      <c r="D49" s="479">
        <v>305</v>
      </c>
      <c r="E49" s="477">
        <f t="shared" si="0"/>
        <v>-0.0317460317460317</v>
      </c>
      <c r="F49" s="472" t="str">
        <f t="shared" si="4"/>
        <v>是</v>
      </c>
      <c r="G49" s="473" t="str">
        <f t="shared" si="1"/>
        <v>项</v>
      </c>
      <c r="H49" s="474" t="str">
        <f t="shared" si="2"/>
        <v>201</v>
      </c>
      <c r="I49" s="474" t="str">
        <f t="shared" si="3"/>
        <v>20105</v>
      </c>
    </row>
    <row r="50" s="319" customFormat="1" ht="34" hidden="1" customHeight="1" spans="1:9">
      <c r="A50" s="333">
        <v>2010502</v>
      </c>
      <c r="B50" s="342" t="s">
        <v>152</v>
      </c>
      <c r="C50" s="478">
        <v>0</v>
      </c>
      <c r="D50" s="479">
        <v>0</v>
      </c>
      <c r="E50" s="477" t="str">
        <f t="shared" si="0"/>
        <v/>
      </c>
      <c r="F50" s="472" t="str">
        <f t="shared" si="4"/>
        <v>否</v>
      </c>
      <c r="G50" s="473" t="str">
        <f t="shared" si="1"/>
        <v>项</v>
      </c>
      <c r="H50" s="474" t="str">
        <f t="shared" si="2"/>
        <v>201</v>
      </c>
      <c r="I50" s="474" t="str">
        <f t="shared" si="3"/>
        <v>20105</v>
      </c>
    </row>
    <row r="51" s="319" customFormat="1" ht="34" hidden="1" customHeight="1" spans="1:9">
      <c r="A51" s="333">
        <v>2010503</v>
      </c>
      <c r="B51" s="342" t="s">
        <v>153</v>
      </c>
      <c r="C51" s="478">
        <v>0</v>
      </c>
      <c r="D51" s="479">
        <v>0</v>
      </c>
      <c r="E51" s="477" t="str">
        <f t="shared" si="0"/>
        <v/>
      </c>
      <c r="F51" s="472" t="str">
        <f t="shared" si="4"/>
        <v>否</v>
      </c>
      <c r="G51" s="473" t="str">
        <f t="shared" si="1"/>
        <v>项</v>
      </c>
      <c r="H51" s="474" t="str">
        <f t="shared" si="2"/>
        <v>201</v>
      </c>
      <c r="I51" s="474" t="str">
        <f t="shared" si="3"/>
        <v>20105</v>
      </c>
    </row>
    <row r="52" s="319" customFormat="1" ht="34" hidden="1" customHeight="1" spans="1:9">
      <c r="A52" s="333">
        <v>2010504</v>
      </c>
      <c r="B52" s="342" t="s">
        <v>182</v>
      </c>
      <c r="C52" s="478">
        <v>0</v>
      </c>
      <c r="D52" s="479">
        <v>0</v>
      </c>
      <c r="E52" s="477" t="str">
        <f t="shared" si="0"/>
        <v/>
      </c>
      <c r="F52" s="472" t="str">
        <f t="shared" si="4"/>
        <v>否</v>
      </c>
      <c r="G52" s="473" t="str">
        <f t="shared" si="1"/>
        <v>项</v>
      </c>
      <c r="H52" s="474" t="str">
        <f t="shared" si="2"/>
        <v>201</v>
      </c>
      <c r="I52" s="474" t="str">
        <f t="shared" si="3"/>
        <v>20105</v>
      </c>
    </row>
    <row r="53" s="319" customFormat="1" ht="34" hidden="1" customHeight="1" spans="1:9">
      <c r="A53" s="333">
        <v>2010505</v>
      </c>
      <c r="B53" s="342" t="s">
        <v>183</v>
      </c>
      <c r="C53" s="478">
        <v>0</v>
      </c>
      <c r="D53" s="479">
        <v>0</v>
      </c>
      <c r="E53" s="477" t="str">
        <f t="shared" si="0"/>
        <v/>
      </c>
      <c r="F53" s="472" t="str">
        <f t="shared" si="4"/>
        <v>否</v>
      </c>
      <c r="G53" s="473" t="str">
        <f t="shared" si="1"/>
        <v>项</v>
      </c>
      <c r="H53" s="474" t="str">
        <f t="shared" si="2"/>
        <v>201</v>
      </c>
      <c r="I53" s="474" t="str">
        <f t="shared" si="3"/>
        <v>20105</v>
      </c>
    </row>
    <row r="54" s="319" customFormat="1" ht="34" hidden="1" customHeight="1" spans="1:9">
      <c r="A54" s="333">
        <v>2010506</v>
      </c>
      <c r="B54" s="342" t="s">
        <v>184</v>
      </c>
      <c r="C54" s="478">
        <v>0</v>
      </c>
      <c r="D54" s="479">
        <v>0</v>
      </c>
      <c r="E54" s="477" t="str">
        <f t="shared" si="0"/>
        <v/>
      </c>
      <c r="F54" s="472" t="str">
        <f t="shared" si="4"/>
        <v>否</v>
      </c>
      <c r="G54" s="473" t="str">
        <f t="shared" si="1"/>
        <v>项</v>
      </c>
      <c r="H54" s="474" t="str">
        <f t="shared" si="2"/>
        <v>201</v>
      </c>
      <c r="I54" s="474" t="str">
        <f t="shared" si="3"/>
        <v>20105</v>
      </c>
    </row>
    <row r="55" s="319" customFormat="1" ht="34" customHeight="1" spans="1:9">
      <c r="A55" s="333">
        <v>2010507</v>
      </c>
      <c r="B55" s="342" t="s">
        <v>185</v>
      </c>
      <c r="C55" s="478">
        <v>55</v>
      </c>
      <c r="D55" s="479">
        <v>27</v>
      </c>
      <c r="E55" s="477">
        <f t="shared" si="0"/>
        <v>-0.509090909090909</v>
      </c>
      <c r="F55" s="472" t="str">
        <f t="shared" si="4"/>
        <v>是</v>
      </c>
      <c r="G55" s="473" t="str">
        <f t="shared" si="1"/>
        <v>项</v>
      </c>
      <c r="H55" s="474" t="str">
        <f t="shared" si="2"/>
        <v>201</v>
      </c>
      <c r="I55" s="474" t="str">
        <f t="shared" si="3"/>
        <v>20105</v>
      </c>
    </row>
    <row r="56" s="319" customFormat="1" ht="34" hidden="1" customHeight="1" spans="1:9">
      <c r="A56" s="333">
        <v>2010508</v>
      </c>
      <c r="B56" s="342" t="s">
        <v>186</v>
      </c>
      <c r="C56" s="478">
        <v>0</v>
      </c>
      <c r="D56" s="479">
        <v>0</v>
      </c>
      <c r="E56" s="477" t="str">
        <f t="shared" si="0"/>
        <v/>
      </c>
      <c r="F56" s="472" t="str">
        <f t="shared" si="4"/>
        <v>否</v>
      </c>
      <c r="G56" s="473" t="str">
        <f t="shared" si="1"/>
        <v>项</v>
      </c>
      <c r="H56" s="474" t="str">
        <f t="shared" si="2"/>
        <v>201</v>
      </c>
      <c r="I56" s="474" t="str">
        <f t="shared" si="3"/>
        <v>20105</v>
      </c>
    </row>
    <row r="57" s="319" customFormat="1" ht="34" hidden="1" customHeight="1" spans="1:9">
      <c r="A57" s="333">
        <v>2010550</v>
      </c>
      <c r="B57" s="342" t="s">
        <v>160</v>
      </c>
      <c r="C57" s="478">
        <v>0</v>
      </c>
      <c r="D57" s="479">
        <v>0</v>
      </c>
      <c r="E57" s="477" t="str">
        <f t="shared" si="0"/>
        <v/>
      </c>
      <c r="F57" s="472" t="str">
        <f t="shared" si="4"/>
        <v>否</v>
      </c>
      <c r="G57" s="473" t="str">
        <f t="shared" si="1"/>
        <v>项</v>
      </c>
      <c r="H57" s="474" t="str">
        <f t="shared" si="2"/>
        <v>201</v>
      </c>
      <c r="I57" s="474" t="str">
        <f t="shared" si="3"/>
        <v>20105</v>
      </c>
    </row>
    <row r="58" s="319" customFormat="1" ht="34" customHeight="1" spans="1:9">
      <c r="A58" s="333">
        <v>2010599</v>
      </c>
      <c r="B58" s="342" t="s">
        <v>187</v>
      </c>
      <c r="C58" s="479">
        <v>8</v>
      </c>
      <c r="D58" s="479">
        <v>7</v>
      </c>
      <c r="E58" s="477">
        <f t="shared" si="0"/>
        <v>-0.125</v>
      </c>
      <c r="F58" s="472" t="str">
        <f t="shared" si="4"/>
        <v>是</v>
      </c>
      <c r="G58" s="473" t="str">
        <f t="shared" si="1"/>
        <v>项</v>
      </c>
      <c r="H58" s="474" t="str">
        <f t="shared" si="2"/>
        <v>201</v>
      </c>
      <c r="I58" s="474" t="str">
        <f t="shared" si="3"/>
        <v>20105</v>
      </c>
    </row>
    <row r="59" s="316" customFormat="1" ht="34" customHeight="1" spans="1:9">
      <c r="A59" s="339">
        <v>20106</v>
      </c>
      <c r="B59" s="475" t="s">
        <v>188</v>
      </c>
      <c r="C59" s="476">
        <f>SUMIFS(C60:C$1302,$G60:$G$1302,"项",$I60:$I$1302,$A59)</f>
        <v>1022</v>
      </c>
      <c r="D59" s="479">
        <f>SUMIFS(D60:D$1302,$G60:$G$1302,"项",$I60:$I$1302,$A59)</f>
        <v>948</v>
      </c>
      <c r="E59" s="477">
        <f t="shared" si="0"/>
        <v>-0.0724070450097848</v>
      </c>
      <c r="F59" s="472" t="str">
        <f t="shared" si="4"/>
        <v>是</v>
      </c>
      <c r="G59" s="473" t="str">
        <f t="shared" si="1"/>
        <v>款</v>
      </c>
      <c r="H59" s="474" t="str">
        <f t="shared" si="2"/>
        <v>201</v>
      </c>
      <c r="I59" s="474" t="str">
        <f t="shared" si="3"/>
        <v>20106</v>
      </c>
    </row>
    <row r="60" s="319" customFormat="1" ht="34" customHeight="1" spans="1:9">
      <c r="A60" s="333">
        <v>2010601</v>
      </c>
      <c r="B60" s="342" t="s">
        <v>151</v>
      </c>
      <c r="C60" s="478">
        <v>1018</v>
      </c>
      <c r="D60" s="479">
        <v>948</v>
      </c>
      <c r="E60" s="477">
        <f t="shared" si="0"/>
        <v>-0.068762278978389</v>
      </c>
      <c r="F60" s="472" t="str">
        <f t="shared" si="4"/>
        <v>是</v>
      </c>
      <c r="G60" s="473" t="str">
        <f t="shared" si="1"/>
        <v>项</v>
      </c>
      <c r="H60" s="474" t="str">
        <f t="shared" si="2"/>
        <v>201</v>
      </c>
      <c r="I60" s="474" t="str">
        <f t="shared" si="3"/>
        <v>20106</v>
      </c>
    </row>
    <row r="61" s="319" customFormat="1" ht="34" hidden="1" customHeight="1" spans="1:9">
      <c r="A61" s="333">
        <v>2010602</v>
      </c>
      <c r="B61" s="342" t="s">
        <v>152</v>
      </c>
      <c r="C61" s="478">
        <v>0</v>
      </c>
      <c r="D61" s="479">
        <v>0</v>
      </c>
      <c r="E61" s="477" t="str">
        <f t="shared" si="0"/>
        <v/>
      </c>
      <c r="F61" s="472" t="str">
        <f t="shared" si="4"/>
        <v>否</v>
      </c>
      <c r="G61" s="473" t="str">
        <f t="shared" si="1"/>
        <v>项</v>
      </c>
      <c r="H61" s="474" t="str">
        <f t="shared" si="2"/>
        <v>201</v>
      </c>
      <c r="I61" s="474" t="str">
        <f t="shared" si="3"/>
        <v>20106</v>
      </c>
    </row>
    <row r="62" s="319" customFormat="1" ht="34" hidden="1" customHeight="1" spans="1:9">
      <c r="A62" s="333">
        <v>2010603</v>
      </c>
      <c r="B62" s="342" t="s">
        <v>153</v>
      </c>
      <c r="C62" s="478">
        <v>0</v>
      </c>
      <c r="D62" s="479">
        <v>0</v>
      </c>
      <c r="E62" s="477" t="str">
        <f t="shared" si="0"/>
        <v/>
      </c>
      <c r="F62" s="472" t="str">
        <f t="shared" si="4"/>
        <v>否</v>
      </c>
      <c r="G62" s="473" t="str">
        <f t="shared" si="1"/>
        <v>项</v>
      </c>
      <c r="H62" s="474" t="str">
        <f t="shared" si="2"/>
        <v>201</v>
      </c>
      <c r="I62" s="474" t="str">
        <f t="shared" si="3"/>
        <v>20106</v>
      </c>
    </row>
    <row r="63" s="319" customFormat="1" ht="34" hidden="1" customHeight="1" spans="1:9">
      <c r="A63" s="333">
        <v>2010604</v>
      </c>
      <c r="B63" s="342" t="s">
        <v>189</v>
      </c>
      <c r="C63" s="478">
        <v>0</v>
      </c>
      <c r="D63" s="479">
        <v>0</v>
      </c>
      <c r="E63" s="477" t="str">
        <f t="shared" si="0"/>
        <v/>
      </c>
      <c r="F63" s="472" t="str">
        <f t="shared" si="4"/>
        <v>否</v>
      </c>
      <c r="G63" s="473" t="str">
        <f t="shared" si="1"/>
        <v>项</v>
      </c>
      <c r="H63" s="474" t="str">
        <f t="shared" si="2"/>
        <v>201</v>
      </c>
      <c r="I63" s="474" t="str">
        <f t="shared" si="3"/>
        <v>20106</v>
      </c>
    </row>
    <row r="64" s="319" customFormat="1" ht="34" hidden="1" customHeight="1" spans="1:9">
      <c r="A64" s="333">
        <v>2010605</v>
      </c>
      <c r="B64" s="342" t="s">
        <v>190</v>
      </c>
      <c r="C64" s="478">
        <v>0</v>
      </c>
      <c r="D64" s="479">
        <v>0</v>
      </c>
      <c r="E64" s="477" t="str">
        <f t="shared" si="0"/>
        <v/>
      </c>
      <c r="F64" s="472" t="str">
        <f t="shared" si="4"/>
        <v>否</v>
      </c>
      <c r="G64" s="473" t="str">
        <f t="shared" si="1"/>
        <v>项</v>
      </c>
      <c r="H64" s="474" t="str">
        <f t="shared" si="2"/>
        <v>201</v>
      </c>
      <c r="I64" s="474" t="str">
        <f t="shared" si="3"/>
        <v>20106</v>
      </c>
    </row>
    <row r="65" s="319" customFormat="1" ht="34" hidden="1" customHeight="1" spans="1:9">
      <c r="A65" s="333">
        <v>2010606</v>
      </c>
      <c r="B65" s="342" t="s">
        <v>191</v>
      </c>
      <c r="C65" s="478">
        <v>0</v>
      </c>
      <c r="D65" s="479">
        <v>0</v>
      </c>
      <c r="E65" s="477" t="str">
        <f t="shared" si="0"/>
        <v/>
      </c>
      <c r="F65" s="472" t="str">
        <f t="shared" si="4"/>
        <v>否</v>
      </c>
      <c r="G65" s="473" t="str">
        <f t="shared" si="1"/>
        <v>项</v>
      </c>
      <c r="H65" s="474" t="str">
        <f t="shared" si="2"/>
        <v>201</v>
      </c>
      <c r="I65" s="474" t="str">
        <f t="shared" si="3"/>
        <v>20106</v>
      </c>
    </row>
    <row r="66" s="319" customFormat="1" ht="34" hidden="1" customHeight="1" spans="1:9">
      <c r="A66" s="333">
        <v>2010607</v>
      </c>
      <c r="B66" s="342" t="s">
        <v>192</v>
      </c>
      <c r="C66" s="478">
        <v>0</v>
      </c>
      <c r="D66" s="479">
        <v>0</v>
      </c>
      <c r="E66" s="477" t="str">
        <f t="shared" si="0"/>
        <v/>
      </c>
      <c r="F66" s="472" t="str">
        <f t="shared" si="4"/>
        <v>否</v>
      </c>
      <c r="G66" s="473" t="str">
        <f t="shared" si="1"/>
        <v>项</v>
      </c>
      <c r="H66" s="474" t="str">
        <f t="shared" si="2"/>
        <v>201</v>
      </c>
      <c r="I66" s="474" t="str">
        <f t="shared" si="3"/>
        <v>20106</v>
      </c>
    </row>
    <row r="67" s="319" customFormat="1" ht="34" hidden="1" customHeight="1" spans="1:9">
      <c r="A67" s="333">
        <v>2010608</v>
      </c>
      <c r="B67" s="342" t="s">
        <v>193</v>
      </c>
      <c r="C67" s="478">
        <v>0</v>
      </c>
      <c r="D67" s="479">
        <v>0</v>
      </c>
      <c r="E67" s="477" t="str">
        <f t="shared" si="0"/>
        <v/>
      </c>
      <c r="F67" s="472" t="str">
        <f t="shared" si="4"/>
        <v>否</v>
      </c>
      <c r="G67" s="473" t="str">
        <f t="shared" si="1"/>
        <v>项</v>
      </c>
      <c r="H67" s="474" t="str">
        <f t="shared" si="2"/>
        <v>201</v>
      </c>
      <c r="I67" s="474" t="str">
        <f t="shared" si="3"/>
        <v>20106</v>
      </c>
    </row>
    <row r="68" s="319" customFormat="1" ht="34" hidden="1" customHeight="1" spans="1:9">
      <c r="A68" s="333">
        <v>2010650</v>
      </c>
      <c r="B68" s="342" t="s">
        <v>160</v>
      </c>
      <c r="C68" s="478">
        <v>0</v>
      </c>
      <c r="D68" s="479">
        <v>0</v>
      </c>
      <c r="E68" s="477" t="str">
        <f t="shared" ref="E68:E131" si="5">IF(C68&lt;&gt;0,D68/C68-1,"")</f>
        <v/>
      </c>
      <c r="F68" s="472" t="str">
        <f t="shared" si="4"/>
        <v>否</v>
      </c>
      <c r="G68" s="473" t="str">
        <f t="shared" ref="G68:G131" si="6">_xlfn.IFS(LEN(A68)=3,"类",LEN(A68)=5,"款",LEN(A68)=7,"项")</f>
        <v>项</v>
      </c>
      <c r="H68" s="474" t="str">
        <f t="shared" ref="H68:H131" si="7">LEFT(A68,3)</f>
        <v>201</v>
      </c>
      <c r="I68" s="474" t="str">
        <f t="shared" ref="I68:I131" si="8">LEFT(A68,5)</f>
        <v>20106</v>
      </c>
    </row>
    <row r="69" s="319" customFormat="1" ht="34" customHeight="1" spans="1:9">
      <c r="A69" s="333">
        <v>2010699</v>
      </c>
      <c r="B69" s="342" t="s">
        <v>194</v>
      </c>
      <c r="C69" s="479">
        <v>4</v>
      </c>
      <c r="D69" s="479">
        <v>0</v>
      </c>
      <c r="E69" s="477">
        <f t="shared" si="5"/>
        <v>-1</v>
      </c>
      <c r="F69" s="472" t="str">
        <f t="shared" ref="F69:F132" si="9">IF(LEN(A69)=3,"是",IF(B69&lt;&gt;"",IF(SUM(C69:D69)&lt;&gt;0,"是","否"),"是"))</f>
        <v>是</v>
      </c>
      <c r="G69" s="473" t="str">
        <f t="shared" si="6"/>
        <v>项</v>
      </c>
      <c r="H69" s="474" t="str">
        <f t="shared" si="7"/>
        <v>201</v>
      </c>
      <c r="I69" s="474" t="str">
        <f t="shared" si="8"/>
        <v>20106</v>
      </c>
    </row>
    <row r="70" s="316" customFormat="1" ht="34" customHeight="1" spans="1:9">
      <c r="A70" s="339">
        <v>20107</v>
      </c>
      <c r="B70" s="475" t="s">
        <v>195</v>
      </c>
      <c r="C70" s="476">
        <f>SUMIFS(C71:C$1302,$G71:$G$1302,"项",$I71:$I$1302,$A70)</f>
        <v>164</v>
      </c>
      <c r="D70" s="479">
        <f>SUMIFS(D71:D$1302,$G71:$G$1302,"项",$I71:$I$1302,$A70)</f>
        <v>50</v>
      </c>
      <c r="E70" s="477">
        <f t="shared" si="5"/>
        <v>-0.695121951219512</v>
      </c>
      <c r="F70" s="472" t="str">
        <f t="shared" si="9"/>
        <v>是</v>
      </c>
      <c r="G70" s="473" t="str">
        <f t="shared" si="6"/>
        <v>款</v>
      </c>
      <c r="H70" s="474" t="str">
        <f t="shared" si="7"/>
        <v>201</v>
      </c>
      <c r="I70" s="474" t="str">
        <f t="shared" si="8"/>
        <v>20107</v>
      </c>
    </row>
    <row r="71" s="319" customFormat="1" ht="34" customHeight="1" spans="1:9">
      <c r="A71" s="333">
        <v>2010701</v>
      </c>
      <c r="B71" s="342" t="s">
        <v>151</v>
      </c>
      <c r="C71" s="478">
        <v>64</v>
      </c>
      <c r="D71" s="479">
        <v>0</v>
      </c>
      <c r="E71" s="477">
        <f t="shared" si="5"/>
        <v>-1</v>
      </c>
      <c r="F71" s="472" t="str">
        <f t="shared" si="9"/>
        <v>是</v>
      </c>
      <c r="G71" s="473" t="str">
        <f t="shared" si="6"/>
        <v>项</v>
      </c>
      <c r="H71" s="474" t="str">
        <f t="shared" si="7"/>
        <v>201</v>
      </c>
      <c r="I71" s="474" t="str">
        <f t="shared" si="8"/>
        <v>20107</v>
      </c>
    </row>
    <row r="72" s="319" customFormat="1" ht="34" hidden="1" customHeight="1" spans="1:9">
      <c r="A72" s="333">
        <v>2010702</v>
      </c>
      <c r="B72" s="342" t="s">
        <v>152</v>
      </c>
      <c r="C72" s="478">
        <v>0</v>
      </c>
      <c r="D72" s="479">
        <v>0</v>
      </c>
      <c r="E72" s="477" t="str">
        <f t="shared" si="5"/>
        <v/>
      </c>
      <c r="F72" s="472" t="str">
        <f t="shared" si="9"/>
        <v>否</v>
      </c>
      <c r="G72" s="473" t="str">
        <f t="shared" si="6"/>
        <v>项</v>
      </c>
      <c r="H72" s="474" t="str">
        <f t="shared" si="7"/>
        <v>201</v>
      </c>
      <c r="I72" s="474" t="str">
        <f t="shared" si="8"/>
        <v>20107</v>
      </c>
    </row>
    <row r="73" s="319" customFormat="1" ht="34" hidden="1" customHeight="1" spans="1:9">
      <c r="A73" s="333">
        <v>2010703</v>
      </c>
      <c r="B73" s="342" t="s">
        <v>153</v>
      </c>
      <c r="C73" s="478">
        <v>0</v>
      </c>
      <c r="D73" s="479">
        <v>0</v>
      </c>
      <c r="E73" s="477" t="str">
        <f t="shared" si="5"/>
        <v/>
      </c>
      <c r="F73" s="472" t="str">
        <f t="shared" si="9"/>
        <v>否</v>
      </c>
      <c r="G73" s="473" t="str">
        <f t="shared" si="6"/>
        <v>项</v>
      </c>
      <c r="H73" s="474" t="str">
        <f t="shared" si="7"/>
        <v>201</v>
      </c>
      <c r="I73" s="474" t="str">
        <f t="shared" si="8"/>
        <v>20107</v>
      </c>
    </row>
    <row r="74" s="319" customFormat="1" ht="34" hidden="1" customHeight="1" spans="1:9">
      <c r="A74" s="481">
        <v>2010709</v>
      </c>
      <c r="B74" s="342" t="s">
        <v>192</v>
      </c>
      <c r="C74" s="478">
        <v>0</v>
      </c>
      <c r="D74" s="479">
        <v>0</v>
      </c>
      <c r="E74" s="477" t="str">
        <f t="shared" si="5"/>
        <v/>
      </c>
      <c r="F74" s="472" t="str">
        <f t="shared" si="9"/>
        <v>否</v>
      </c>
      <c r="G74" s="473" t="str">
        <f t="shared" si="6"/>
        <v>项</v>
      </c>
      <c r="H74" s="474" t="str">
        <f t="shared" si="7"/>
        <v>201</v>
      </c>
      <c r="I74" s="474" t="str">
        <f t="shared" si="8"/>
        <v>20107</v>
      </c>
    </row>
    <row r="75" s="319" customFormat="1" ht="34" hidden="1" customHeight="1" spans="1:9">
      <c r="A75" s="333">
        <v>2010710</v>
      </c>
      <c r="B75" s="342" t="s">
        <v>196</v>
      </c>
      <c r="C75" s="478">
        <v>0</v>
      </c>
      <c r="D75" s="479">
        <v>0</v>
      </c>
      <c r="E75" s="477" t="str">
        <f t="shared" si="5"/>
        <v/>
      </c>
      <c r="F75" s="472" t="str">
        <f t="shared" si="9"/>
        <v>否</v>
      </c>
      <c r="G75" s="473" t="str">
        <f t="shared" si="6"/>
        <v>项</v>
      </c>
      <c r="H75" s="474" t="str">
        <f t="shared" si="7"/>
        <v>201</v>
      </c>
      <c r="I75" s="474" t="str">
        <f t="shared" si="8"/>
        <v>20107</v>
      </c>
    </row>
    <row r="76" s="319" customFormat="1" ht="34" hidden="1" customHeight="1" spans="1:9">
      <c r="A76" s="333">
        <v>2010750</v>
      </c>
      <c r="B76" s="342" t="s">
        <v>160</v>
      </c>
      <c r="C76" s="478">
        <v>0</v>
      </c>
      <c r="D76" s="479">
        <v>0</v>
      </c>
      <c r="E76" s="477" t="str">
        <f t="shared" si="5"/>
        <v/>
      </c>
      <c r="F76" s="472" t="str">
        <f t="shared" si="9"/>
        <v>否</v>
      </c>
      <c r="G76" s="473" t="str">
        <f t="shared" si="6"/>
        <v>项</v>
      </c>
      <c r="H76" s="474" t="str">
        <f t="shared" si="7"/>
        <v>201</v>
      </c>
      <c r="I76" s="474" t="str">
        <f t="shared" si="8"/>
        <v>20107</v>
      </c>
    </row>
    <row r="77" s="319" customFormat="1" ht="34" customHeight="1" spans="1:9">
      <c r="A77" s="333">
        <v>2010799</v>
      </c>
      <c r="B77" s="342" t="s">
        <v>197</v>
      </c>
      <c r="C77" s="479">
        <v>100</v>
      </c>
      <c r="D77" s="479">
        <f>40+10</f>
        <v>50</v>
      </c>
      <c r="E77" s="477">
        <f t="shared" si="5"/>
        <v>-0.5</v>
      </c>
      <c r="F77" s="472" t="str">
        <f t="shared" si="9"/>
        <v>是</v>
      </c>
      <c r="G77" s="473" t="str">
        <f t="shared" si="6"/>
        <v>项</v>
      </c>
      <c r="H77" s="474" t="str">
        <f t="shared" si="7"/>
        <v>201</v>
      </c>
      <c r="I77" s="474" t="str">
        <f t="shared" si="8"/>
        <v>20107</v>
      </c>
    </row>
    <row r="78" s="316" customFormat="1" ht="34" hidden="1" customHeight="1" spans="1:9">
      <c r="A78" s="339">
        <v>20108</v>
      </c>
      <c r="B78" s="475" t="s">
        <v>198</v>
      </c>
      <c r="C78" s="476">
        <f>SUMIFS(C79:C$1302,$G79:$G$1302,"项",$I79:$I$1302,$A78)</f>
        <v>0</v>
      </c>
      <c r="D78" s="479">
        <f>SUMIFS(D79:D$1302,$G79:$G$1302,"项",$I79:$I$1302,$A78)</f>
        <v>0</v>
      </c>
      <c r="E78" s="477" t="str">
        <f t="shared" si="5"/>
        <v/>
      </c>
      <c r="F78" s="472" t="str">
        <f t="shared" si="9"/>
        <v>否</v>
      </c>
      <c r="G78" s="473" t="str">
        <f t="shared" si="6"/>
        <v>款</v>
      </c>
      <c r="H78" s="474" t="str">
        <f t="shared" si="7"/>
        <v>201</v>
      </c>
      <c r="I78" s="474" t="str">
        <f t="shared" si="8"/>
        <v>20108</v>
      </c>
    </row>
    <row r="79" s="319" customFormat="1" ht="34" hidden="1" customHeight="1" spans="1:9">
      <c r="A79" s="333">
        <v>2010801</v>
      </c>
      <c r="B79" s="342" t="s">
        <v>151</v>
      </c>
      <c r="C79" s="478">
        <v>0</v>
      </c>
      <c r="D79" s="479">
        <v>0</v>
      </c>
      <c r="E79" s="477" t="str">
        <f t="shared" si="5"/>
        <v/>
      </c>
      <c r="F79" s="472" t="str">
        <f t="shared" si="9"/>
        <v>否</v>
      </c>
      <c r="G79" s="473" t="str">
        <f t="shared" si="6"/>
        <v>项</v>
      </c>
      <c r="H79" s="474" t="str">
        <f t="shared" si="7"/>
        <v>201</v>
      </c>
      <c r="I79" s="474" t="str">
        <f t="shared" si="8"/>
        <v>20108</v>
      </c>
    </row>
    <row r="80" s="319" customFormat="1" ht="34" hidden="1" customHeight="1" spans="1:9">
      <c r="A80" s="333">
        <v>2010802</v>
      </c>
      <c r="B80" s="342" t="s">
        <v>152</v>
      </c>
      <c r="C80" s="478">
        <v>0</v>
      </c>
      <c r="D80" s="479">
        <v>0</v>
      </c>
      <c r="E80" s="477" t="str">
        <f t="shared" si="5"/>
        <v/>
      </c>
      <c r="F80" s="472" t="str">
        <f t="shared" si="9"/>
        <v>否</v>
      </c>
      <c r="G80" s="473" t="str">
        <f t="shared" si="6"/>
        <v>项</v>
      </c>
      <c r="H80" s="474" t="str">
        <f t="shared" si="7"/>
        <v>201</v>
      </c>
      <c r="I80" s="474" t="str">
        <f t="shared" si="8"/>
        <v>20108</v>
      </c>
    </row>
    <row r="81" s="319" customFormat="1" ht="34" hidden="1" customHeight="1" spans="1:9">
      <c r="A81" s="333">
        <v>2010803</v>
      </c>
      <c r="B81" s="342" t="s">
        <v>153</v>
      </c>
      <c r="C81" s="478">
        <v>0</v>
      </c>
      <c r="D81" s="479">
        <v>0</v>
      </c>
      <c r="E81" s="477" t="str">
        <f t="shared" si="5"/>
        <v/>
      </c>
      <c r="F81" s="472" t="str">
        <f t="shared" si="9"/>
        <v>否</v>
      </c>
      <c r="G81" s="473" t="str">
        <f t="shared" si="6"/>
        <v>项</v>
      </c>
      <c r="H81" s="474" t="str">
        <f t="shared" si="7"/>
        <v>201</v>
      </c>
      <c r="I81" s="474" t="str">
        <f t="shared" si="8"/>
        <v>20108</v>
      </c>
    </row>
    <row r="82" s="319" customFormat="1" ht="34" hidden="1" customHeight="1" spans="1:9">
      <c r="A82" s="333">
        <v>2010804</v>
      </c>
      <c r="B82" s="342" t="s">
        <v>199</v>
      </c>
      <c r="C82" s="478">
        <v>0</v>
      </c>
      <c r="D82" s="479">
        <v>0</v>
      </c>
      <c r="E82" s="477" t="str">
        <f t="shared" si="5"/>
        <v/>
      </c>
      <c r="F82" s="472" t="str">
        <f t="shared" si="9"/>
        <v>否</v>
      </c>
      <c r="G82" s="473" t="str">
        <f t="shared" si="6"/>
        <v>项</v>
      </c>
      <c r="H82" s="474" t="str">
        <f t="shared" si="7"/>
        <v>201</v>
      </c>
      <c r="I82" s="474" t="str">
        <f t="shared" si="8"/>
        <v>20108</v>
      </c>
    </row>
    <row r="83" s="319" customFormat="1" ht="34" hidden="1" customHeight="1" spans="1:9">
      <c r="A83" s="333">
        <v>2010805</v>
      </c>
      <c r="B83" s="342" t="s">
        <v>200</v>
      </c>
      <c r="C83" s="478">
        <v>0</v>
      </c>
      <c r="D83" s="479">
        <v>0</v>
      </c>
      <c r="E83" s="477" t="str">
        <f t="shared" si="5"/>
        <v/>
      </c>
      <c r="F83" s="472" t="str">
        <f t="shared" si="9"/>
        <v>否</v>
      </c>
      <c r="G83" s="473" t="str">
        <f t="shared" si="6"/>
        <v>项</v>
      </c>
      <c r="H83" s="474" t="str">
        <f t="shared" si="7"/>
        <v>201</v>
      </c>
      <c r="I83" s="474" t="str">
        <f t="shared" si="8"/>
        <v>20108</v>
      </c>
    </row>
    <row r="84" s="319" customFormat="1" ht="34" hidden="1" customHeight="1" spans="1:9">
      <c r="A84" s="333">
        <v>2010806</v>
      </c>
      <c r="B84" s="342" t="s">
        <v>192</v>
      </c>
      <c r="C84" s="478">
        <v>0</v>
      </c>
      <c r="D84" s="479">
        <v>0</v>
      </c>
      <c r="E84" s="477" t="str">
        <f t="shared" si="5"/>
        <v/>
      </c>
      <c r="F84" s="472" t="str">
        <f t="shared" si="9"/>
        <v>否</v>
      </c>
      <c r="G84" s="473" t="str">
        <f t="shared" si="6"/>
        <v>项</v>
      </c>
      <c r="H84" s="474" t="str">
        <f t="shared" si="7"/>
        <v>201</v>
      </c>
      <c r="I84" s="474" t="str">
        <f t="shared" si="8"/>
        <v>20108</v>
      </c>
    </row>
    <row r="85" s="319" customFormat="1" ht="34" hidden="1" customHeight="1" spans="1:9">
      <c r="A85" s="333">
        <v>2010850</v>
      </c>
      <c r="B85" s="342" t="s">
        <v>160</v>
      </c>
      <c r="C85" s="478">
        <v>0</v>
      </c>
      <c r="D85" s="479">
        <v>0</v>
      </c>
      <c r="E85" s="477" t="str">
        <f t="shared" si="5"/>
        <v/>
      </c>
      <c r="F85" s="472" t="str">
        <f t="shared" si="9"/>
        <v>否</v>
      </c>
      <c r="G85" s="473" t="str">
        <f t="shared" si="6"/>
        <v>项</v>
      </c>
      <c r="H85" s="474" t="str">
        <f t="shared" si="7"/>
        <v>201</v>
      </c>
      <c r="I85" s="474" t="str">
        <f t="shared" si="8"/>
        <v>20108</v>
      </c>
    </row>
    <row r="86" s="319" customFormat="1" ht="34" hidden="1" customHeight="1" spans="1:9">
      <c r="A86" s="333">
        <v>2010899</v>
      </c>
      <c r="B86" s="342" t="s">
        <v>201</v>
      </c>
      <c r="C86" s="479">
        <v>0</v>
      </c>
      <c r="D86" s="479">
        <v>0</v>
      </c>
      <c r="E86" s="477" t="str">
        <f t="shared" si="5"/>
        <v/>
      </c>
      <c r="F86" s="472" t="str">
        <f t="shared" si="9"/>
        <v>否</v>
      </c>
      <c r="G86" s="473" t="str">
        <f t="shared" si="6"/>
        <v>项</v>
      </c>
      <c r="H86" s="474" t="str">
        <f t="shared" si="7"/>
        <v>201</v>
      </c>
      <c r="I86" s="474" t="str">
        <f t="shared" si="8"/>
        <v>20108</v>
      </c>
    </row>
    <row r="87" s="316" customFormat="1" ht="34" hidden="1" customHeight="1" spans="1:9">
      <c r="A87" s="339">
        <v>20109</v>
      </c>
      <c r="B87" s="475" t="s">
        <v>202</v>
      </c>
      <c r="C87" s="476">
        <f>SUMIFS(C88:C$1302,$G88:$G$1302,"项",$I88:$I$1302,$A87)</f>
        <v>0</v>
      </c>
      <c r="D87" s="479">
        <f>SUMIFS(D88:D$1302,$G88:$G$1302,"项",$I88:$I$1302,$A87)</f>
        <v>0</v>
      </c>
      <c r="E87" s="477" t="str">
        <f t="shared" si="5"/>
        <v/>
      </c>
      <c r="F87" s="472" t="str">
        <f t="shared" si="9"/>
        <v>否</v>
      </c>
      <c r="G87" s="473" t="str">
        <f t="shared" si="6"/>
        <v>款</v>
      </c>
      <c r="H87" s="474" t="str">
        <f t="shared" si="7"/>
        <v>201</v>
      </c>
      <c r="I87" s="474" t="str">
        <f t="shared" si="8"/>
        <v>20109</v>
      </c>
    </row>
    <row r="88" s="319" customFormat="1" ht="34" hidden="1" customHeight="1" spans="1:9">
      <c r="A88" s="333">
        <v>2010901</v>
      </c>
      <c r="B88" s="342" t="s">
        <v>151</v>
      </c>
      <c r="C88" s="478">
        <v>0</v>
      </c>
      <c r="D88" s="479">
        <v>0</v>
      </c>
      <c r="E88" s="477" t="str">
        <f t="shared" si="5"/>
        <v/>
      </c>
      <c r="F88" s="472" t="str">
        <f t="shared" si="9"/>
        <v>否</v>
      </c>
      <c r="G88" s="473" t="str">
        <f t="shared" si="6"/>
        <v>项</v>
      </c>
      <c r="H88" s="474" t="str">
        <f t="shared" si="7"/>
        <v>201</v>
      </c>
      <c r="I88" s="474" t="str">
        <f t="shared" si="8"/>
        <v>20109</v>
      </c>
    </row>
    <row r="89" s="319" customFormat="1" ht="34" hidden="1" customHeight="1" spans="1:9">
      <c r="A89" s="333">
        <v>2010902</v>
      </c>
      <c r="B89" s="342" t="s">
        <v>152</v>
      </c>
      <c r="C89" s="478">
        <v>0</v>
      </c>
      <c r="D89" s="479">
        <v>0</v>
      </c>
      <c r="E89" s="477" t="str">
        <f t="shared" si="5"/>
        <v/>
      </c>
      <c r="F89" s="472" t="str">
        <f t="shared" si="9"/>
        <v>否</v>
      </c>
      <c r="G89" s="473" t="str">
        <f t="shared" si="6"/>
        <v>项</v>
      </c>
      <c r="H89" s="474" t="str">
        <f t="shared" si="7"/>
        <v>201</v>
      </c>
      <c r="I89" s="474" t="str">
        <f t="shared" si="8"/>
        <v>20109</v>
      </c>
    </row>
    <row r="90" s="319" customFormat="1" ht="34" hidden="1" customHeight="1" spans="1:9">
      <c r="A90" s="333">
        <v>2010903</v>
      </c>
      <c r="B90" s="342" t="s">
        <v>153</v>
      </c>
      <c r="C90" s="478">
        <v>0</v>
      </c>
      <c r="D90" s="479">
        <v>0</v>
      </c>
      <c r="E90" s="477" t="str">
        <f t="shared" si="5"/>
        <v/>
      </c>
      <c r="F90" s="472" t="str">
        <f t="shared" si="9"/>
        <v>否</v>
      </c>
      <c r="G90" s="473" t="str">
        <f t="shared" si="6"/>
        <v>项</v>
      </c>
      <c r="H90" s="474" t="str">
        <f t="shared" si="7"/>
        <v>201</v>
      </c>
      <c r="I90" s="474" t="str">
        <f t="shared" si="8"/>
        <v>20109</v>
      </c>
    </row>
    <row r="91" s="319" customFormat="1" ht="34" hidden="1" customHeight="1" spans="1:9">
      <c r="A91" s="333">
        <v>2010905</v>
      </c>
      <c r="B91" s="342" t="s">
        <v>203</v>
      </c>
      <c r="C91" s="478">
        <v>0</v>
      </c>
      <c r="D91" s="479">
        <v>0</v>
      </c>
      <c r="E91" s="477" t="str">
        <f t="shared" si="5"/>
        <v/>
      </c>
      <c r="F91" s="472" t="str">
        <f t="shared" si="9"/>
        <v>否</v>
      </c>
      <c r="G91" s="473" t="str">
        <f t="shared" si="6"/>
        <v>项</v>
      </c>
      <c r="H91" s="474" t="str">
        <f t="shared" si="7"/>
        <v>201</v>
      </c>
      <c r="I91" s="474" t="str">
        <f t="shared" si="8"/>
        <v>20109</v>
      </c>
    </row>
    <row r="92" s="319" customFormat="1" ht="34" hidden="1" customHeight="1" spans="1:9">
      <c r="A92" s="333">
        <v>2010907</v>
      </c>
      <c r="B92" s="342" t="s">
        <v>204</v>
      </c>
      <c r="C92" s="478">
        <v>0</v>
      </c>
      <c r="D92" s="479">
        <v>0</v>
      </c>
      <c r="E92" s="477" t="str">
        <f t="shared" si="5"/>
        <v/>
      </c>
      <c r="F92" s="472" t="str">
        <f t="shared" si="9"/>
        <v>否</v>
      </c>
      <c r="G92" s="473" t="str">
        <f t="shared" si="6"/>
        <v>项</v>
      </c>
      <c r="H92" s="474" t="str">
        <f t="shared" si="7"/>
        <v>201</v>
      </c>
      <c r="I92" s="474" t="str">
        <f t="shared" si="8"/>
        <v>20109</v>
      </c>
    </row>
    <row r="93" s="319" customFormat="1" ht="34" hidden="1" customHeight="1" spans="1:9">
      <c r="A93" s="333">
        <v>2010908</v>
      </c>
      <c r="B93" s="342" t="s">
        <v>192</v>
      </c>
      <c r="C93" s="478">
        <v>0</v>
      </c>
      <c r="D93" s="479">
        <v>0</v>
      </c>
      <c r="E93" s="477" t="str">
        <f t="shared" si="5"/>
        <v/>
      </c>
      <c r="F93" s="472" t="str">
        <f t="shared" si="9"/>
        <v>否</v>
      </c>
      <c r="G93" s="473" t="str">
        <f t="shared" si="6"/>
        <v>项</v>
      </c>
      <c r="H93" s="474" t="str">
        <f t="shared" si="7"/>
        <v>201</v>
      </c>
      <c r="I93" s="474" t="str">
        <f t="shared" si="8"/>
        <v>20109</v>
      </c>
    </row>
    <row r="94" s="319" customFormat="1" ht="34" hidden="1" customHeight="1" spans="1:9">
      <c r="A94" s="333">
        <v>2010909</v>
      </c>
      <c r="B94" s="342" t="s">
        <v>205</v>
      </c>
      <c r="C94" s="478">
        <v>0</v>
      </c>
      <c r="D94" s="479">
        <v>0</v>
      </c>
      <c r="E94" s="477" t="str">
        <f t="shared" si="5"/>
        <v/>
      </c>
      <c r="F94" s="472" t="str">
        <f t="shared" si="9"/>
        <v>否</v>
      </c>
      <c r="G94" s="473" t="str">
        <f t="shared" si="6"/>
        <v>项</v>
      </c>
      <c r="H94" s="474" t="str">
        <f t="shared" si="7"/>
        <v>201</v>
      </c>
      <c r="I94" s="474" t="str">
        <f t="shared" si="8"/>
        <v>20109</v>
      </c>
    </row>
    <row r="95" s="319" customFormat="1" ht="34" hidden="1" customHeight="1" spans="1:9">
      <c r="A95" s="333">
        <v>2010910</v>
      </c>
      <c r="B95" s="342" t="s">
        <v>206</v>
      </c>
      <c r="C95" s="478">
        <v>0</v>
      </c>
      <c r="D95" s="479">
        <v>0</v>
      </c>
      <c r="E95" s="477" t="str">
        <f t="shared" si="5"/>
        <v/>
      </c>
      <c r="F95" s="472" t="str">
        <f t="shared" si="9"/>
        <v>否</v>
      </c>
      <c r="G95" s="473" t="str">
        <f t="shared" si="6"/>
        <v>项</v>
      </c>
      <c r="H95" s="474" t="str">
        <f t="shared" si="7"/>
        <v>201</v>
      </c>
      <c r="I95" s="474" t="str">
        <f t="shared" si="8"/>
        <v>20109</v>
      </c>
    </row>
    <row r="96" s="319" customFormat="1" ht="34" hidden="1" customHeight="1" spans="1:9">
      <c r="A96" s="333">
        <v>2010911</v>
      </c>
      <c r="B96" s="342" t="s">
        <v>207</v>
      </c>
      <c r="C96" s="478">
        <v>0</v>
      </c>
      <c r="D96" s="479">
        <v>0</v>
      </c>
      <c r="E96" s="477" t="str">
        <f t="shared" si="5"/>
        <v/>
      </c>
      <c r="F96" s="472" t="str">
        <f t="shared" si="9"/>
        <v>否</v>
      </c>
      <c r="G96" s="473" t="str">
        <f t="shared" si="6"/>
        <v>项</v>
      </c>
      <c r="H96" s="474" t="str">
        <f t="shared" si="7"/>
        <v>201</v>
      </c>
      <c r="I96" s="474" t="str">
        <f t="shared" si="8"/>
        <v>20109</v>
      </c>
    </row>
    <row r="97" s="319" customFormat="1" ht="34" hidden="1" customHeight="1" spans="1:9">
      <c r="A97" s="333">
        <v>2010912</v>
      </c>
      <c r="B97" s="342" t="s">
        <v>208</v>
      </c>
      <c r="C97" s="478">
        <v>0</v>
      </c>
      <c r="D97" s="479">
        <v>0</v>
      </c>
      <c r="E97" s="477" t="str">
        <f t="shared" si="5"/>
        <v/>
      </c>
      <c r="F97" s="472" t="str">
        <f t="shared" si="9"/>
        <v>否</v>
      </c>
      <c r="G97" s="473" t="str">
        <f t="shared" si="6"/>
        <v>项</v>
      </c>
      <c r="H97" s="474" t="str">
        <f t="shared" si="7"/>
        <v>201</v>
      </c>
      <c r="I97" s="474" t="str">
        <f t="shared" si="8"/>
        <v>20109</v>
      </c>
    </row>
    <row r="98" s="319" customFormat="1" ht="34" hidden="1" customHeight="1" spans="1:9">
      <c r="A98" s="333">
        <v>2010950</v>
      </c>
      <c r="B98" s="342" t="s">
        <v>160</v>
      </c>
      <c r="C98" s="478">
        <v>0</v>
      </c>
      <c r="D98" s="479">
        <v>0</v>
      </c>
      <c r="E98" s="477" t="str">
        <f t="shared" si="5"/>
        <v/>
      </c>
      <c r="F98" s="472" t="str">
        <f t="shared" si="9"/>
        <v>否</v>
      </c>
      <c r="G98" s="473" t="str">
        <f t="shared" si="6"/>
        <v>项</v>
      </c>
      <c r="H98" s="474" t="str">
        <f t="shared" si="7"/>
        <v>201</v>
      </c>
      <c r="I98" s="474" t="str">
        <f t="shared" si="8"/>
        <v>20109</v>
      </c>
    </row>
    <row r="99" s="319" customFormat="1" ht="34" hidden="1" customHeight="1" spans="1:9">
      <c r="A99" s="333">
        <v>2010999</v>
      </c>
      <c r="B99" s="342" t="s">
        <v>209</v>
      </c>
      <c r="C99" s="479">
        <v>0</v>
      </c>
      <c r="D99" s="479">
        <v>0</v>
      </c>
      <c r="E99" s="477" t="str">
        <f t="shared" si="5"/>
        <v/>
      </c>
      <c r="F99" s="472" t="str">
        <f t="shared" si="9"/>
        <v>否</v>
      </c>
      <c r="G99" s="473" t="str">
        <f t="shared" si="6"/>
        <v>项</v>
      </c>
      <c r="H99" s="474" t="str">
        <f t="shared" si="7"/>
        <v>201</v>
      </c>
      <c r="I99" s="474" t="str">
        <f t="shared" si="8"/>
        <v>20109</v>
      </c>
    </row>
    <row r="100" s="316" customFormat="1" ht="34" customHeight="1" spans="1:9">
      <c r="A100" s="339">
        <v>20111</v>
      </c>
      <c r="B100" s="475" t="s">
        <v>210</v>
      </c>
      <c r="C100" s="476">
        <f>SUMIFS(C101:C$1302,$G101:$G$1302,"项",$I101:$I$1302,$A100)</f>
        <v>2327</v>
      </c>
      <c r="D100" s="479">
        <f>SUMIFS(D101:D$1302,$G101:$G$1302,"项",$I101:$I$1302,$A100)</f>
        <v>2471</v>
      </c>
      <c r="E100" s="477">
        <f t="shared" si="5"/>
        <v>0.061882251826386</v>
      </c>
      <c r="F100" s="472" t="str">
        <f t="shared" si="9"/>
        <v>是</v>
      </c>
      <c r="G100" s="473" t="str">
        <f t="shared" si="6"/>
        <v>款</v>
      </c>
      <c r="H100" s="474" t="str">
        <f t="shared" si="7"/>
        <v>201</v>
      </c>
      <c r="I100" s="474" t="str">
        <f t="shared" si="8"/>
        <v>20111</v>
      </c>
    </row>
    <row r="101" s="319" customFormat="1" ht="34" customHeight="1" spans="1:9">
      <c r="A101" s="333">
        <v>2011101</v>
      </c>
      <c r="B101" s="342" t="s">
        <v>151</v>
      </c>
      <c r="C101" s="478">
        <v>2283</v>
      </c>
      <c r="D101" s="479">
        <v>2366</v>
      </c>
      <c r="E101" s="477">
        <f t="shared" si="5"/>
        <v>0.0363556723609286</v>
      </c>
      <c r="F101" s="472" t="str">
        <f t="shared" si="9"/>
        <v>是</v>
      </c>
      <c r="G101" s="473" t="str">
        <f t="shared" si="6"/>
        <v>项</v>
      </c>
      <c r="H101" s="474" t="str">
        <f t="shared" si="7"/>
        <v>201</v>
      </c>
      <c r="I101" s="474" t="str">
        <f t="shared" si="8"/>
        <v>20111</v>
      </c>
    </row>
    <row r="102" s="319" customFormat="1" ht="34" hidden="1" customHeight="1" spans="1:9">
      <c r="A102" s="333">
        <v>2011102</v>
      </c>
      <c r="B102" s="342" t="s">
        <v>152</v>
      </c>
      <c r="C102" s="478">
        <v>0</v>
      </c>
      <c r="D102" s="479">
        <v>0</v>
      </c>
      <c r="E102" s="477" t="str">
        <f t="shared" si="5"/>
        <v/>
      </c>
      <c r="F102" s="472" t="str">
        <f t="shared" si="9"/>
        <v>否</v>
      </c>
      <c r="G102" s="473" t="str">
        <f t="shared" si="6"/>
        <v>项</v>
      </c>
      <c r="H102" s="474" t="str">
        <f t="shared" si="7"/>
        <v>201</v>
      </c>
      <c r="I102" s="474" t="str">
        <f t="shared" si="8"/>
        <v>20111</v>
      </c>
    </row>
    <row r="103" s="319" customFormat="1" ht="34" hidden="1" customHeight="1" spans="1:9">
      <c r="A103" s="333">
        <v>2011103</v>
      </c>
      <c r="B103" s="342" t="s">
        <v>153</v>
      </c>
      <c r="C103" s="478">
        <v>0</v>
      </c>
      <c r="D103" s="479">
        <v>0</v>
      </c>
      <c r="E103" s="477" t="str">
        <f t="shared" si="5"/>
        <v/>
      </c>
      <c r="F103" s="472" t="str">
        <f t="shared" si="9"/>
        <v>否</v>
      </c>
      <c r="G103" s="473" t="str">
        <f t="shared" si="6"/>
        <v>项</v>
      </c>
      <c r="H103" s="474" t="str">
        <f t="shared" si="7"/>
        <v>201</v>
      </c>
      <c r="I103" s="474" t="str">
        <f t="shared" si="8"/>
        <v>20111</v>
      </c>
    </row>
    <row r="104" s="319" customFormat="1" ht="34" customHeight="1" spans="1:9">
      <c r="A104" s="333">
        <v>2011104</v>
      </c>
      <c r="B104" s="342" t="s">
        <v>211</v>
      </c>
      <c r="C104" s="478">
        <v>44</v>
      </c>
      <c r="D104" s="479">
        <v>62</v>
      </c>
      <c r="E104" s="477">
        <f t="shared" si="5"/>
        <v>0.409090909090909</v>
      </c>
      <c r="F104" s="472" t="str">
        <f t="shared" si="9"/>
        <v>是</v>
      </c>
      <c r="G104" s="473" t="str">
        <f t="shared" si="6"/>
        <v>项</v>
      </c>
      <c r="H104" s="474" t="str">
        <f t="shared" si="7"/>
        <v>201</v>
      </c>
      <c r="I104" s="474" t="str">
        <f t="shared" si="8"/>
        <v>20111</v>
      </c>
    </row>
    <row r="105" s="319" customFormat="1" ht="34" hidden="1" customHeight="1" spans="1:9">
      <c r="A105" s="333">
        <v>2011105</v>
      </c>
      <c r="B105" s="342" t="s">
        <v>212</v>
      </c>
      <c r="C105" s="478">
        <v>0</v>
      </c>
      <c r="D105" s="479">
        <v>0</v>
      </c>
      <c r="E105" s="477" t="str">
        <f t="shared" si="5"/>
        <v/>
      </c>
      <c r="F105" s="472" t="str">
        <f t="shared" si="9"/>
        <v>否</v>
      </c>
      <c r="G105" s="473" t="str">
        <f t="shared" si="6"/>
        <v>项</v>
      </c>
      <c r="H105" s="474" t="str">
        <f t="shared" si="7"/>
        <v>201</v>
      </c>
      <c r="I105" s="474" t="str">
        <f t="shared" si="8"/>
        <v>20111</v>
      </c>
    </row>
    <row r="106" s="319" customFormat="1" ht="34" hidden="1" customHeight="1" spans="1:9">
      <c r="A106" s="333">
        <v>2011106</v>
      </c>
      <c r="B106" s="342" t="s">
        <v>213</v>
      </c>
      <c r="C106" s="478">
        <v>0</v>
      </c>
      <c r="D106" s="479">
        <v>0</v>
      </c>
      <c r="E106" s="477" t="str">
        <f t="shared" si="5"/>
        <v/>
      </c>
      <c r="F106" s="472" t="str">
        <f t="shared" si="9"/>
        <v>否</v>
      </c>
      <c r="G106" s="473" t="str">
        <f t="shared" si="6"/>
        <v>项</v>
      </c>
      <c r="H106" s="474" t="str">
        <f t="shared" si="7"/>
        <v>201</v>
      </c>
      <c r="I106" s="474" t="str">
        <f t="shared" si="8"/>
        <v>20111</v>
      </c>
    </row>
    <row r="107" s="319" customFormat="1" ht="34" hidden="1" customHeight="1" spans="1:9">
      <c r="A107" s="333">
        <v>2011150</v>
      </c>
      <c r="B107" s="342" t="s">
        <v>160</v>
      </c>
      <c r="C107" s="478">
        <v>0</v>
      </c>
      <c r="D107" s="479">
        <v>0</v>
      </c>
      <c r="E107" s="477" t="str">
        <f t="shared" si="5"/>
        <v/>
      </c>
      <c r="F107" s="472" t="str">
        <f t="shared" si="9"/>
        <v>否</v>
      </c>
      <c r="G107" s="473" t="str">
        <f t="shared" si="6"/>
        <v>项</v>
      </c>
      <c r="H107" s="474" t="str">
        <f t="shared" si="7"/>
        <v>201</v>
      </c>
      <c r="I107" s="474" t="str">
        <f t="shared" si="8"/>
        <v>20111</v>
      </c>
    </row>
    <row r="108" s="319" customFormat="1" ht="34" customHeight="1" spans="1:9">
      <c r="A108" s="333">
        <v>2011199</v>
      </c>
      <c r="B108" s="342" t="s">
        <v>214</v>
      </c>
      <c r="C108" s="479">
        <v>0</v>
      </c>
      <c r="D108" s="479">
        <v>43</v>
      </c>
      <c r="E108" s="477" t="str">
        <f t="shared" si="5"/>
        <v/>
      </c>
      <c r="F108" s="472" t="str">
        <f t="shared" si="9"/>
        <v>是</v>
      </c>
      <c r="G108" s="473" t="str">
        <f t="shared" si="6"/>
        <v>项</v>
      </c>
      <c r="H108" s="474" t="str">
        <f t="shared" si="7"/>
        <v>201</v>
      </c>
      <c r="I108" s="474" t="str">
        <f t="shared" si="8"/>
        <v>20111</v>
      </c>
    </row>
    <row r="109" s="316" customFormat="1" ht="34" customHeight="1" spans="1:9">
      <c r="A109" s="339">
        <v>20113</v>
      </c>
      <c r="B109" s="475" t="s">
        <v>215</v>
      </c>
      <c r="C109" s="476">
        <f>SUMIFS(C110:C$1302,$G110:$G$1302,"项",$I110:$I$1302,$A109)</f>
        <v>549</v>
      </c>
      <c r="D109" s="479">
        <f>SUMIFS(D110:D$1302,$G110:$G$1302,"项",$I110:$I$1302,$A109)</f>
        <v>752</v>
      </c>
      <c r="E109" s="477">
        <f t="shared" si="5"/>
        <v>0.36976320582878</v>
      </c>
      <c r="F109" s="472" t="str">
        <f t="shared" si="9"/>
        <v>是</v>
      </c>
      <c r="G109" s="473" t="str">
        <f t="shared" si="6"/>
        <v>款</v>
      </c>
      <c r="H109" s="474" t="str">
        <f t="shared" si="7"/>
        <v>201</v>
      </c>
      <c r="I109" s="474" t="str">
        <f t="shared" si="8"/>
        <v>20113</v>
      </c>
    </row>
    <row r="110" s="319" customFormat="1" ht="34" customHeight="1" spans="1:9">
      <c r="A110" s="333">
        <v>2011301</v>
      </c>
      <c r="B110" s="342" t="s">
        <v>151</v>
      </c>
      <c r="C110" s="478">
        <v>0</v>
      </c>
      <c r="D110" s="479">
        <v>235</v>
      </c>
      <c r="E110" s="477" t="str">
        <f t="shared" si="5"/>
        <v/>
      </c>
      <c r="F110" s="472" t="str">
        <f t="shared" si="9"/>
        <v>是</v>
      </c>
      <c r="G110" s="473" t="str">
        <f t="shared" si="6"/>
        <v>项</v>
      </c>
      <c r="H110" s="474" t="str">
        <f t="shared" si="7"/>
        <v>201</v>
      </c>
      <c r="I110" s="474" t="str">
        <f t="shared" si="8"/>
        <v>20113</v>
      </c>
    </row>
    <row r="111" s="319" customFormat="1" ht="34" hidden="1" customHeight="1" spans="1:9">
      <c r="A111" s="333">
        <v>2011302</v>
      </c>
      <c r="B111" s="342" t="s">
        <v>152</v>
      </c>
      <c r="C111" s="478">
        <v>0</v>
      </c>
      <c r="D111" s="479">
        <v>0</v>
      </c>
      <c r="E111" s="477" t="str">
        <f t="shared" si="5"/>
        <v/>
      </c>
      <c r="F111" s="472" t="str">
        <f t="shared" si="9"/>
        <v>否</v>
      </c>
      <c r="G111" s="473" t="str">
        <f t="shared" si="6"/>
        <v>项</v>
      </c>
      <c r="H111" s="474" t="str">
        <f t="shared" si="7"/>
        <v>201</v>
      </c>
      <c r="I111" s="474" t="str">
        <f t="shared" si="8"/>
        <v>20113</v>
      </c>
    </row>
    <row r="112" s="319" customFormat="1" ht="34" hidden="1" customHeight="1" spans="1:9">
      <c r="A112" s="333">
        <v>2011303</v>
      </c>
      <c r="B112" s="342" t="s">
        <v>153</v>
      </c>
      <c r="C112" s="478">
        <v>0</v>
      </c>
      <c r="D112" s="479">
        <v>0</v>
      </c>
      <c r="E112" s="477" t="str">
        <f t="shared" si="5"/>
        <v/>
      </c>
      <c r="F112" s="472" t="str">
        <f t="shared" si="9"/>
        <v>否</v>
      </c>
      <c r="G112" s="473" t="str">
        <f t="shared" si="6"/>
        <v>项</v>
      </c>
      <c r="H112" s="474" t="str">
        <f t="shared" si="7"/>
        <v>201</v>
      </c>
      <c r="I112" s="474" t="str">
        <f t="shared" si="8"/>
        <v>20113</v>
      </c>
    </row>
    <row r="113" s="319" customFormat="1" ht="34" hidden="1" customHeight="1" spans="1:9">
      <c r="A113" s="333">
        <v>2011304</v>
      </c>
      <c r="B113" s="342" t="s">
        <v>216</v>
      </c>
      <c r="C113" s="478">
        <v>0</v>
      </c>
      <c r="D113" s="479">
        <v>0</v>
      </c>
      <c r="E113" s="477" t="str">
        <f t="shared" si="5"/>
        <v/>
      </c>
      <c r="F113" s="472" t="str">
        <f t="shared" si="9"/>
        <v>否</v>
      </c>
      <c r="G113" s="473" t="str">
        <f t="shared" si="6"/>
        <v>项</v>
      </c>
      <c r="H113" s="474" t="str">
        <f t="shared" si="7"/>
        <v>201</v>
      </c>
      <c r="I113" s="474" t="str">
        <f t="shared" si="8"/>
        <v>20113</v>
      </c>
    </row>
    <row r="114" s="319" customFormat="1" ht="34" hidden="1" customHeight="1" spans="1:9">
      <c r="A114" s="333">
        <v>2011305</v>
      </c>
      <c r="B114" s="342" t="s">
        <v>217</v>
      </c>
      <c r="C114" s="478">
        <v>0</v>
      </c>
      <c r="D114" s="479">
        <v>0</v>
      </c>
      <c r="E114" s="477" t="str">
        <f t="shared" si="5"/>
        <v/>
      </c>
      <c r="F114" s="472" t="str">
        <f t="shared" si="9"/>
        <v>否</v>
      </c>
      <c r="G114" s="473" t="str">
        <f t="shared" si="6"/>
        <v>项</v>
      </c>
      <c r="H114" s="474" t="str">
        <f t="shared" si="7"/>
        <v>201</v>
      </c>
      <c r="I114" s="474" t="str">
        <f t="shared" si="8"/>
        <v>20113</v>
      </c>
    </row>
    <row r="115" s="319" customFormat="1" ht="34" hidden="1" customHeight="1" spans="1:9">
      <c r="A115" s="333">
        <v>2011306</v>
      </c>
      <c r="B115" s="342" t="s">
        <v>218</v>
      </c>
      <c r="C115" s="478">
        <v>0</v>
      </c>
      <c r="D115" s="479">
        <v>0</v>
      </c>
      <c r="E115" s="477" t="str">
        <f t="shared" si="5"/>
        <v/>
      </c>
      <c r="F115" s="472" t="str">
        <f t="shared" si="9"/>
        <v>否</v>
      </c>
      <c r="G115" s="473" t="str">
        <f t="shared" si="6"/>
        <v>项</v>
      </c>
      <c r="H115" s="474" t="str">
        <f t="shared" si="7"/>
        <v>201</v>
      </c>
      <c r="I115" s="474" t="str">
        <f t="shared" si="8"/>
        <v>20113</v>
      </c>
    </row>
    <row r="116" s="319" customFormat="1" ht="34" hidden="1" customHeight="1" spans="1:9">
      <c r="A116" s="333">
        <v>2011307</v>
      </c>
      <c r="B116" s="342" t="s">
        <v>219</v>
      </c>
      <c r="C116" s="478">
        <v>0</v>
      </c>
      <c r="D116" s="479">
        <v>0</v>
      </c>
      <c r="E116" s="477" t="str">
        <f t="shared" si="5"/>
        <v/>
      </c>
      <c r="F116" s="472" t="str">
        <f t="shared" si="9"/>
        <v>否</v>
      </c>
      <c r="G116" s="473" t="str">
        <f t="shared" si="6"/>
        <v>项</v>
      </c>
      <c r="H116" s="474" t="str">
        <f t="shared" si="7"/>
        <v>201</v>
      </c>
      <c r="I116" s="474" t="str">
        <f t="shared" si="8"/>
        <v>20113</v>
      </c>
    </row>
    <row r="117" s="319" customFormat="1" ht="34" customHeight="1" spans="1:9">
      <c r="A117" s="333">
        <v>2011308</v>
      </c>
      <c r="B117" s="342" t="s">
        <v>220</v>
      </c>
      <c r="C117" s="478">
        <v>317</v>
      </c>
      <c r="D117" s="479">
        <v>115</v>
      </c>
      <c r="E117" s="477">
        <f t="shared" si="5"/>
        <v>-0.637223974763407</v>
      </c>
      <c r="F117" s="472" t="str">
        <f t="shared" si="9"/>
        <v>是</v>
      </c>
      <c r="G117" s="473" t="str">
        <f t="shared" si="6"/>
        <v>项</v>
      </c>
      <c r="H117" s="474" t="str">
        <f t="shared" si="7"/>
        <v>201</v>
      </c>
      <c r="I117" s="474" t="str">
        <f t="shared" si="8"/>
        <v>20113</v>
      </c>
    </row>
    <row r="118" s="319" customFormat="1" ht="34" hidden="1" customHeight="1" spans="1:9">
      <c r="A118" s="333">
        <v>2011350</v>
      </c>
      <c r="B118" s="342" t="s">
        <v>160</v>
      </c>
      <c r="C118" s="478">
        <v>0</v>
      </c>
      <c r="D118" s="479">
        <v>0</v>
      </c>
      <c r="E118" s="477" t="str">
        <f t="shared" si="5"/>
        <v/>
      </c>
      <c r="F118" s="472" t="str">
        <f t="shared" si="9"/>
        <v>否</v>
      </c>
      <c r="G118" s="473" t="str">
        <f t="shared" si="6"/>
        <v>项</v>
      </c>
      <c r="H118" s="474" t="str">
        <f t="shared" si="7"/>
        <v>201</v>
      </c>
      <c r="I118" s="474" t="str">
        <f t="shared" si="8"/>
        <v>20113</v>
      </c>
    </row>
    <row r="119" s="319" customFormat="1" ht="34" customHeight="1" spans="1:9">
      <c r="A119" s="333">
        <v>2011399</v>
      </c>
      <c r="B119" s="342" t="s">
        <v>221</v>
      </c>
      <c r="C119" s="479">
        <v>232</v>
      </c>
      <c r="D119" s="479">
        <v>402</v>
      </c>
      <c r="E119" s="477">
        <f t="shared" si="5"/>
        <v>0.732758620689655</v>
      </c>
      <c r="F119" s="472" t="str">
        <f t="shared" si="9"/>
        <v>是</v>
      </c>
      <c r="G119" s="473" t="str">
        <f t="shared" si="6"/>
        <v>项</v>
      </c>
      <c r="H119" s="474" t="str">
        <f t="shared" si="7"/>
        <v>201</v>
      </c>
      <c r="I119" s="474" t="str">
        <f t="shared" si="8"/>
        <v>20113</v>
      </c>
    </row>
    <row r="120" s="316" customFormat="1" ht="34" hidden="1" customHeight="1" spans="1:9">
      <c r="A120" s="339">
        <v>20114</v>
      </c>
      <c r="B120" s="475" t="s">
        <v>222</v>
      </c>
      <c r="C120" s="476">
        <f>SUMIFS(C121:C$1302,$G121:$G$1302,"项",$I121:$I$1302,$A120)</f>
        <v>0</v>
      </c>
      <c r="D120" s="479">
        <f>SUMIFS(D121:D$1302,$G121:$G$1302,"项",$I121:$I$1302,$A120)</f>
        <v>0</v>
      </c>
      <c r="E120" s="477" t="str">
        <f t="shared" si="5"/>
        <v/>
      </c>
      <c r="F120" s="472" t="str">
        <f t="shared" si="9"/>
        <v>否</v>
      </c>
      <c r="G120" s="473" t="str">
        <f t="shared" si="6"/>
        <v>款</v>
      </c>
      <c r="H120" s="474" t="str">
        <f t="shared" si="7"/>
        <v>201</v>
      </c>
      <c r="I120" s="474" t="str">
        <f t="shared" si="8"/>
        <v>20114</v>
      </c>
    </row>
    <row r="121" s="319" customFormat="1" ht="34" hidden="1" customHeight="1" spans="1:9">
      <c r="A121" s="333">
        <v>2011401</v>
      </c>
      <c r="B121" s="342" t="s">
        <v>151</v>
      </c>
      <c r="C121" s="478">
        <v>0</v>
      </c>
      <c r="D121" s="479">
        <v>0</v>
      </c>
      <c r="E121" s="477" t="str">
        <f t="shared" si="5"/>
        <v/>
      </c>
      <c r="F121" s="472" t="str">
        <f t="shared" si="9"/>
        <v>否</v>
      </c>
      <c r="G121" s="473" t="str">
        <f t="shared" si="6"/>
        <v>项</v>
      </c>
      <c r="H121" s="474" t="str">
        <f t="shared" si="7"/>
        <v>201</v>
      </c>
      <c r="I121" s="474" t="str">
        <f t="shared" si="8"/>
        <v>20114</v>
      </c>
    </row>
    <row r="122" s="319" customFormat="1" ht="34" hidden="1" customHeight="1" spans="1:9">
      <c r="A122" s="333">
        <v>2011402</v>
      </c>
      <c r="B122" s="342" t="s">
        <v>152</v>
      </c>
      <c r="C122" s="478">
        <v>0</v>
      </c>
      <c r="D122" s="479">
        <v>0</v>
      </c>
      <c r="E122" s="477" t="str">
        <f t="shared" si="5"/>
        <v/>
      </c>
      <c r="F122" s="472" t="str">
        <f t="shared" si="9"/>
        <v>否</v>
      </c>
      <c r="G122" s="473" t="str">
        <f t="shared" si="6"/>
        <v>项</v>
      </c>
      <c r="H122" s="474" t="str">
        <f t="shared" si="7"/>
        <v>201</v>
      </c>
      <c r="I122" s="474" t="str">
        <f t="shared" si="8"/>
        <v>20114</v>
      </c>
    </row>
    <row r="123" s="319" customFormat="1" ht="34" hidden="1" customHeight="1" spans="1:9">
      <c r="A123" s="333">
        <v>2011403</v>
      </c>
      <c r="B123" s="342" t="s">
        <v>153</v>
      </c>
      <c r="C123" s="478">
        <v>0</v>
      </c>
      <c r="D123" s="479">
        <v>0</v>
      </c>
      <c r="E123" s="477" t="str">
        <f t="shared" si="5"/>
        <v/>
      </c>
      <c r="F123" s="472" t="str">
        <f t="shared" si="9"/>
        <v>否</v>
      </c>
      <c r="G123" s="473" t="str">
        <f t="shared" si="6"/>
        <v>项</v>
      </c>
      <c r="H123" s="474" t="str">
        <f t="shared" si="7"/>
        <v>201</v>
      </c>
      <c r="I123" s="474" t="str">
        <f t="shared" si="8"/>
        <v>20114</v>
      </c>
    </row>
    <row r="124" s="319" customFormat="1" ht="34" hidden="1" customHeight="1" spans="1:9">
      <c r="A124" s="333">
        <v>2011404</v>
      </c>
      <c r="B124" s="342" t="s">
        <v>223</v>
      </c>
      <c r="C124" s="478">
        <v>0</v>
      </c>
      <c r="D124" s="479">
        <v>0</v>
      </c>
      <c r="E124" s="477" t="str">
        <f t="shared" si="5"/>
        <v/>
      </c>
      <c r="F124" s="472" t="str">
        <f t="shared" si="9"/>
        <v>否</v>
      </c>
      <c r="G124" s="473" t="str">
        <f t="shared" si="6"/>
        <v>项</v>
      </c>
      <c r="H124" s="474" t="str">
        <f t="shared" si="7"/>
        <v>201</v>
      </c>
      <c r="I124" s="474" t="str">
        <f t="shared" si="8"/>
        <v>20114</v>
      </c>
    </row>
    <row r="125" s="319" customFormat="1" ht="34" hidden="1" customHeight="1" spans="1:9">
      <c r="A125" s="333">
        <v>2011405</v>
      </c>
      <c r="B125" s="342" t="s">
        <v>224</v>
      </c>
      <c r="C125" s="478">
        <v>0</v>
      </c>
      <c r="D125" s="479">
        <v>0</v>
      </c>
      <c r="E125" s="477" t="str">
        <f t="shared" si="5"/>
        <v/>
      </c>
      <c r="F125" s="472" t="str">
        <f t="shared" si="9"/>
        <v>否</v>
      </c>
      <c r="G125" s="473" t="str">
        <f t="shared" si="6"/>
        <v>项</v>
      </c>
      <c r="H125" s="474" t="str">
        <f t="shared" si="7"/>
        <v>201</v>
      </c>
      <c r="I125" s="474" t="str">
        <f t="shared" si="8"/>
        <v>20114</v>
      </c>
    </row>
    <row r="126" s="319" customFormat="1" ht="34" hidden="1" customHeight="1" spans="1:9">
      <c r="A126" s="333">
        <v>2011408</v>
      </c>
      <c r="B126" s="342" t="s">
        <v>225</v>
      </c>
      <c r="C126" s="478">
        <v>0</v>
      </c>
      <c r="D126" s="479">
        <v>0</v>
      </c>
      <c r="E126" s="477" t="str">
        <f t="shared" si="5"/>
        <v/>
      </c>
      <c r="F126" s="472" t="str">
        <f t="shared" si="9"/>
        <v>否</v>
      </c>
      <c r="G126" s="473" t="str">
        <f t="shared" si="6"/>
        <v>项</v>
      </c>
      <c r="H126" s="474" t="str">
        <f t="shared" si="7"/>
        <v>201</v>
      </c>
      <c r="I126" s="474" t="str">
        <f t="shared" si="8"/>
        <v>20114</v>
      </c>
    </row>
    <row r="127" s="319" customFormat="1" ht="34" hidden="1" customHeight="1" spans="1:9">
      <c r="A127" s="333">
        <v>2011409</v>
      </c>
      <c r="B127" s="342" t="s">
        <v>226</v>
      </c>
      <c r="C127" s="478">
        <v>0</v>
      </c>
      <c r="D127" s="479">
        <v>0</v>
      </c>
      <c r="E127" s="477" t="str">
        <f t="shared" si="5"/>
        <v/>
      </c>
      <c r="F127" s="472" t="str">
        <f t="shared" si="9"/>
        <v>否</v>
      </c>
      <c r="G127" s="473" t="str">
        <f t="shared" si="6"/>
        <v>项</v>
      </c>
      <c r="H127" s="474" t="str">
        <f t="shared" si="7"/>
        <v>201</v>
      </c>
      <c r="I127" s="474" t="str">
        <f t="shared" si="8"/>
        <v>20114</v>
      </c>
    </row>
    <row r="128" s="319" customFormat="1" ht="34" hidden="1" customHeight="1" spans="1:9">
      <c r="A128" s="333">
        <v>2011410</v>
      </c>
      <c r="B128" s="342" t="s">
        <v>227</v>
      </c>
      <c r="C128" s="478">
        <v>0</v>
      </c>
      <c r="D128" s="479">
        <v>0</v>
      </c>
      <c r="E128" s="477" t="str">
        <f t="shared" si="5"/>
        <v/>
      </c>
      <c r="F128" s="472" t="str">
        <f t="shared" si="9"/>
        <v>否</v>
      </c>
      <c r="G128" s="473" t="str">
        <f t="shared" si="6"/>
        <v>项</v>
      </c>
      <c r="H128" s="474" t="str">
        <f t="shared" si="7"/>
        <v>201</v>
      </c>
      <c r="I128" s="474" t="str">
        <f t="shared" si="8"/>
        <v>20114</v>
      </c>
    </row>
    <row r="129" s="319" customFormat="1" ht="34" hidden="1" customHeight="1" spans="1:9">
      <c r="A129" s="333">
        <v>2011411</v>
      </c>
      <c r="B129" s="342" t="s">
        <v>228</v>
      </c>
      <c r="C129" s="478">
        <v>0</v>
      </c>
      <c r="D129" s="479">
        <v>0</v>
      </c>
      <c r="E129" s="477" t="str">
        <f t="shared" si="5"/>
        <v/>
      </c>
      <c r="F129" s="472" t="str">
        <f t="shared" si="9"/>
        <v>否</v>
      </c>
      <c r="G129" s="473" t="str">
        <f t="shared" si="6"/>
        <v>项</v>
      </c>
      <c r="H129" s="474" t="str">
        <f t="shared" si="7"/>
        <v>201</v>
      </c>
      <c r="I129" s="474" t="str">
        <f t="shared" si="8"/>
        <v>20114</v>
      </c>
    </row>
    <row r="130" s="319" customFormat="1" ht="34" hidden="1" customHeight="1" spans="1:9">
      <c r="A130" s="333">
        <v>2011450</v>
      </c>
      <c r="B130" s="342" t="s">
        <v>160</v>
      </c>
      <c r="C130" s="478">
        <v>0</v>
      </c>
      <c r="D130" s="479">
        <v>0</v>
      </c>
      <c r="E130" s="477" t="str">
        <f t="shared" si="5"/>
        <v/>
      </c>
      <c r="F130" s="472" t="str">
        <f t="shared" si="9"/>
        <v>否</v>
      </c>
      <c r="G130" s="473" t="str">
        <f t="shared" si="6"/>
        <v>项</v>
      </c>
      <c r="H130" s="474" t="str">
        <f t="shared" si="7"/>
        <v>201</v>
      </c>
      <c r="I130" s="474" t="str">
        <f t="shared" si="8"/>
        <v>20114</v>
      </c>
    </row>
    <row r="131" s="319" customFormat="1" ht="34" hidden="1" customHeight="1" spans="1:9">
      <c r="A131" s="333">
        <v>2011499</v>
      </c>
      <c r="B131" s="342" t="s">
        <v>229</v>
      </c>
      <c r="C131" s="479">
        <v>0</v>
      </c>
      <c r="D131" s="479">
        <v>0</v>
      </c>
      <c r="E131" s="477" t="str">
        <f t="shared" si="5"/>
        <v/>
      </c>
      <c r="F131" s="472" t="str">
        <f t="shared" si="9"/>
        <v>否</v>
      </c>
      <c r="G131" s="473" t="str">
        <f t="shared" si="6"/>
        <v>项</v>
      </c>
      <c r="H131" s="474" t="str">
        <f t="shared" si="7"/>
        <v>201</v>
      </c>
      <c r="I131" s="474" t="str">
        <f t="shared" si="8"/>
        <v>20114</v>
      </c>
    </row>
    <row r="132" s="316" customFormat="1" ht="34" customHeight="1" spans="1:9">
      <c r="A132" s="339">
        <v>20123</v>
      </c>
      <c r="B132" s="475" t="s">
        <v>230</v>
      </c>
      <c r="C132" s="476">
        <f>SUMIFS(C133:C$1302,$G133:$G$1302,"项",$I133:$I$1302,$A132)</f>
        <v>62</v>
      </c>
      <c r="D132" s="479">
        <f>SUMIFS(D133:D$1302,$G133:$G$1302,"项",$I133:$I$1302,$A132)</f>
        <v>82</v>
      </c>
      <c r="E132" s="477">
        <f t="shared" ref="E132:E195" si="10">IF(C132&lt;&gt;0,D132/C132-1,"")</f>
        <v>0.32258064516129</v>
      </c>
      <c r="F132" s="472" t="str">
        <f t="shared" si="9"/>
        <v>是</v>
      </c>
      <c r="G132" s="473" t="str">
        <f t="shared" ref="G132:G195" si="11">_xlfn.IFS(LEN(A132)=3,"类",LEN(A132)=5,"款",LEN(A132)=7,"项")</f>
        <v>款</v>
      </c>
      <c r="H132" s="474" t="str">
        <f t="shared" ref="H132:H195" si="12">LEFT(A132,3)</f>
        <v>201</v>
      </c>
      <c r="I132" s="474" t="str">
        <f t="shared" ref="I132:I195" si="13">LEFT(A132,5)</f>
        <v>20123</v>
      </c>
    </row>
    <row r="133" s="319" customFormat="1" ht="34" customHeight="1" spans="1:9">
      <c r="A133" s="333">
        <v>2012301</v>
      </c>
      <c r="B133" s="342" t="s">
        <v>151</v>
      </c>
      <c r="C133" s="478">
        <v>22</v>
      </c>
      <c r="D133" s="479">
        <v>54</v>
      </c>
      <c r="E133" s="477">
        <f t="shared" si="10"/>
        <v>1.45454545454545</v>
      </c>
      <c r="F133" s="472" t="str">
        <f t="shared" ref="F133:F196" si="14">IF(LEN(A133)=3,"是",IF(B133&lt;&gt;"",IF(SUM(C133:D133)&lt;&gt;0,"是","否"),"是"))</f>
        <v>是</v>
      </c>
      <c r="G133" s="473" t="str">
        <f t="shared" si="11"/>
        <v>项</v>
      </c>
      <c r="H133" s="474" t="str">
        <f t="shared" si="12"/>
        <v>201</v>
      </c>
      <c r="I133" s="474" t="str">
        <f t="shared" si="13"/>
        <v>20123</v>
      </c>
    </row>
    <row r="134" s="319" customFormat="1" ht="34" hidden="1" customHeight="1" spans="1:9">
      <c r="A134" s="333">
        <v>2012302</v>
      </c>
      <c r="B134" s="342" t="s">
        <v>152</v>
      </c>
      <c r="C134" s="478">
        <v>0</v>
      </c>
      <c r="D134" s="479">
        <v>0</v>
      </c>
      <c r="E134" s="477" t="str">
        <f t="shared" si="10"/>
        <v/>
      </c>
      <c r="F134" s="472" t="str">
        <f t="shared" si="14"/>
        <v>否</v>
      </c>
      <c r="G134" s="473" t="str">
        <f t="shared" si="11"/>
        <v>项</v>
      </c>
      <c r="H134" s="474" t="str">
        <f t="shared" si="12"/>
        <v>201</v>
      </c>
      <c r="I134" s="474" t="str">
        <f t="shared" si="13"/>
        <v>20123</v>
      </c>
    </row>
    <row r="135" s="319" customFormat="1" ht="34" hidden="1" customHeight="1" spans="1:9">
      <c r="A135" s="333">
        <v>2012303</v>
      </c>
      <c r="B135" s="342" t="s">
        <v>153</v>
      </c>
      <c r="C135" s="478">
        <v>0</v>
      </c>
      <c r="D135" s="479">
        <v>0</v>
      </c>
      <c r="E135" s="477" t="str">
        <f t="shared" si="10"/>
        <v/>
      </c>
      <c r="F135" s="472" t="str">
        <f t="shared" si="14"/>
        <v>否</v>
      </c>
      <c r="G135" s="473" t="str">
        <f t="shared" si="11"/>
        <v>项</v>
      </c>
      <c r="H135" s="474" t="str">
        <f t="shared" si="12"/>
        <v>201</v>
      </c>
      <c r="I135" s="474" t="str">
        <f t="shared" si="13"/>
        <v>20123</v>
      </c>
    </row>
    <row r="136" s="319" customFormat="1" ht="34" customHeight="1" spans="1:9">
      <c r="A136" s="333">
        <v>2012304</v>
      </c>
      <c r="B136" s="342" t="s">
        <v>231</v>
      </c>
      <c r="C136" s="478">
        <v>40</v>
      </c>
      <c r="D136" s="479">
        <v>0</v>
      </c>
      <c r="E136" s="477">
        <f t="shared" si="10"/>
        <v>-1</v>
      </c>
      <c r="F136" s="472" t="str">
        <f t="shared" si="14"/>
        <v>是</v>
      </c>
      <c r="G136" s="473" t="str">
        <f t="shared" si="11"/>
        <v>项</v>
      </c>
      <c r="H136" s="474" t="str">
        <f t="shared" si="12"/>
        <v>201</v>
      </c>
      <c r="I136" s="474" t="str">
        <f t="shared" si="13"/>
        <v>20123</v>
      </c>
    </row>
    <row r="137" s="319" customFormat="1" ht="34" hidden="1" customHeight="1" spans="1:9">
      <c r="A137" s="333">
        <v>2012350</v>
      </c>
      <c r="B137" s="342" t="s">
        <v>160</v>
      </c>
      <c r="C137" s="478">
        <v>0</v>
      </c>
      <c r="D137" s="479">
        <v>0</v>
      </c>
      <c r="E137" s="477" t="str">
        <f t="shared" si="10"/>
        <v/>
      </c>
      <c r="F137" s="472" t="str">
        <f t="shared" si="14"/>
        <v>否</v>
      </c>
      <c r="G137" s="473" t="str">
        <f t="shared" si="11"/>
        <v>项</v>
      </c>
      <c r="H137" s="474" t="str">
        <f t="shared" si="12"/>
        <v>201</v>
      </c>
      <c r="I137" s="474" t="str">
        <f t="shared" si="13"/>
        <v>20123</v>
      </c>
    </row>
    <row r="138" s="319" customFormat="1" ht="34" customHeight="1" spans="1:9">
      <c r="A138" s="333">
        <v>2012399</v>
      </c>
      <c r="B138" s="342" t="s">
        <v>232</v>
      </c>
      <c r="C138" s="479">
        <v>0</v>
      </c>
      <c r="D138" s="479">
        <v>28</v>
      </c>
      <c r="E138" s="477" t="str">
        <f t="shared" si="10"/>
        <v/>
      </c>
      <c r="F138" s="472" t="str">
        <f t="shared" si="14"/>
        <v>是</v>
      </c>
      <c r="G138" s="473" t="str">
        <f t="shared" si="11"/>
        <v>项</v>
      </c>
      <c r="H138" s="474" t="str">
        <f t="shared" si="12"/>
        <v>201</v>
      </c>
      <c r="I138" s="474" t="str">
        <f t="shared" si="13"/>
        <v>20123</v>
      </c>
    </row>
    <row r="139" s="316" customFormat="1" ht="34" hidden="1" customHeight="1" spans="1:9">
      <c r="A139" s="339">
        <v>20125</v>
      </c>
      <c r="B139" s="475" t="s">
        <v>233</v>
      </c>
      <c r="C139" s="476">
        <f>SUMIFS(C140:C$1302,$G140:$G$1302,"项",$I140:$I$1302,$A139)</f>
        <v>0</v>
      </c>
      <c r="D139" s="479">
        <f>SUMIFS(D140:D$1302,$G140:$G$1302,"项",$I140:$I$1302,$A139)</f>
        <v>0</v>
      </c>
      <c r="E139" s="477" t="str">
        <f t="shared" si="10"/>
        <v/>
      </c>
      <c r="F139" s="472" t="str">
        <f t="shared" si="14"/>
        <v>否</v>
      </c>
      <c r="G139" s="473" t="str">
        <f t="shared" si="11"/>
        <v>款</v>
      </c>
      <c r="H139" s="474" t="str">
        <f t="shared" si="12"/>
        <v>201</v>
      </c>
      <c r="I139" s="474" t="str">
        <f t="shared" si="13"/>
        <v>20125</v>
      </c>
    </row>
    <row r="140" s="319" customFormat="1" ht="34" hidden="1" customHeight="1" spans="1:9">
      <c r="A140" s="333">
        <v>2012501</v>
      </c>
      <c r="B140" s="342" t="s">
        <v>151</v>
      </c>
      <c r="C140" s="478">
        <v>0</v>
      </c>
      <c r="D140" s="479">
        <v>0</v>
      </c>
      <c r="E140" s="477" t="str">
        <f t="shared" si="10"/>
        <v/>
      </c>
      <c r="F140" s="472" t="str">
        <f t="shared" si="14"/>
        <v>否</v>
      </c>
      <c r="G140" s="473" t="str">
        <f t="shared" si="11"/>
        <v>项</v>
      </c>
      <c r="H140" s="474" t="str">
        <f t="shared" si="12"/>
        <v>201</v>
      </c>
      <c r="I140" s="474" t="str">
        <f t="shared" si="13"/>
        <v>20125</v>
      </c>
    </row>
    <row r="141" s="319" customFormat="1" ht="34" hidden="1" customHeight="1" spans="1:9">
      <c r="A141" s="333">
        <v>2012502</v>
      </c>
      <c r="B141" s="342" t="s">
        <v>152</v>
      </c>
      <c r="C141" s="478">
        <v>0</v>
      </c>
      <c r="D141" s="479">
        <v>0</v>
      </c>
      <c r="E141" s="477" t="str">
        <f t="shared" si="10"/>
        <v/>
      </c>
      <c r="F141" s="472" t="str">
        <f t="shared" si="14"/>
        <v>否</v>
      </c>
      <c r="G141" s="473" t="str">
        <f t="shared" si="11"/>
        <v>项</v>
      </c>
      <c r="H141" s="474" t="str">
        <f t="shared" si="12"/>
        <v>201</v>
      </c>
      <c r="I141" s="474" t="str">
        <f t="shared" si="13"/>
        <v>20125</v>
      </c>
    </row>
    <row r="142" s="319" customFormat="1" ht="34" hidden="1" customHeight="1" spans="1:9">
      <c r="A142" s="333">
        <v>2012503</v>
      </c>
      <c r="B142" s="342" t="s">
        <v>153</v>
      </c>
      <c r="C142" s="478">
        <v>0</v>
      </c>
      <c r="D142" s="479">
        <v>0</v>
      </c>
      <c r="E142" s="477" t="str">
        <f t="shared" si="10"/>
        <v/>
      </c>
      <c r="F142" s="472" t="str">
        <f t="shared" si="14"/>
        <v>否</v>
      </c>
      <c r="G142" s="473" t="str">
        <f t="shared" si="11"/>
        <v>项</v>
      </c>
      <c r="H142" s="474" t="str">
        <f t="shared" si="12"/>
        <v>201</v>
      </c>
      <c r="I142" s="474" t="str">
        <f t="shared" si="13"/>
        <v>20125</v>
      </c>
    </row>
    <row r="143" s="319" customFormat="1" ht="34" hidden="1" customHeight="1" spans="1:9">
      <c r="A143" s="333">
        <v>2012504</v>
      </c>
      <c r="B143" s="342" t="s">
        <v>234</v>
      </c>
      <c r="C143" s="478">
        <v>0</v>
      </c>
      <c r="D143" s="479">
        <v>0</v>
      </c>
      <c r="E143" s="477" t="str">
        <f t="shared" si="10"/>
        <v/>
      </c>
      <c r="F143" s="472" t="str">
        <f t="shared" si="14"/>
        <v>否</v>
      </c>
      <c r="G143" s="473" t="str">
        <f t="shared" si="11"/>
        <v>项</v>
      </c>
      <c r="H143" s="474" t="str">
        <f t="shared" si="12"/>
        <v>201</v>
      </c>
      <c r="I143" s="474" t="str">
        <f t="shared" si="13"/>
        <v>20125</v>
      </c>
    </row>
    <row r="144" s="319" customFormat="1" ht="34" hidden="1" customHeight="1" spans="1:9">
      <c r="A144" s="333">
        <v>2012505</v>
      </c>
      <c r="B144" s="342" t="s">
        <v>235</v>
      </c>
      <c r="C144" s="478">
        <v>0</v>
      </c>
      <c r="D144" s="479">
        <v>0</v>
      </c>
      <c r="E144" s="477" t="str">
        <f t="shared" si="10"/>
        <v/>
      </c>
      <c r="F144" s="472" t="str">
        <f t="shared" si="14"/>
        <v>否</v>
      </c>
      <c r="G144" s="473" t="str">
        <f t="shared" si="11"/>
        <v>项</v>
      </c>
      <c r="H144" s="474" t="str">
        <f t="shared" si="12"/>
        <v>201</v>
      </c>
      <c r="I144" s="474" t="str">
        <f t="shared" si="13"/>
        <v>20125</v>
      </c>
    </row>
    <row r="145" s="319" customFormat="1" ht="34" hidden="1" customHeight="1" spans="1:9">
      <c r="A145" s="333">
        <v>2012550</v>
      </c>
      <c r="B145" s="342" t="s">
        <v>160</v>
      </c>
      <c r="C145" s="478">
        <v>0</v>
      </c>
      <c r="D145" s="479">
        <v>0</v>
      </c>
      <c r="E145" s="477" t="str">
        <f t="shared" si="10"/>
        <v/>
      </c>
      <c r="F145" s="472" t="str">
        <f t="shared" si="14"/>
        <v>否</v>
      </c>
      <c r="G145" s="473" t="str">
        <f t="shared" si="11"/>
        <v>项</v>
      </c>
      <c r="H145" s="474" t="str">
        <f t="shared" si="12"/>
        <v>201</v>
      </c>
      <c r="I145" s="474" t="str">
        <f t="shared" si="13"/>
        <v>20125</v>
      </c>
    </row>
    <row r="146" s="319" customFormat="1" ht="34" hidden="1" customHeight="1" spans="1:9">
      <c r="A146" s="333">
        <v>2012599</v>
      </c>
      <c r="B146" s="342" t="s">
        <v>236</v>
      </c>
      <c r="C146" s="479">
        <v>0</v>
      </c>
      <c r="D146" s="479">
        <v>0</v>
      </c>
      <c r="E146" s="477" t="str">
        <f t="shared" si="10"/>
        <v/>
      </c>
      <c r="F146" s="472" t="str">
        <f t="shared" si="14"/>
        <v>否</v>
      </c>
      <c r="G146" s="473" t="str">
        <f t="shared" si="11"/>
        <v>项</v>
      </c>
      <c r="H146" s="474" t="str">
        <f t="shared" si="12"/>
        <v>201</v>
      </c>
      <c r="I146" s="474" t="str">
        <f t="shared" si="13"/>
        <v>20125</v>
      </c>
    </row>
    <row r="147" s="316" customFormat="1" ht="34" customHeight="1" spans="1:9">
      <c r="A147" s="339">
        <v>20126</v>
      </c>
      <c r="B147" s="475" t="s">
        <v>237</v>
      </c>
      <c r="C147" s="476">
        <f>SUMIFS(C148:C$1302,$G148:$G$1302,"项",$I148:$I$1302,$A147)</f>
        <v>124</v>
      </c>
      <c r="D147" s="479">
        <f>SUMIFS(D148:D$1302,$G148:$G$1302,"项",$I148:$I$1302,$A147)</f>
        <v>130</v>
      </c>
      <c r="E147" s="477">
        <f t="shared" si="10"/>
        <v>0.0483870967741935</v>
      </c>
      <c r="F147" s="472" t="str">
        <f t="shared" si="14"/>
        <v>是</v>
      </c>
      <c r="G147" s="473" t="str">
        <f t="shared" si="11"/>
        <v>款</v>
      </c>
      <c r="H147" s="474" t="str">
        <f t="shared" si="12"/>
        <v>201</v>
      </c>
      <c r="I147" s="474" t="str">
        <f t="shared" si="13"/>
        <v>20126</v>
      </c>
    </row>
    <row r="148" s="319" customFormat="1" ht="34" hidden="1" customHeight="1" spans="1:9">
      <c r="A148" s="333">
        <v>2012601</v>
      </c>
      <c r="B148" s="342" t="s">
        <v>151</v>
      </c>
      <c r="C148" s="478">
        <v>0</v>
      </c>
      <c r="D148" s="479">
        <v>0</v>
      </c>
      <c r="E148" s="477" t="str">
        <f t="shared" si="10"/>
        <v/>
      </c>
      <c r="F148" s="472" t="str">
        <f t="shared" si="14"/>
        <v>否</v>
      </c>
      <c r="G148" s="473" t="str">
        <f t="shared" si="11"/>
        <v>项</v>
      </c>
      <c r="H148" s="474" t="str">
        <f t="shared" si="12"/>
        <v>201</v>
      </c>
      <c r="I148" s="474" t="str">
        <f t="shared" si="13"/>
        <v>20126</v>
      </c>
    </row>
    <row r="149" s="319" customFormat="1" ht="34" hidden="1" customHeight="1" spans="1:9">
      <c r="A149" s="333">
        <v>2012602</v>
      </c>
      <c r="B149" s="342" t="s">
        <v>152</v>
      </c>
      <c r="C149" s="478">
        <v>0</v>
      </c>
      <c r="D149" s="479">
        <v>0</v>
      </c>
      <c r="E149" s="477" t="str">
        <f t="shared" si="10"/>
        <v/>
      </c>
      <c r="F149" s="472" t="str">
        <f t="shared" si="14"/>
        <v>否</v>
      </c>
      <c r="G149" s="473" t="str">
        <f t="shared" si="11"/>
        <v>项</v>
      </c>
      <c r="H149" s="474" t="str">
        <f t="shared" si="12"/>
        <v>201</v>
      </c>
      <c r="I149" s="474" t="str">
        <f t="shared" si="13"/>
        <v>20126</v>
      </c>
    </row>
    <row r="150" s="319" customFormat="1" ht="34" hidden="1" customHeight="1" spans="1:9">
      <c r="A150" s="333">
        <v>2012603</v>
      </c>
      <c r="B150" s="342" t="s">
        <v>153</v>
      </c>
      <c r="C150" s="478">
        <v>0</v>
      </c>
      <c r="D150" s="479">
        <v>0</v>
      </c>
      <c r="E150" s="477" t="str">
        <f t="shared" si="10"/>
        <v/>
      </c>
      <c r="F150" s="472" t="str">
        <f t="shared" si="14"/>
        <v>否</v>
      </c>
      <c r="G150" s="473" t="str">
        <f t="shared" si="11"/>
        <v>项</v>
      </c>
      <c r="H150" s="474" t="str">
        <f t="shared" si="12"/>
        <v>201</v>
      </c>
      <c r="I150" s="474" t="str">
        <f t="shared" si="13"/>
        <v>20126</v>
      </c>
    </row>
    <row r="151" s="319" customFormat="1" ht="34" customHeight="1" spans="1:9">
      <c r="A151" s="333">
        <v>2012604</v>
      </c>
      <c r="B151" s="342" t="s">
        <v>238</v>
      </c>
      <c r="C151" s="478">
        <v>124</v>
      </c>
      <c r="D151" s="479">
        <v>130</v>
      </c>
      <c r="E151" s="477">
        <f t="shared" si="10"/>
        <v>0.0483870967741935</v>
      </c>
      <c r="F151" s="472" t="str">
        <f t="shared" si="14"/>
        <v>是</v>
      </c>
      <c r="G151" s="473" t="str">
        <f t="shared" si="11"/>
        <v>项</v>
      </c>
      <c r="H151" s="474" t="str">
        <f t="shared" si="12"/>
        <v>201</v>
      </c>
      <c r="I151" s="474" t="str">
        <f t="shared" si="13"/>
        <v>20126</v>
      </c>
    </row>
    <row r="152" s="319" customFormat="1" ht="34" hidden="1" customHeight="1" spans="1:9">
      <c r="A152" s="333">
        <v>2012699</v>
      </c>
      <c r="B152" s="342" t="s">
        <v>239</v>
      </c>
      <c r="C152" s="479">
        <v>0</v>
      </c>
      <c r="D152" s="479">
        <v>0</v>
      </c>
      <c r="E152" s="477" t="str">
        <f t="shared" si="10"/>
        <v/>
      </c>
      <c r="F152" s="472" t="str">
        <f t="shared" si="14"/>
        <v>否</v>
      </c>
      <c r="G152" s="473" t="str">
        <f t="shared" si="11"/>
        <v>项</v>
      </c>
      <c r="H152" s="474" t="str">
        <f t="shared" si="12"/>
        <v>201</v>
      </c>
      <c r="I152" s="474" t="str">
        <f t="shared" si="13"/>
        <v>20126</v>
      </c>
    </row>
    <row r="153" s="316" customFormat="1" ht="34" customHeight="1" spans="1:9">
      <c r="A153" s="339">
        <v>20128</v>
      </c>
      <c r="B153" s="475" t="s">
        <v>240</v>
      </c>
      <c r="C153" s="476">
        <f>SUMIFS(C154:C$1302,$G154:$G$1302,"项",$I154:$I$1302,$A153)</f>
        <v>194</v>
      </c>
      <c r="D153" s="479">
        <f>SUMIFS(D154:D$1302,$G154:$G$1302,"项",$I154:$I$1302,$A153)</f>
        <v>196</v>
      </c>
      <c r="E153" s="477">
        <f t="shared" si="10"/>
        <v>0.0103092783505154</v>
      </c>
      <c r="F153" s="472" t="str">
        <f t="shared" si="14"/>
        <v>是</v>
      </c>
      <c r="G153" s="473" t="str">
        <f t="shared" si="11"/>
        <v>款</v>
      </c>
      <c r="H153" s="474" t="str">
        <f t="shared" si="12"/>
        <v>201</v>
      </c>
      <c r="I153" s="474" t="str">
        <f t="shared" si="13"/>
        <v>20128</v>
      </c>
    </row>
    <row r="154" s="319" customFormat="1" ht="34" customHeight="1" spans="1:9">
      <c r="A154" s="333">
        <v>2012801</v>
      </c>
      <c r="B154" s="342" t="s">
        <v>151</v>
      </c>
      <c r="C154" s="478">
        <v>196</v>
      </c>
      <c r="D154" s="479">
        <v>179</v>
      </c>
      <c r="E154" s="477">
        <f t="shared" si="10"/>
        <v>-0.0867346938775511</v>
      </c>
      <c r="F154" s="472" t="str">
        <f t="shared" si="14"/>
        <v>是</v>
      </c>
      <c r="G154" s="473" t="str">
        <f t="shared" si="11"/>
        <v>项</v>
      </c>
      <c r="H154" s="474" t="str">
        <f t="shared" si="12"/>
        <v>201</v>
      </c>
      <c r="I154" s="474" t="str">
        <f t="shared" si="13"/>
        <v>20128</v>
      </c>
    </row>
    <row r="155" s="319" customFormat="1" ht="34" hidden="1" customHeight="1" spans="1:9">
      <c r="A155" s="333">
        <v>2012802</v>
      </c>
      <c r="B155" s="342" t="s">
        <v>152</v>
      </c>
      <c r="C155" s="478">
        <v>0</v>
      </c>
      <c r="D155" s="479">
        <v>0</v>
      </c>
      <c r="E155" s="477" t="str">
        <f t="shared" si="10"/>
        <v/>
      </c>
      <c r="F155" s="472" t="str">
        <f t="shared" si="14"/>
        <v>否</v>
      </c>
      <c r="G155" s="473" t="str">
        <f t="shared" si="11"/>
        <v>项</v>
      </c>
      <c r="H155" s="474" t="str">
        <f t="shared" si="12"/>
        <v>201</v>
      </c>
      <c r="I155" s="474" t="str">
        <f t="shared" si="13"/>
        <v>20128</v>
      </c>
    </row>
    <row r="156" s="319" customFormat="1" ht="34" hidden="1" customHeight="1" spans="1:9">
      <c r="A156" s="333">
        <v>2012803</v>
      </c>
      <c r="B156" s="342" t="s">
        <v>153</v>
      </c>
      <c r="C156" s="478">
        <v>0</v>
      </c>
      <c r="D156" s="479">
        <v>0</v>
      </c>
      <c r="E156" s="477" t="str">
        <f t="shared" si="10"/>
        <v/>
      </c>
      <c r="F156" s="472" t="str">
        <f t="shared" si="14"/>
        <v>否</v>
      </c>
      <c r="G156" s="473" t="str">
        <f t="shared" si="11"/>
        <v>项</v>
      </c>
      <c r="H156" s="474" t="str">
        <f t="shared" si="12"/>
        <v>201</v>
      </c>
      <c r="I156" s="474" t="str">
        <f t="shared" si="13"/>
        <v>20128</v>
      </c>
    </row>
    <row r="157" s="319" customFormat="1" ht="34" hidden="1" customHeight="1" spans="1:9">
      <c r="A157" s="333">
        <v>2012804</v>
      </c>
      <c r="B157" s="342" t="s">
        <v>165</v>
      </c>
      <c r="C157" s="478">
        <v>0</v>
      </c>
      <c r="D157" s="479">
        <v>0</v>
      </c>
      <c r="E157" s="477" t="str">
        <f t="shared" si="10"/>
        <v/>
      </c>
      <c r="F157" s="472" t="str">
        <f t="shared" si="14"/>
        <v>否</v>
      </c>
      <c r="G157" s="473" t="str">
        <f t="shared" si="11"/>
        <v>项</v>
      </c>
      <c r="H157" s="474" t="str">
        <f t="shared" si="12"/>
        <v>201</v>
      </c>
      <c r="I157" s="474" t="str">
        <f t="shared" si="13"/>
        <v>20128</v>
      </c>
    </row>
    <row r="158" s="319" customFormat="1" ht="34" hidden="1" customHeight="1" spans="1:9">
      <c r="A158" s="333">
        <v>2012850</v>
      </c>
      <c r="B158" s="342" t="s">
        <v>160</v>
      </c>
      <c r="C158" s="478">
        <v>0</v>
      </c>
      <c r="D158" s="479">
        <v>0</v>
      </c>
      <c r="E158" s="477" t="str">
        <f t="shared" si="10"/>
        <v/>
      </c>
      <c r="F158" s="472" t="str">
        <f t="shared" si="14"/>
        <v>否</v>
      </c>
      <c r="G158" s="473" t="str">
        <f t="shared" si="11"/>
        <v>项</v>
      </c>
      <c r="H158" s="474" t="str">
        <f t="shared" si="12"/>
        <v>201</v>
      </c>
      <c r="I158" s="474" t="str">
        <f t="shared" si="13"/>
        <v>20128</v>
      </c>
    </row>
    <row r="159" s="319" customFormat="1" ht="34" customHeight="1" spans="1:9">
      <c r="A159" s="333">
        <v>2012899</v>
      </c>
      <c r="B159" s="342" t="s">
        <v>241</v>
      </c>
      <c r="C159" s="479">
        <v>-2</v>
      </c>
      <c r="D159" s="479">
        <v>17</v>
      </c>
      <c r="E159" s="477">
        <f t="shared" si="10"/>
        <v>-9.5</v>
      </c>
      <c r="F159" s="472" t="str">
        <f t="shared" si="14"/>
        <v>是</v>
      </c>
      <c r="G159" s="473" t="str">
        <f t="shared" si="11"/>
        <v>项</v>
      </c>
      <c r="H159" s="474" t="str">
        <f t="shared" si="12"/>
        <v>201</v>
      </c>
      <c r="I159" s="474" t="str">
        <f t="shared" si="13"/>
        <v>20128</v>
      </c>
    </row>
    <row r="160" s="316" customFormat="1" ht="34" customHeight="1" spans="1:9">
      <c r="A160" s="339">
        <v>20129</v>
      </c>
      <c r="B160" s="475" t="s">
        <v>242</v>
      </c>
      <c r="C160" s="476">
        <f>SUMIFS(C161:C$1302,$G161:$G$1302,"项",$I161:$I$1302,$A160)</f>
        <v>659</v>
      </c>
      <c r="D160" s="479">
        <f>SUMIFS(D161:D$1302,$G161:$G$1302,"项",$I161:$I$1302,$A160)</f>
        <v>652</v>
      </c>
      <c r="E160" s="477">
        <f t="shared" si="10"/>
        <v>-0.0106221547799696</v>
      </c>
      <c r="F160" s="472" t="str">
        <f t="shared" si="14"/>
        <v>是</v>
      </c>
      <c r="G160" s="473" t="str">
        <f t="shared" si="11"/>
        <v>款</v>
      </c>
      <c r="H160" s="474" t="str">
        <f t="shared" si="12"/>
        <v>201</v>
      </c>
      <c r="I160" s="474" t="str">
        <f t="shared" si="13"/>
        <v>20129</v>
      </c>
    </row>
    <row r="161" s="319" customFormat="1" ht="34" customHeight="1" spans="1:9">
      <c r="A161" s="333">
        <v>2012901</v>
      </c>
      <c r="B161" s="342" t="s">
        <v>151</v>
      </c>
      <c r="C161" s="478">
        <v>519</v>
      </c>
      <c r="D161" s="479">
        <v>538</v>
      </c>
      <c r="E161" s="477">
        <f t="shared" si="10"/>
        <v>0.0366088631984585</v>
      </c>
      <c r="F161" s="472" t="str">
        <f t="shared" si="14"/>
        <v>是</v>
      </c>
      <c r="G161" s="473" t="str">
        <f t="shared" si="11"/>
        <v>项</v>
      </c>
      <c r="H161" s="474" t="str">
        <f t="shared" si="12"/>
        <v>201</v>
      </c>
      <c r="I161" s="474" t="str">
        <f t="shared" si="13"/>
        <v>20129</v>
      </c>
    </row>
    <row r="162" s="319" customFormat="1" ht="34" customHeight="1" spans="1:9">
      <c r="A162" s="333">
        <v>2012902</v>
      </c>
      <c r="B162" s="342" t="s">
        <v>152</v>
      </c>
      <c r="C162" s="478">
        <v>16</v>
      </c>
      <c r="D162" s="479">
        <v>20</v>
      </c>
      <c r="E162" s="477">
        <f t="shared" si="10"/>
        <v>0.25</v>
      </c>
      <c r="F162" s="472" t="str">
        <f t="shared" si="14"/>
        <v>是</v>
      </c>
      <c r="G162" s="473" t="str">
        <f t="shared" si="11"/>
        <v>项</v>
      </c>
      <c r="H162" s="474" t="str">
        <f t="shared" si="12"/>
        <v>201</v>
      </c>
      <c r="I162" s="474" t="str">
        <f t="shared" si="13"/>
        <v>20129</v>
      </c>
    </row>
    <row r="163" s="319" customFormat="1" ht="34" hidden="1" customHeight="1" spans="1:9">
      <c r="A163" s="333">
        <v>2012903</v>
      </c>
      <c r="B163" s="342" t="s">
        <v>153</v>
      </c>
      <c r="C163" s="478">
        <v>0</v>
      </c>
      <c r="D163" s="479">
        <v>0</v>
      </c>
      <c r="E163" s="477" t="str">
        <f t="shared" si="10"/>
        <v/>
      </c>
      <c r="F163" s="472" t="str">
        <f t="shared" si="14"/>
        <v>否</v>
      </c>
      <c r="G163" s="473" t="str">
        <f t="shared" si="11"/>
        <v>项</v>
      </c>
      <c r="H163" s="474" t="str">
        <f t="shared" si="12"/>
        <v>201</v>
      </c>
      <c r="I163" s="474" t="str">
        <f t="shared" si="13"/>
        <v>20129</v>
      </c>
    </row>
    <row r="164" s="319" customFormat="1" ht="34" hidden="1" customHeight="1" spans="1:9">
      <c r="A164" s="333">
        <v>2012906</v>
      </c>
      <c r="B164" s="342" t="s">
        <v>243</v>
      </c>
      <c r="C164" s="478">
        <v>0</v>
      </c>
      <c r="D164" s="479">
        <v>0</v>
      </c>
      <c r="E164" s="477" t="str">
        <f t="shared" si="10"/>
        <v/>
      </c>
      <c r="F164" s="472" t="str">
        <f t="shared" si="14"/>
        <v>否</v>
      </c>
      <c r="G164" s="473" t="str">
        <f t="shared" si="11"/>
        <v>项</v>
      </c>
      <c r="H164" s="474" t="str">
        <f t="shared" si="12"/>
        <v>201</v>
      </c>
      <c r="I164" s="474" t="str">
        <f t="shared" si="13"/>
        <v>20129</v>
      </c>
    </row>
    <row r="165" s="319" customFormat="1" ht="34" hidden="1" customHeight="1" spans="1:9">
      <c r="A165" s="333">
        <v>2012950</v>
      </c>
      <c r="B165" s="342" t="s">
        <v>160</v>
      </c>
      <c r="C165" s="478">
        <v>0</v>
      </c>
      <c r="D165" s="479">
        <v>0</v>
      </c>
      <c r="E165" s="477" t="str">
        <f t="shared" si="10"/>
        <v/>
      </c>
      <c r="F165" s="472" t="str">
        <f t="shared" si="14"/>
        <v>否</v>
      </c>
      <c r="G165" s="473" t="str">
        <f t="shared" si="11"/>
        <v>项</v>
      </c>
      <c r="H165" s="474" t="str">
        <f t="shared" si="12"/>
        <v>201</v>
      </c>
      <c r="I165" s="474" t="str">
        <f t="shared" si="13"/>
        <v>20129</v>
      </c>
    </row>
    <row r="166" s="319" customFormat="1" ht="34" customHeight="1" spans="1:9">
      <c r="A166" s="333">
        <v>2012999</v>
      </c>
      <c r="B166" s="342" t="s">
        <v>244</v>
      </c>
      <c r="C166" s="479">
        <v>124</v>
      </c>
      <c r="D166" s="479">
        <v>94</v>
      </c>
      <c r="E166" s="477">
        <f t="shared" si="10"/>
        <v>-0.241935483870968</v>
      </c>
      <c r="F166" s="472" t="str">
        <f t="shared" si="14"/>
        <v>是</v>
      </c>
      <c r="G166" s="473" t="str">
        <f t="shared" si="11"/>
        <v>项</v>
      </c>
      <c r="H166" s="474" t="str">
        <f t="shared" si="12"/>
        <v>201</v>
      </c>
      <c r="I166" s="474" t="str">
        <f t="shared" si="13"/>
        <v>20129</v>
      </c>
    </row>
    <row r="167" s="316" customFormat="1" ht="34" customHeight="1" spans="1:9">
      <c r="A167" s="339">
        <v>20131</v>
      </c>
      <c r="B167" s="475" t="s">
        <v>245</v>
      </c>
      <c r="C167" s="476">
        <f>SUMIFS(C168:C$1302,$G168:$G$1302,"项",$I168:$I$1302,$A167)</f>
        <v>2294</v>
      </c>
      <c r="D167" s="479">
        <f>SUMIFS(D168:D$1302,$G168:$G$1302,"项",$I168:$I$1302,$A167)</f>
        <v>2714</v>
      </c>
      <c r="E167" s="477">
        <f t="shared" si="10"/>
        <v>0.18308631211857</v>
      </c>
      <c r="F167" s="472" t="str">
        <f t="shared" si="14"/>
        <v>是</v>
      </c>
      <c r="G167" s="473" t="str">
        <f t="shared" si="11"/>
        <v>款</v>
      </c>
      <c r="H167" s="474" t="str">
        <f t="shared" si="12"/>
        <v>201</v>
      </c>
      <c r="I167" s="474" t="str">
        <f t="shared" si="13"/>
        <v>20131</v>
      </c>
    </row>
    <row r="168" s="319" customFormat="1" ht="34" customHeight="1" spans="1:9">
      <c r="A168" s="333">
        <v>2013101</v>
      </c>
      <c r="B168" s="342" t="s">
        <v>151</v>
      </c>
      <c r="C168" s="478">
        <v>1230</v>
      </c>
      <c r="D168" s="479">
        <v>1200</v>
      </c>
      <c r="E168" s="477">
        <f t="shared" si="10"/>
        <v>-0.024390243902439</v>
      </c>
      <c r="F168" s="472" t="str">
        <f t="shared" si="14"/>
        <v>是</v>
      </c>
      <c r="G168" s="473" t="str">
        <f t="shared" si="11"/>
        <v>项</v>
      </c>
      <c r="H168" s="474" t="str">
        <f t="shared" si="12"/>
        <v>201</v>
      </c>
      <c r="I168" s="474" t="str">
        <f t="shared" si="13"/>
        <v>20131</v>
      </c>
    </row>
    <row r="169" s="319" customFormat="1" ht="34" hidden="1" customHeight="1" spans="1:9">
      <c r="A169" s="333">
        <v>2013102</v>
      </c>
      <c r="B169" s="342" t="s">
        <v>152</v>
      </c>
      <c r="C169" s="478">
        <v>0</v>
      </c>
      <c r="D169" s="479">
        <v>0</v>
      </c>
      <c r="E169" s="477" t="str">
        <f t="shared" si="10"/>
        <v/>
      </c>
      <c r="F169" s="472" t="str">
        <f t="shared" si="14"/>
        <v>否</v>
      </c>
      <c r="G169" s="473" t="str">
        <f t="shared" si="11"/>
        <v>项</v>
      </c>
      <c r="H169" s="474" t="str">
        <f t="shared" si="12"/>
        <v>201</v>
      </c>
      <c r="I169" s="474" t="str">
        <f t="shared" si="13"/>
        <v>20131</v>
      </c>
    </row>
    <row r="170" s="319" customFormat="1" ht="34" hidden="1" customHeight="1" spans="1:9">
      <c r="A170" s="333">
        <v>2013103</v>
      </c>
      <c r="B170" s="342" t="s">
        <v>153</v>
      </c>
      <c r="C170" s="478">
        <v>0</v>
      </c>
      <c r="D170" s="479">
        <v>0</v>
      </c>
      <c r="E170" s="477" t="str">
        <f t="shared" si="10"/>
        <v/>
      </c>
      <c r="F170" s="472" t="str">
        <f t="shared" si="14"/>
        <v>否</v>
      </c>
      <c r="G170" s="473" t="str">
        <f t="shared" si="11"/>
        <v>项</v>
      </c>
      <c r="H170" s="474" t="str">
        <f t="shared" si="12"/>
        <v>201</v>
      </c>
      <c r="I170" s="474" t="str">
        <f t="shared" si="13"/>
        <v>20131</v>
      </c>
    </row>
    <row r="171" s="319" customFormat="1" ht="34" hidden="1" customHeight="1" spans="1:9">
      <c r="A171" s="333">
        <v>2013105</v>
      </c>
      <c r="B171" s="342" t="s">
        <v>246</v>
      </c>
      <c r="C171" s="478">
        <v>0</v>
      </c>
      <c r="D171" s="479">
        <v>0</v>
      </c>
      <c r="E171" s="477" t="str">
        <f t="shared" si="10"/>
        <v/>
      </c>
      <c r="F171" s="472" t="str">
        <f t="shared" si="14"/>
        <v>否</v>
      </c>
      <c r="G171" s="473" t="str">
        <f t="shared" si="11"/>
        <v>项</v>
      </c>
      <c r="H171" s="474" t="str">
        <f t="shared" si="12"/>
        <v>201</v>
      </c>
      <c r="I171" s="474" t="str">
        <f t="shared" si="13"/>
        <v>20131</v>
      </c>
    </row>
    <row r="172" s="319" customFormat="1" ht="34" customHeight="1" spans="1:9">
      <c r="A172" s="333">
        <v>2013150</v>
      </c>
      <c r="B172" s="342" t="s">
        <v>160</v>
      </c>
      <c r="C172" s="478">
        <v>346</v>
      </c>
      <c r="D172" s="479">
        <v>352</v>
      </c>
      <c r="E172" s="477">
        <f t="shared" si="10"/>
        <v>0.0173410404624277</v>
      </c>
      <c r="F172" s="472" t="str">
        <f t="shared" si="14"/>
        <v>是</v>
      </c>
      <c r="G172" s="473" t="str">
        <f t="shared" si="11"/>
        <v>项</v>
      </c>
      <c r="H172" s="474" t="str">
        <f t="shared" si="12"/>
        <v>201</v>
      </c>
      <c r="I172" s="474" t="str">
        <f t="shared" si="13"/>
        <v>20131</v>
      </c>
    </row>
    <row r="173" s="319" customFormat="1" ht="34" customHeight="1" spans="1:9">
      <c r="A173" s="333">
        <v>2013199</v>
      </c>
      <c r="B173" s="342" t="s">
        <v>247</v>
      </c>
      <c r="C173" s="479">
        <v>718</v>
      </c>
      <c r="D173" s="479">
        <f>1100+60+2</f>
        <v>1162</v>
      </c>
      <c r="E173" s="477">
        <f t="shared" si="10"/>
        <v>0.618384401114206</v>
      </c>
      <c r="F173" s="472" t="str">
        <f t="shared" si="14"/>
        <v>是</v>
      </c>
      <c r="G173" s="473" t="str">
        <f t="shared" si="11"/>
        <v>项</v>
      </c>
      <c r="H173" s="474" t="str">
        <f t="shared" si="12"/>
        <v>201</v>
      </c>
      <c r="I173" s="474" t="str">
        <f t="shared" si="13"/>
        <v>20131</v>
      </c>
    </row>
    <row r="174" s="316" customFormat="1" ht="34" customHeight="1" spans="1:9">
      <c r="A174" s="339">
        <v>20132</v>
      </c>
      <c r="B174" s="475" t="s">
        <v>248</v>
      </c>
      <c r="C174" s="476">
        <f>SUMIFS(C175:C$1302,$G175:$G$1302,"项",$I175:$I$1302,$A174)</f>
        <v>1185</v>
      </c>
      <c r="D174" s="479">
        <f>SUMIFS(D175:D$1302,$G175:$G$1302,"项",$I175:$I$1302,$A174)</f>
        <v>1787</v>
      </c>
      <c r="E174" s="477">
        <f t="shared" si="10"/>
        <v>0.508016877637131</v>
      </c>
      <c r="F174" s="472" t="str">
        <f t="shared" si="14"/>
        <v>是</v>
      </c>
      <c r="G174" s="473" t="str">
        <f t="shared" si="11"/>
        <v>款</v>
      </c>
      <c r="H174" s="474" t="str">
        <f t="shared" si="12"/>
        <v>201</v>
      </c>
      <c r="I174" s="474" t="str">
        <f t="shared" si="13"/>
        <v>20132</v>
      </c>
    </row>
    <row r="175" s="319" customFormat="1" ht="34" customHeight="1" spans="1:9">
      <c r="A175" s="333">
        <v>2013201</v>
      </c>
      <c r="B175" s="342" t="s">
        <v>151</v>
      </c>
      <c r="C175" s="478">
        <v>899</v>
      </c>
      <c r="D175" s="479">
        <v>869</v>
      </c>
      <c r="E175" s="477">
        <f t="shared" si="10"/>
        <v>-0.0333704115684094</v>
      </c>
      <c r="F175" s="472" t="str">
        <f t="shared" si="14"/>
        <v>是</v>
      </c>
      <c r="G175" s="473" t="str">
        <f t="shared" si="11"/>
        <v>项</v>
      </c>
      <c r="H175" s="474" t="str">
        <f t="shared" si="12"/>
        <v>201</v>
      </c>
      <c r="I175" s="474" t="str">
        <f t="shared" si="13"/>
        <v>20132</v>
      </c>
    </row>
    <row r="176" s="319" customFormat="1" ht="34" hidden="1" customHeight="1" spans="1:9">
      <c r="A176" s="333">
        <v>2013202</v>
      </c>
      <c r="B176" s="342" t="s">
        <v>152</v>
      </c>
      <c r="C176" s="478">
        <v>0</v>
      </c>
      <c r="D176" s="479">
        <v>0</v>
      </c>
      <c r="E176" s="477" t="str">
        <f t="shared" si="10"/>
        <v/>
      </c>
      <c r="F176" s="472" t="str">
        <f t="shared" si="14"/>
        <v>否</v>
      </c>
      <c r="G176" s="473" t="str">
        <f t="shared" si="11"/>
        <v>项</v>
      </c>
      <c r="H176" s="474" t="str">
        <f t="shared" si="12"/>
        <v>201</v>
      </c>
      <c r="I176" s="474" t="str">
        <f t="shared" si="13"/>
        <v>20132</v>
      </c>
    </row>
    <row r="177" s="319" customFormat="1" ht="34" hidden="1" customHeight="1" spans="1:9">
      <c r="A177" s="333">
        <v>2013203</v>
      </c>
      <c r="B177" s="342" t="s">
        <v>153</v>
      </c>
      <c r="C177" s="478">
        <v>0</v>
      </c>
      <c r="D177" s="479">
        <v>0</v>
      </c>
      <c r="E177" s="477" t="str">
        <f t="shared" si="10"/>
        <v/>
      </c>
      <c r="F177" s="472" t="str">
        <f t="shared" si="14"/>
        <v>否</v>
      </c>
      <c r="G177" s="473" t="str">
        <f t="shared" si="11"/>
        <v>项</v>
      </c>
      <c r="H177" s="474" t="str">
        <f t="shared" si="12"/>
        <v>201</v>
      </c>
      <c r="I177" s="474" t="str">
        <f t="shared" si="13"/>
        <v>20132</v>
      </c>
    </row>
    <row r="178" s="319" customFormat="1" ht="34" hidden="1" customHeight="1" spans="1:9">
      <c r="A178" s="333">
        <v>2013204</v>
      </c>
      <c r="B178" s="342" t="s">
        <v>249</v>
      </c>
      <c r="C178" s="478">
        <v>0</v>
      </c>
      <c r="D178" s="479">
        <v>0</v>
      </c>
      <c r="E178" s="477" t="str">
        <f t="shared" si="10"/>
        <v/>
      </c>
      <c r="F178" s="472" t="str">
        <f t="shared" si="14"/>
        <v>否</v>
      </c>
      <c r="G178" s="473" t="str">
        <f t="shared" si="11"/>
        <v>项</v>
      </c>
      <c r="H178" s="474" t="str">
        <f t="shared" si="12"/>
        <v>201</v>
      </c>
      <c r="I178" s="474" t="str">
        <f t="shared" si="13"/>
        <v>20132</v>
      </c>
    </row>
    <row r="179" s="319" customFormat="1" ht="34" customHeight="1" spans="1:9">
      <c r="A179" s="333">
        <v>2013250</v>
      </c>
      <c r="B179" s="342" t="s">
        <v>160</v>
      </c>
      <c r="C179" s="478">
        <v>56</v>
      </c>
      <c r="D179" s="479">
        <v>83</v>
      </c>
      <c r="E179" s="477">
        <f t="shared" si="10"/>
        <v>0.482142857142857</v>
      </c>
      <c r="F179" s="472" t="str">
        <f t="shared" si="14"/>
        <v>是</v>
      </c>
      <c r="G179" s="473" t="str">
        <f t="shared" si="11"/>
        <v>项</v>
      </c>
      <c r="H179" s="474" t="str">
        <f t="shared" si="12"/>
        <v>201</v>
      </c>
      <c r="I179" s="474" t="str">
        <f t="shared" si="13"/>
        <v>20132</v>
      </c>
    </row>
    <row r="180" s="319" customFormat="1" ht="34" customHeight="1" spans="1:9">
      <c r="A180" s="333">
        <v>2013299</v>
      </c>
      <c r="B180" s="342" t="s">
        <v>250</v>
      </c>
      <c r="C180" s="479">
        <v>230</v>
      </c>
      <c r="D180" s="479">
        <v>835</v>
      </c>
      <c r="E180" s="477">
        <f t="shared" si="10"/>
        <v>2.6304347826087</v>
      </c>
      <c r="F180" s="472" t="str">
        <f t="shared" si="14"/>
        <v>是</v>
      </c>
      <c r="G180" s="473" t="str">
        <f t="shared" si="11"/>
        <v>项</v>
      </c>
      <c r="H180" s="474" t="str">
        <f t="shared" si="12"/>
        <v>201</v>
      </c>
      <c r="I180" s="474" t="str">
        <f t="shared" si="13"/>
        <v>20132</v>
      </c>
    </row>
    <row r="181" s="316" customFormat="1" ht="34" customHeight="1" spans="1:9">
      <c r="A181" s="339">
        <v>20133</v>
      </c>
      <c r="B181" s="475" t="s">
        <v>251</v>
      </c>
      <c r="C181" s="476">
        <f>SUMIFS(C182:C$1302,$G182:$G$1302,"项",$I182:$I$1302,$A181)</f>
        <v>879</v>
      </c>
      <c r="D181" s="479">
        <f>SUMIFS(D182:D$1302,$G182:$G$1302,"项",$I182:$I$1302,$A181)</f>
        <v>886</v>
      </c>
      <c r="E181" s="477">
        <f t="shared" si="10"/>
        <v>0.00796359499431176</v>
      </c>
      <c r="F181" s="472" t="str">
        <f t="shared" si="14"/>
        <v>是</v>
      </c>
      <c r="G181" s="473" t="str">
        <f t="shared" si="11"/>
        <v>款</v>
      </c>
      <c r="H181" s="474" t="str">
        <f t="shared" si="12"/>
        <v>201</v>
      </c>
      <c r="I181" s="474" t="str">
        <f t="shared" si="13"/>
        <v>20133</v>
      </c>
    </row>
    <row r="182" s="319" customFormat="1" ht="34" customHeight="1" spans="1:9">
      <c r="A182" s="333">
        <v>2013301</v>
      </c>
      <c r="B182" s="342" t="s">
        <v>151</v>
      </c>
      <c r="C182" s="478">
        <v>324</v>
      </c>
      <c r="D182" s="479">
        <v>286</v>
      </c>
      <c r="E182" s="477">
        <f t="shared" si="10"/>
        <v>-0.117283950617284</v>
      </c>
      <c r="F182" s="472" t="str">
        <f t="shared" si="14"/>
        <v>是</v>
      </c>
      <c r="G182" s="473" t="str">
        <f t="shared" si="11"/>
        <v>项</v>
      </c>
      <c r="H182" s="474" t="str">
        <f t="shared" si="12"/>
        <v>201</v>
      </c>
      <c r="I182" s="474" t="str">
        <f t="shared" si="13"/>
        <v>20133</v>
      </c>
    </row>
    <row r="183" s="319" customFormat="1" ht="34" hidden="1" customHeight="1" spans="1:9">
      <c r="A183" s="333">
        <v>2013302</v>
      </c>
      <c r="B183" s="342" t="s">
        <v>152</v>
      </c>
      <c r="C183" s="478">
        <v>0</v>
      </c>
      <c r="D183" s="479">
        <v>0</v>
      </c>
      <c r="E183" s="477" t="str">
        <f t="shared" si="10"/>
        <v/>
      </c>
      <c r="F183" s="472" t="str">
        <f t="shared" si="14"/>
        <v>否</v>
      </c>
      <c r="G183" s="473" t="str">
        <f t="shared" si="11"/>
        <v>项</v>
      </c>
      <c r="H183" s="474" t="str">
        <f t="shared" si="12"/>
        <v>201</v>
      </c>
      <c r="I183" s="474" t="str">
        <f t="shared" si="13"/>
        <v>20133</v>
      </c>
    </row>
    <row r="184" s="319" customFormat="1" ht="34" hidden="1" customHeight="1" spans="1:9">
      <c r="A184" s="333">
        <v>2013303</v>
      </c>
      <c r="B184" s="342" t="s">
        <v>153</v>
      </c>
      <c r="C184" s="478">
        <v>0</v>
      </c>
      <c r="D184" s="479">
        <v>0</v>
      </c>
      <c r="E184" s="477" t="str">
        <f t="shared" si="10"/>
        <v/>
      </c>
      <c r="F184" s="472" t="str">
        <f t="shared" si="14"/>
        <v>否</v>
      </c>
      <c r="G184" s="473" t="str">
        <f t="shared" si="11"/>
        <v>项</v>
      </c>
      <c r="H184" s="474" t="str">
        <f t="shared" si="12"/>
        <v>201</v>
      </c>
      <c r="I184" s="474" t="str">
        <f t="shared" si="13"/>
        <v>20133</v>
      </c>
    </row>
    <row r="185" s="319" customFormat="1" ht="34" hidden="1" customHeight="1" spans="1:9">
      <c r="A185" s="333">
        <v>2013304</v>
      </c>
      <c r="B185" s="342" t="s">
        <v>252</v>
      </c>
      <c r="C185" s="478">
        <v>0</v>
      </c>
      <c r="D185" s="479">
        <v>0</v>
      </c>
      <c r="E185" s="477" t="str">
        <f t="shared" si="10"/>
        <v/>
      </c>
      <c r="F185" s="472" t="str">
        <f t="shared" si="14"/>
        <v>否</v>
      </c>
      <c r="G185" s="473" t="str">
        <f t="shared" si="11"/>
        <v>项</v>
      </c>
      <c r="H185" s="474" t="str">
        <f t="shared" si="12"/>
        <v>201</v>
      </c>
      <c r="I185" s="474" t="str">
        <f t="shared" si="13"/>
        <v>20133</v>
      </c>
    </row>
    <row r="186" s="319" customFormat="1" ht="34" customHeight="1" spans="1:9">
      <c r="A186" s="333">
        <v>2013350</v>
      </c>
      <c r="B186" s="342" t="s">
        <v>160</v>
      </c>
      <c r="C186" s="478">
        <v>544</v>
      </c>
      <c r="D186" s="479">
        <v>511</v>
      </c>
      <c r="E186" s="477">
        <f t="shared" si="10"/>
        <v>-0.0606617647058824</v>
      </c>
      <c r="F186" s="472" t="str">
        <f t="shared" si="14"/>
        <v>是</v>
      </c>
      <c r="G186" s="473" t="str">
        <f t="shared" si="11"/>
        <v>项</v>
      </c>
      <c r="H186" s="474" t="str">
        <f t="shared" si="12"/>
        <v>201</v>
      </c>
      <c r="I186" s="474" t="str">
        <f t="shared" si="13"/>
        <v>20133</v>
      </c>
    </row>
    <row r="187" s="319" customFormat="1" ht="34" customHeight="1" spans="1:9">
      <c r="A187" s="333">
        <v>2013399</v>
      </c>
      <c r="B187" s="342" t="s">
        <v>253</v>
      </c>
      <c r="C187" s="479">
        <v>11</v>
      </c>
      <c r="D187" s="479">
        <v>89</v>
      </c>
      <c r="E187" s="477">
        <f t="shared" si="10"/>
        <v>7.09090909090909</v>
      </c>
      <c r="F187" s="472" t="str">
        <f t="shared" si="14"/>
        <v>是</v>
      </c>
      <c r="G187" s="473" t="str">
        <f t="shared" si="11"/>
        <v>项</v>
      </c>
      <c r="H187" s="474" t="str">
        <f t="shared" si="12"/>
        <v>201</v>
      </c>
      <c r="I187" s="474" t="str">
        <f t="shared" si="13"/>
        <v>20133</v>
      </c>
    </row>
    <row r="188" s="316" customFormat="1" ht="34" customHeight="1" spans="1:9">
      <c r="A188" s="339">
        <v>20134</v>
      </c>
      <c r="B188" s="475" t="s">
        <v>254</v>
      </c>
      <c r="C188" s="476">
        <f>SUMIFS(C189:C$1302,$G189:$G$1302,"项",$I189:$I$1302,$A188)</f>
        <v>365</v>
      </c>
      <c r="D188" s="479">
        <f>SUMIFS(D189:D$1302,$G189:$G$1302,"项",$I189:$I$1302,$A188)</f>
        <v>405</v>
      </c>
      <c r="E188" s="477">
        <f t="shared" si="10"/>
        <v>0.10958904109589</v>
      </c>
      <c r="F188" s="472" t="str">
        <f t="shared" si="14"/>
        <v>是</v>
      </c>
      <c r="G188" s="473" t="str">
        <f t="shared" si="11"/>
        <v>款</v>
      </c>
      <c r="H188" s="474" t="str">
        <f t="shared" si="12"/>
        <v>201</v>
      </c>
      <c r="I188" s="474" t="str">
        <f t="shared" si="13"/>
        <v>20134</v>
      </c>
    </row>
    <row r="189" s="319" customFormat="1" ht="34" customHeight="1" spans="1:9">
      <c r="A189" s="333">
        <v>2013401</v>
      </c>
      <c r="B189" s="342" t="s">
        <v>151</v>
      </c>
      <c r="C189" s="478">
        <v>312</v>
      </c>
      <c r="D189" s="479">
        <v>289</v>
      </c>
      <c r="E189" s="477">
        <f t="shared" si="10"/>
        <v>-0.0737179487179487</v>
      </c>
      <c r="F189" s="472" t="str">
        <f t="shared" si="14"/>
        <v>是</v>
      </c>
      <c r="G189" s="473" t="str">
        <f t="shared" si="11"/>
        <v>项</v>
      </c>
      <c r="H189" s="474" t="str">
        <f t="shared" si="12"/>
        <v>201</v>
      </c>
      <c r="I189" s="474" t="str">
        <f t="shared" si="13"/>
        <v>20134</v>
      </c>
    </row>
    <row r="190" s="319" customFormat="1" ht="34" customHeight="1" spans="1:9">
      <c r="A190" s="333">
        <v>2013402</v>
      </c>
      <c r="B190" s="342" t="s">
        <v>152</v>
      </c>
      <c r="C190" s="478">
        <v>0</v>
      </c>
      <c r="D190" s="479">
        <v>4</v>
      </c>
      <c r="E190" s="477" t="str">
        <f t="shared" si="10"/>
        <v/>
      </c>
      <c r="F190" s="472" t="str">
        <f t="shared" si="14"/>
        <v>是</v>
      </c>
      <c r="G190" s="473" t="str">
        <f t="shared" si="11"/>
        <v>项</v>
      </c>
      <c r="H190" s="474" t="str">
        <f t="shared" si="12"/>
        <v>201</v>
      </c>
      <c r="I190" s="474" t="str">
        <f t="shared" si="13"/>
        <v>20134</v>
      </c>
    </row>
    <row r="191" s="319" customFormat="1" ht="34" hidden="1" customHeight="1" spans="1:9">
      <c r="A191" s="333">
        <v>2013403</v>
      </c>
      <c r="B191" s="342" t="s">
        <v>153</v>
      </c>
      <c r="C191" s="478">
        <v>0</v>
      </c>
      <c r="D191" s="479">
        <v>0</v>
      </c>
      <c r="E191" s="477" t="str">
        <f t="shared" si="10"/>
        <v/>
      </c>
      <c r="F191" s="472" t="str">
        <f t="shared" si="14"/>
        <v>否</v>
      </c>
      <c r="G191" s="473" t="str">
        <f t="shared" si="11"/>
        <v>项</v>
      </c>
      <c r="H191" s="474" t="str">
        <f t="shared" si="12"/>
        <v>201</v>
      </c>
      <c r="I191" s="474" t="str">
        <f t="shared" si="13"/>
        <v>20134</v>
      </c>
    </row>
    <row r="192" s="319" customFormat="1" ht="34" customHeight="1" spans="1:9">
      <c r="A192" s="333">
        <v>2013404</v>
      </c>
      <c r="B192" s="342" t="s">
        <v>255</v>
      </c>
      <c r="C192" s="478">
        <v>20</v>
      </c>
      <c r="D192" s="479">
        <v>67</v>
      </c>
      <c r="E192" s="477">
        <f t="shared" si="10"/>
        <v>2.35</v>
      </c>
      <c r="F192" s="472" t="str">
        <f t="shared" si="14"/>
        <v>是</v>
      </c>
      <c r="G192" s="473" t="str">
        <f t="shared" si="11"/>
        <v>项</v>
      </c>
      <c r="H192" s="474" t="str">
        <f t="shared" si="12"/>
        <v>201</v>
      </c>
      <c r="I192" s="474" t="str">
        <f t="shared" si="13"/>
        <v>20134</v>
      </c>
    </row>
    <row r="193" s="319" customFormat="1" ht="34" hidden="1" customHeight="1" spans="1:9">
      <c r="A193" s="333">
        <v>2013405</v>
      </c>
      <c r="B193" s="342" t="s">
        <v>256</v>
      </c>
      <c r="C193" s="478">
        <v>0</v>
      </c>
      <c r="D193" s="479">
        <v>0</v>
      </c>
      <c r="E193" s="477" t="str">
        <f t="shared" si="10"/>
        <v/>
      </c>
      <c r="F193" s="472" t="str">
        <f t="shared" si="14"/>
        <v>否</v>
      </c>
      <c r="G193" s="473" t="str">
        <f t="shared" si="11"/>
        <v>项</v>
      </c>
      <c r="H193" s="474" t="str">
        <f t="shared" si="12"/>
        <v>201</v>
      </c>
      <c r="I193" s="474" t="str">
        <f t="shared" si="13"/>
        <v>20134</v>
      </c>
    </row>
    <row r="194" s="319" customFormat="1" ht="34" customHeight="1" spans="1:9">
      <c r="A194" s="333">
        <v>2013450</v>
      </c>
      <c r="B194" s="342" t="s">
        <v>160</v>
      </c>
      <c r="C194" s="478">
        <v>35</v>
      </c>
      <c r="D194" s="479">
        <v>34</v>
      </c>
      <c r="E194" s="477">
        <f t="shared" si="10"/>
        <v>-0.0285714285714286</v>
      </c>
      <c r="F194" s="472" t="str">
        <f t="shared" si="14"/>
        <v>是</v>
      </c>
      <c r="G194" s="473" t="str">
        <f t="shared" si="11"/>
        <v>项</v>
      </c>
      <c r="H194" s="474" t="str">
        <f t="shared" si="12"/>
        <v>201</v>
      </c>
      <c r="I194" s="474" t="str">
        <f t="shared" si="13"/>
        <v>20134</v>
      </c>
    </row>
    <row r="195" s="319" customFormat="1" ht="34" customHeight="1" spans="1:9">
      <c r="A195" s="333">
        <v>2013499</v>
      </c>
      <c r="B195" s="342" t="s">
        <v>257</v>
      </c>
      <c r="C195" s="479">
        <v>-2</v>
      </c>
      <c r="D195" s="479">
        <v>11</v>
      </c>
      <c r="E195" s="477">
        <f t="shared" si="10"/>
        <v>-6.5</v>
      </c>
      <c r="F195" s="472" t="str">
        <f t="shared" si="14"/>
        <v>是</v>
      </c>
      <c r="G195" s="473" t="str">
        <f t="shared" si="11"/>
        <v>项</v>
      </c>
      <c r="H195" s="474" t="str">
        <f t="shared" si="12"/>
        <v>201</v>
      </c>
      <c r="I195" s="474" t="str">
        <f t="shared" si="13"/>
        <v>20134</v>
      </c>
    </row>
    <row r="196" s="316" customFormat="1" ht="34" hidden="1" customHeight="1" spans="1:9">
      <c r="A196" s="339">
        <v>20135</v>
      </c>
      <c r="B196" s="475" t="s">
        <v>258</v>
      </c>
      <c r="C196" s="476">
        <f>SUMIFS(C197:C$1302,$G197:$G$1302,"项",$I197:$I$1302,$A196)</f>
        <v>0</v>
      </c>
      <c r="D196" s="479">
        <f>SUMIFS(D197:D$1302,$G197:$G$1302,"项",$I197:$I$1302,$A196)</f>
        <v>0</v>
      </c>
      <c r="E196" s="477" t="str">
        <f t="shared" ref="E196:E243" si="15">IF(C196&lt;&gt;0,D196/C196-1,"")</f>
        <v/>
      </c>
      <c r="F196" s="472" t="str">
        <f t="shared" si="14"/>
        <v>否</v>
      </c>
      <c r="G196" s="473" t="str">
        <f t="shared" ref="G196:G259" si="16">_xlfn.IFS(LEN(A196)=3,"类",LEN(A196)=5,"款",LEN(A196)=7,"项")</f>
        <v>款</v>
      </c>
      <c r="H196" s="474" t="str">
        <f t="shared" ref="H196:H259" si="17">LEFT(A196,3)</f>
        <v>201</v>
      </c>
      <c r="I196" s="474" t="str">
        <f t="shared" ref="I196:I259" si="18">LEFT(A196,5)</f>
        <v>20135</v>
      </c>
    </row>
    <row r="197" s="319" customFormat="1" ht="34" hidden="1" customHeight="1" spans="1:9">
      <c r="A197" s="333">
        <v>2013501</v>
      </c>
      <c r="B197" s="342" t="s">
        <v>151</v>
      </c>
      <c r="C197" s="478">
        <v>0</v>
      </c>
      <c r="D197" s="479">
        <v>0</v>
      </c>
      <c r="E197" s="477" t="str">
        <f t="shared" si="15"/>
        <v/>
      </c>
      <c r="F197" s="472" t="str">
        <f t="shared" ref="F197:F260" si="19">IF(LEN(A197)=3,"是",IF(B197&lt;&gt;"",IF(SUM(C197:D197)&lt;&gt;0,"是","否"),"是"))</f>
        <v>否</v>
      </c>
      <c r="G197" s="473" t="str">
        <f t="shared" si="16"/>
        <v>项</v>
      </c>
      <c r="H197" s="474" t="str">
        <f t="shared" si="17"/>
        <v>201</v>
      </c>
      <c r="I197" s="474" t="str">
        <f t="shared" si="18"/>
        <v>20135</v>
      </c>
    </row>
    <row r="198" s="319" customFormat="1" ht="34" hidden="1" customHeight="1" spans="1:9">
      <c r="A198" s="333">
        <v>2013502</v>
      </c>
      <c r="B198" s="342" t="s">
        <v>152</v>
      </c>
      <c r="C198" s="478">
        <v>0</v>
      </c>
      <c r="D198" s="479">
        <v>0</v>
      </c>
      <c r="E198" s="477" t="str">
        <f t="shared" si="15"/>
        <v/>
      </c>
      <c r="F198" s="472" t="str">
        <f t="shared" si="19"/>
        <v>否</v>
      </c>
      <c r="G198" s="473" t="str">
        <f t="shared" si="16"/>
        <v>项</v>
      </c>
      <c r="H198" s="474" t="str">
        <f t="shared" si="17"/>
        <v>201</v>
      </c>
      <c r="I198" s="474" t="str">
        <f t="shared" si="18"/>
        <v>20135</v>
      </c>
    </row>
    <row r="199" s="319" customFormat="1" ht="34" hidden="1" customHeight="1" spans="1:9">
      <c r="A199" s="333">
        <v>2013503</v>
      </c>
      <c r="B199" s="342" t="s">
        <v>153</v>
      </c>
      <c r="C199" s="478">
        <v>0</v>
      </c>
      <c r="D199" s="479">
        <v>0</v>
      </c>
      <c r="E199" s="477" t="str">
        <f t="shared" si="15"/>
        <v/>
      </c>
      <c r="F199" s="472" t="str">
        <f t="shared" si="19"/>
        <v>否</v>
      </c>
      <c r="G199" s="473" t="str">
        <f t="shared" si="16"/>
        <v>项</v>
      </c>
      <c r="H199" s="474" t="str">
        <f t="shared" si="17"/>
        <v>201</v>
      </c>
      <c r="I199" s="474" t="str">
        <f t="shared" si="18"/>
        <v>20135</v>
      </c>
    </row>
    <row r="200" s="319" customFormat="1" ht="34" hidden="1" customHeight="1" spans="1:9">
      <c r="A200" s="333">
        <v>2013550</v>
      </c>
      <c r="B200" s="342" t="s">
        <v>160</v>
      </c>
      <c r="C200" s="478">
        <v>0</v>
      </c>
      <c r="D200" s="479">
        <v>0</v>
      </c>
      <c r="E200" s="477" t="str">
        <f t="shared" si="15"/>
        <v/>
      </c>
      <c r="F200" s="472" t="str">
        <f t="shared" si="19"/>
        <v>否</v>
      </c>
      <c r="G200" s="473" t="str">
        <f t="shared" si="16"/>
        <v>项</v>
      </c>
      <c r="H200" s="474" t="str">
        <f t="shared" si="17"/>
        <v>201</v>
      </c>
      <c r="I200" s="474" t="str">
        <f t="shared" si="18"/>
        <v>20135</v>
      </c>
    </row>
    <row r="201" s="319" customFormat="1" ht="34" hidden="1" customHeight="1" spans="1:9">
      <c r="A201" s="333">
        <v>2013599</v>
      </c>
      <c r="B201" s="342" t="s">
        <v>259</v>
      </c>
      <c r="C201" s="479">
        <v>0</v>
      </c>
      <c r="D201" s="479">
        <v>0</v>
      </c>
      <c r="E201" s="477" t="str">
        <f t="shared" si="15"/>
        <v/>
      </c>
      <c r="F201" s="472" t="str">
        <f t="shared" si="19"/>
        <v>否</v>
      </c>
      <c r="G201" s="473" t="str">
        <f t="shared" si="16"/>
        <v>项</v>
      </c>
      <c r="H201" s="474" t="str">
        <f t="shared" si="17"/>
        <v>201</v>
      </c>
      <c r="I201" s="474" t="str">
        <f t="shared" si="18"/>
        <v>20135</v>
      </c>
    </row>
    <row r="202" s="316" customFormat="1" ht="34" customHeight="1" spans="1:9">
      <c r="A202" s="339">
        <v>20136</v>
      </c>
      <c r="B202" s="475" t="s">
        <v>260</v>
      </c>
      <c r="C202" s="476">
        <f>SUMIFS(C203:C$1302,$G203:$G$1302,"项",$I203:$I$1302,$A202)</f>
        <v>0</v>
      </c>
      <c r="D202" s="479">
        <f>SUMIFS(D203:D$1302,$G203:$G$1302,"项",$I203:$I$1302,$A202)</f>
        <v>17</v>
      </c>
      <c r="E202" s="477" t="str">
        <f t="shared" si="15"/>
        <v/>
      </c>
      <c r="F202" s="472" t="str">
        <f t="shared" si="19"/>
        <v>是</v>
      </c>
      <c r="G202" s="473" t="str">
        <f t="shared" si="16"/>
        <v>款</v>
      </c>
      <c r="H202" s="474" t="str">
        <f t="shared" si="17"/>
        <v>201</v>
      </c>
      <c r="I202" s="474" t="str">
        <f t="shared" si="18"/>
        <v>20136</v>
      </c>
    </row>
    <row r="203" s="319" customFormat="1" ht="34" hidden="1" customHeight="1" spans="1:9">
      <c r="A203" s="333">
        <v>2013601</v>
      </c>
      <c r="B203" s="342" t="s">
        <v>151</v>
      </c>
      <c r="C203" s="478">
        <v>0</v>
      </c>
      <c r="D203" s="479">
        <v>0</v>
      </c>
      <c r="E203" s="477" t="str">
        <f t="shared" si="15"/>
        <v/>
      </c>
      <c r="F203" s="472" t="str">
        <f t="shared" si="19"/>
        <v>否</v>
      </c>
      <c r="G203" s="473" t="str">
        <f t="shared" si="16"/>
        <v>项</v>
      </c>
      <c r="H203" s="474" t="str">
        <f t="shared" si="17"/>
        <v>201</v>
      </c>
      <c r="I203" s="474" t="str">
        <f t="shared" si="18"/>
        <v>20136</v>
      </c>
    </row>
    <row r="204" s="319" customFormat="1" ht="34" hidden="1" customHeight="1" spans="1:9">
      <c r="A204" s="333">
        <v>2013602</v>
      </c>
      <c r="B204" s="342" t="s">
        <v>152</v>
      </c>
      <c r="C204" s="478">
        <v>0</v>
      </c>
      <c r="D204" s="479">
        <v>0</v>
      </c>
      <c r="E204" s="477" t="str">
        <f t="shared" si="15"/>
        <v/>
      </c>
      <c r="F204" s="472" t="str">
        <f t="shared" si="19"/>
        <v>否</v>
      </c>
      <c r="G204" s="473" t="str">
        <f t="shared" si="16"/>
        <v>项</v>
      </c>
      <c r="H204" s="474" t="str">
        <f t="shared" si="17"/>
        <v>201</v>
      </c>
      <c r="I204" s="474" t="str">
        <f t="shared" si="18"/>
        <v>20136</v>
      </c>
    </row>
    <row r="205" s="319" customFormat="1" ht="34" hidden="1" customHeight="1" spans="1:9">
      <c r="A205" s="333">
        <v>2013603</v>
      </c>
      <c r="B205" s="342" t="s">
        <v>153</v>
      </c>
      <c r="C205" s="478">
        <v>0</v>
      </c>
      <c r="D205" s="479">
        <v>0</v>
      </c>
      <c r="E205" s="477" t="str">
        <f t="shared" si="15"/>
        <v/>
      </c>
      <c r="F205" s="472" t="str">
        <f t="shared" si="19"/>
        <v>否</v>
      </c>
      <c r="G205" s="473" t="str">
        <f t="shared" si="16"/>
        <v>项</v>
      </c>
      <c r="H205" s="474" t="str">
        <f t="shared" si="17"/>
        <v>201</v>
      </c>
      <c r="I205" s="474" t="str">
        <f t="shared" si="18"/>
        <v>20136</v>
      </c>
    </row>
    <row r="206" s="319" customFormat="1" ht="34" hidden="1" customHeight="1" spans="1:9">
      <c r="A206" s="333">
        <v>2013650</v>
      </c>
      <c r="B206" s="342" t="s">
        <v>160</v>
      </c>
      <c r="C206" s="478">
        <v>0</v>
      </c>
      <c r="D206" s="479">
        <v>0</v>
      </c>
      <c r="E206" s="477" t="str">
        <f t="shared" si="15"/>
        <v/>
      </c>
      <c r="F206" s="472" t="str">
        <f t="shared" si="19"/>
        <v>否</v>
      </c>
      <c r="G206" s="473" t="str">
        <f t="shared" si="16"/>
        <v>项</v>
      </c>
      <c r="H206" s="474" t="str">
        <f t="shared" si="17"/>
        <v>201</v>
      </c>
      <c r="I206" s="474" t="str">
        <f t="shared" si="18"/>
        <v>20136</v>
      </c>
    </row>
    <row r="207" s="319" customFormat="1" ht="34" customHeight="1" spans="1:9">
      <c r="A207" s="333">
        <v>2013699</v>
      </c>
      <c r="B207" s="342" t="s">
        <v>261</v>
      </c>
      <c r="C207" s="479">
        <v>0</v>
      </c>
      <c r="D207" s="479">
        <v>17</v>
      </c>
      <c r="E207" s="477" t="str">
        <f t="shared" si="15"/>
        <v/>
      </c>
      <c r="F207" s="472" t="str">
        <f t="shared" si="19"/>
        <v>是</v>
      </c>
      <c r="G207" s="473" t="str">
        <f t="shared" si="16"/>
        <v>项</v>
      </c>
      <c r="H207" s="474" t="str">
        <f t="shared" si="17"/>
        <v>201</v>
      </c>
      <c r="I207" s="474" t="str">
        <f t="shared" si="18"/>
        <v>20136</v>
      </c>
    </row>
    <row r="208" s="316" customFormat="1" ht="34" hidden="1" customHeight="1" spans="1:9">
      <c r="A208" s="339">
        <v>20137</v>
      </c>
      <c r="B208" s="475" t="s">
        <v>262</v>
      </c>
      <c r="C208" s="476">
        <f>SUMIFS(C209:C$1302,$G209:$G$1302,"项",$I209:$I$1302,$A208)</f>
        <v>0</v>
      </c>
      <c r="D208" s="479">
        <f>SUMIFS(D209:D$1302,$G209:$G$1302,"项",$I209:$I$1302,$A208)</f>
        <v>0</v>
      </c>
      <c r="E208" s="477" t="str">
        <f t="shared" si="15"/>
        <v/>
      </c>
      <c r="F208" s="472" t="str">
        <f t="shared" si="19"/>
        <v>否</v>
      </c>
      <c r="G208" s="473" t="str">
        <f t="shared" si="16"/>
        <v>款</v>
      </c>
      <c r="H208" s="474" t="str">
        <f t="shared" si="17"/>
        <v>201</v>
      </c>
      <c r="I208" s="474" t="str">
        <f t="shared" si="18"/>
        <v>20137</v>
      </c>
    </row>
    <row r="209" s="319" customFormat="1" ht="34" hidden="1" customHeight="1" spans="1:9">
      <c r="A209" s="333">
        <v>2013701</v>
      </c>
      <c r="B209" s="342" t="s">
        <v>151</v>
      </c>
      <c r="C209" s="478">
        <v>0</v>
      </c>
      <c r="D209" s="479">
        <v>0</v>
      </c>
      <c r="E209" s="477" t="str">
        <f t="shared" si="15"/>
        <v/>
      </c>
      <c r="F209" s="472" t="str">
        <f t="shared" si="19"/>
        <v>否</v>
      </c>
      <c r="G209" s="473" t="str">
        <f t="shared" si="16"/>
        <v>项</v>
      </c>
      <c r="H209" s="474" t="str">
        <f t="shared" si="17"/>
        <v>201</v>
      </c>
      <c r="I209" s="474" t="str">
        <f t="shared" si="18"/>
        <v>20137</v>
      </c>
    </row>
    <row r="210" s="319" customFormat="1" ht="34" hidden="1" customHeight="1" spans="1:9">
      <c r="A210" s="333">
        <v>2013702</v>
      </c>
      <c r="B210" s="342" t="s">
        <v>152</v>
      </c>
      <c r="C210" s="478">
        <v>0</v>
      </c>
      <c r="D210" s="479">
        <v>0</v>
      </c>
      <c r="E210" s="477" t="str">
        <f t="shared" si="15"/>
        <v/>
      </c>
      <c r="F210" s="472" t="str">
        <f t="shared" si="19"/>
        <v>否</v>
      </c>
      <c r="G210" s="473" t="str">
        <f t="shared" si="16"/>
        <v>项</v>
      </c>
      <c r="H210" s="474" t="str">
        <f t="shared" si="17"/>
        <v>201</v>
      </c>
      <c r="I210" s="474" t="str">
        <f t="shared" si="18"/>
        <v>20137</v>
      </c>
    </row>
    <row r="211" s="319" customFormat="1" ht="34" hidden="1" customHeight="1" spans="1:9">
      <c r="A211" s="333">
        <v>2013703</v>
      </c>
      <c r="B211" s="342" t="s">
        <v>153</v>
      </c>
      <c r="C211" s="478">
        <v>0</v>
      </c>
      <c r="D211" s="479">
        <v>0</v>
      </c>
      <c r="E211" s="477" t="str">
        <f t="shared" si="15"/>
        <v/>
      </c>
      <c r="F211" s="472" t="str">
        <f t="shared" si="19"/>
        <v>否</v>
      </c>
      <c r="G211" s="473" t="str">
        <f t="shared" si="16"/>
        <v>项</v>
      </c>
      <c r="H211" s="474" t="str">
        <f t="shared" si="17"/>
        <v>201</v>
      </c>
      <c r="I211" s="474" t="str">
        <f t="shared" si="18"/>
        <v>20137</v>
      </c>
    </row>
    <row r="212" s="319" customFormat="1" ht="34" hidden="1" customHeight="1" spans="1:9">
      <c r="A212" s="333">
        <v>2013704</v>
      </c>
      <c r="B212" s="342" t="s">
        <v>263</v>
      </c>
      <c r="C212" s="478">
        <v>0</v>
      </c>
      <c r="D212" s="479">
        <v>0</v>
      </c>
      <c r="E212" s="477" t="str">
        <f t="shared" si="15"/>
        <v/>
      </c>
      <c r="F212" s="472" t="str">
        <f t="shared" si="19"/>
        <v>否</v>
      </c>
      <c r="G212" s="473" t="str">
        <f t="shared" si="16"/>
        <v>项</v>
      </c>
      <c r="H212" s="474" t="str">
        <f t="shared" si="17"/>
        <v>201</v>
      </c>
      <c r="I212" s="474" t="str">
        <f t="shared" si="18"/>
        <v>20137</v>
      </c>
    </row>
    <row r="213" s="319" customFormat="1" ht="34" hidden="1" customHeight="1" spans="1:9">
      <c r="A213" s="333">
        <v>2013750</v>
      </c>
      <c r="B213" s="342" t="s">
        <v>160</v>
      </c>
      <c r="C213" s="478">
        <v>0</v>
      </c>
      <c r="D213" s="479">
        <v>0</v>
      </c>
      <c r="E213" s="477" t="str">
        <f t="shared" si="15"/>
        <v/>
      </c>
      <c r="F213" s="472" t="str">
        <f t="shared" si="19"/>
        <v>否</v>
      </c>
      <c r="G213" s="473" t="str">
        <f t="shared" si="16"/>
        <v>项</v>
      </c>
      <c r="H213" s="474" t="str">
        <f t="shared" si="17"/>
        <v>201</v>
      </c>
      <c r="I213" s="474" t="str">
        <f t="shared" si="18"/>
        <v>20137</v>
      </c>
    </row>
    <row r="214" s="319" customFormat="1" ht="34" hidden="1" customHeight="1" spans="1:9">
      <c r="A214" s="333">
        <v>2013799</v>
      </c>
      <c r="B214" s="342" t="s">
        <v>264</v>
      </c>
      <c r="C214" s="479">
        <v>0</v>
      </c>
      <c r="D214" s="479">
        <v>0</v>
      </c>
      <c r="E214" s="477" t="str">
        <f t="shared" si="15"/>
        <v/>
      </c>
      <c r="F214" s="472" t="str">
        <f t="shared" si="19"/>
        <v>否</v>
      </c>
      <c r="G214" s="473" t="str">
        <f t="shared" si="16"/>
        <v>项</v>
      </c>
      <c r="H214" s="474" t="str">
        <f t="shared" si="17"/>
        <v>201</v>
      </c>
      <c r="I214" s="474" t="str">
        <f t="shared" si="18"/>
        <v>20137</v>
      </c>
    </row>
    <row r="215" s="316" customFormat="1" ht="34" customHeight="1" spans="1:9">
      <c r="A215" s="339">
        <v>20138</v>
      </c>
      <c r="B215" s="475" t="s">
        <v>265</v>
      </c>
      <c r="C215" s="476">
        <f>SUMIFS(C216:C$1302,$G216:$G$1302,"项",$I216:$I$1302,$A215)</f>
        <v>1276</v>
      </c>
      <c r="D215" s="479">
        <f>SUMIFS(D216:D$1302,$G216:$G$1302,"项",$I216:$I$1302,$A215)</f>
        <v>1359</v>
      </c>
      <c r="E215" s="477">
        <f t="shared" si="15"/>
        <v>0.0650470219435737</v>
      </c>
      <c r="F215" s="472" t="str">
        <f t="shared" si="19"/>
        <v>是</v>
      </c>
      <c r="G215" s="473" t="str">
        <f t="shared" si="16"/>
        <v>款</v>
      </c>
      <c r="H215" s="474" t="str">
        <f t="shared" si="17"/>
        <v>201</v>
      </c>
      <c r="I215" s="474" t="str">
        <f t="shared" si="18"/>
        <v>20138</v>
      </c>
    </row>
    <row r="216" s="319" customFormat="1" ht="34" customHeight="1" spans="1:9">
      <c r="A216" s="333">
        <v>2013801</v>
      </c>
      <c r="B216" s="342" t="s">
        <v>151</v>
      </c>
      <c r="C216" s="478">
        <v>958</v>
      </c>
      <c r="D216" s="479">
        <v>936</v>
      </c>
      <c r="E216" s="477">
        <f t="shared" si="15"/>
        <v>-0.0229645093945721</v>
      </c>
      <c r="F216" s="472" t="str">
        <f t="shared" si="19"/>
        <v>是</v>
      </c>
      <c r="G216" s="473" t="str">
        <f t="shared" si="16"/>
        <v>项</v>
      </c>
      <c r="H216" s="474" t="str">
        <f t="shared" si="17"/>
        <v>201</v>
      </c>
      <c r="I216" s="474" t="str">
        <f t="shared" si="18"/>
        <v>20138</v>
      </c>
    </row>
    <row r="217" s="319" customFormat="1" ht="34" hidden="1" customHeight="1" spans="1:9">
      <c r="A217" s="333">
        <v>2013802</v>
      </c>
      <c r="B217" s="342" t="s">
        <v>152</v>
      </c>
      <c r="C217" s="478">
        <v>0</v>
      </c>
      <c r="D217" s="479">
        <v>0</v>
      </c>
      <c r="E217" s="477" t="str">
        <f t="shared" si="15"/>
        <v/>
      </c>
      <c r="F217" s="472" t="str">
        <f t="shared" si="19"/>
        <v>否</v>
      </c>
      <c r="G217" s="473" t="str">
        <f t="shared" si="16"/>
        <v>项</v>
      </c>
      <c r="H217" s="474" t="str">
        <f t="shared" si="17"/>
        <v>201</v>
      </c>
      <c r="I217" s="474" t="str">
        <f t="shared" si="18"/>
        <v>20138</v>
      </c>
    </row>
    <row r="218" s="319" customFormat="1" ht="34" hidden="1" customHeight="1" spans="1:9">
      <c r="A218" s="333">
        <v>2013803</v>
      </c>
      <c r="B218" s="342" t="s">
        <v>153</v>
      </c>
      <c r="C218" s="478">
        <v>0</v>
      </c>
      <c r="D218" s="479">
        <v>0</v>
      </c>
      <c r="E218" s="477" t="str">
        <f t="shared" si="15"/>
        <v/>
      </c>
      <c r="F218" s="472" t="str">
        <f t="shared" si="19"/>
        <v>否</v>
      </c>
      <c r="G218" s="473" t="str">
        <f t="shared" si="16"/>
        <v>项</v>
      </c>
      <c r="H218" s="474" t="str">
        <f t="shared" si="17"/>
        <v>201</v>
      </c>
      <c r="I218" s="474" t="str">
        <f t="shared" si="18"/>
        <v>20138</v>
      </c>
    </row>
    <row r="219" s="319" customFormat="1" ht="34" hidden="1" customHeight="1" spans="1:9">
      <c r="A219" s="333">
        <v>2013804</v>
      </c>
      <c r="B219" s="342" t="s">
        <v>266</v>
      </c>
      <c r="C219" s="478">
        <v>0</v>
      </c>
      <c r="D219" s="479">
        <v>0</v>
      </c>
      <c r="E219" s="477" t="str">
        <f t="shared" si="15"/>
        <v/>
      </c>
      <c r="F219" s="472" t="str">
        <f t="shared" si="19"/>
        <v>否</v>
      </c>
      <c r="G219" s="473" t="str">
        <f t="shared" si="16"/>
        <v>项</v>
      </c>
      <c r="H219" s="474" t="str">
        <f t="shared" si="17"/>
        <v>201</v>
      </c>
      <c r="I219" s="474" t="str">
        <f t="shared" si="18"/>
        <v>20138</v>
      </c>
    </row>
    <row r="220" s="319" customFormat="1" ht="34" customHeight="1" spans="1:9">
      <c r="A220" s="333">
        <v>2013805</v>
      </c>
      <c r="B220" s="342" t="s">
        <v>267</v>
      </c>
      <c r="C220" s="478">
        <v>0</v>
      </c>
      <c r="D220" s="479">
        <v>15</v>
      </c>
      <c r="E220" s="477" t="str">
        <f t="shared" si="15"/>
        <v/>
      </c>
      <c r="F220" s="472" t="str">
        <f t="shared" si="19"/>
        <v>是</v>
      </c>
      <c r="G220" s="473" t="str">
        <f t="shared" si="16"/>
        <v>项</v>
      </c>
      <c r="H220" s="474" t="str">
        <f t="shared" si="17"/>
        <v>201</v>
      </c>
      <c r="I220" s="474" t="str">
        <f t="shared" si="18"/>
        <v>20138</v>
      </c>
    </row>
    <row r="221" s="319" customFormat="1" ht="34" hidden="1" customHeight="1" spans="1:9">
      <c r="A221" s="333">
        <v>2013808</v>
      </c>
      <c r="B221" s="342" t="s">
        <v>192</v>
      </c>
      <c r="C221" s="478">
        <v>0</v>
      </c>
      <c r="D221" s="479">
        <v>0</v>
      </c>
      <c r="E221" s="477" t="str">
        <f t="shared" si="15"/>
        <v/>
      </c>
      <c r="F221" s="472" t="str">
        <f t="shared" si="19"/>
        <v>否</v>
      </c>
      <c r="G221" s="473" t="str">
        <f t="shared" si="16"/>
        <v>项</v>
      </c>
      <c r="H221" s="474" t="str">
        <f t="shared" si="17"/>
        <v>201</v>
      </c>
      <c r="I221" s="474" t="str">
        <f t="shared" si="18"/>
        <v>20138</v>
      </c>
    </row>
    <row r="222" s="319" customFormat="1" ht="34" customHeight="1" spans="1:9">
      <c r="A222" s="333">
        <v>2013810</v>
      </c>
      <c r="B222" s="342" t="s">
        <v>268</v>
      </c>
      <c r="C222" s="478">
        <v>0</v>
      </c>
      <c r="D222" s="479">
        <v>32</v>
      </c>
      <c r="E222" s="477" t="str">
        <f t="shared" si="15"/>
        <v/>
      </c>
      <c r="F222" s="472" t="str">
        <f t="shared" si="19"/>
        <v>是</v>
      </c>
      <c r="G222" s="473" t="str">
        <f t="shared" si="16"/>
        <v>项</v>
      </c>
      <c r="H222" s="474" t="str">
        <f t="shared" si="17"/>
        <v>201</v>
      </c>
      <c r="I222" s="474" t="str">
        <f t="shared" si="18"/>
        <v>20138</v>
      </c>
    </row>
    <row r="223" s="319" customFormat="1" ht="34" hidden="1" customHeight="1" spans="1:9">
      <c r="A223" s="333">
        <v>2013812</v>
      </c>
      <c r="B223" s="342" t="s">
        <v>269</v>
      </c>
      <c r="C223" s="478">
        <v>0</v>
      </c>
      <c r="D223" s="479">
        <v>0</v>
      </c>
      <c r="E223" s="477" t="str">
        <f t="shared" si="15"/>
        <v/>
      </c>
      <c r="F223" s="472" t="str">
        <f t="shared" si="19"/>
        <v>否</v>
      </c>
      <c r="G223" s="473" t="str">
        <f t="shared" si="16"/>
        <v>项</v>
      </c>
      <c r="H223" s="474" t="str">
        <f t="shared" si="17"/>
        <v>201</v>
      </c>
      <c r="I223" s="474" t="str">
        <f t="shared" si="18"/>
        <v>20138</v>
      </c>
    </row>
    <row r="224" s="319" customFormat="1" ht="34" hidden="1" customHeight="1" spans="1:9">
      <c r="A224" s="333">
        <v>2013813</v>
      </c>
      <c r="B224" s="342" t="s">
        <v>270</v>
      </c>
      <c r="C224" s="478">
        <v>0</v>
      </c>
      <c r="D224" s="479">
        <v>0</v>
      </c>
      <c r="E224" s="477" t="str">
        <f t="shared" si="15"/>
        <v/>
      </c>
      <c r="F224" s="472" t="str">
        <f t="shared" si="19"/>
        <v>否</v>
      </c>
      <c r="G224" s="473" t="str">
        <f t="shared" si="16"/>
        <v>项</v>
      </c>
      <c r="H224" s="474" t="str">
        <f t="shared" si="17"/>
        <v>201</v>
      </c>
      <c r="I224" s="474" t="str">
        <f t="shared" si="18"/>
        <v>20138</v>
      </c>
    </row>
    <row r="225" s="319" customFormat="1" ht="34" hidden="1" customHeight="1" spans="1:9">
      <c r="A225" s="333">
        <v>2013814</v>
      </c>
      <c r="B225" s="342" t="s">
        <v>271</v>
      </c>
      <c r="C225" s="478">
        <v>0</v>
      </c>
      <c r="D225" s="479">
        <v>0</v>
      </c>
      <c r="E225" s="477" t="str">
        <f t="shared" si="15"/>
        <v/>
      </c>
      <c r="F225" s="472" t="str">
        <f t="shared" si="19"/>
        <v>否</v>
      </c>
      <c r="G225" s="473" t="str">
        <f t="shared" si="16"/>
        <v>项</v>
      </c>
      <c r="H225" s="474" t="str">
        <f t="shared" si="17"/>
        <v>201</v>
      </c>
      <c r="I225" s="474" t="str">
        <f t="shared" si="18"/>
        <v>20138</v>
      </c>
    </row>
    <row r="226" s="319" customFormat="1" ht="34" hidden="1" customHeight="1" spans="1:9">
      <c r="A226" s="333">
        <v>2013815</v>
      </c>
      <c r="B226" s="342" t="s">
        <v>272</v>
      </c>
      <c r="C226" s="478">
        <v>0</v>
      </c>
      <c r="D226" s="479">
        <v>0</v>
      </c>
      <c r="E226" s="477" t="str">
        <f t="shared" si="15"/>
        <v/>
      </c>
      <c r="F226" s="472" t="str">
        <f t="shared" si="19"/>
        <v>否</v>
      </c>
      <c r="G226" s="473" t="str">
        <f t="shared" si="16"/>
        <v>项</v>
      </c>
      <c r="H226" s="474" t="str">
        <f t="shared" si="17"/>
        <v>201</v>
      </c>
      <c r="I226" s="474" t="str">
        <f t="shared" si="18"/>
        <v>20138</v>
      </c>
    </row>
    <row r="227" s="319" customFormat="1" ht="34" customHeight="1" spans="1:9">
      <c r="A227" s="333">
        <v>2013816</v>
      </c>
      <c r="B227" s="342" t="s">
        <v>273</v>
      </c>
      <c r="C227" s="478">
        <v>14</v>
      </c>
      <c r="D227" s="479">
        <v>25</v>
      </c>
      <c r="E227" s="477">
        <f t="shared" si="15"/>
        <v>0.785714285714286</v>
      </c>
      <c r="F227" s="472" t="str">
        <f t="shared" si="19"/>
        <v>是</v>
      </c>
      <c r="G227" s="473" t="str">
        <f t="shared" si="16"/>
        <v>项</v>
      </c>
      <c r="H227" s="474" t="str">
        <f t="shared" si="17"/>
        <v>201</v>
      </c>
      <c r="I227" s="474" t="str">
        <f t="shared" si="18"/>
        <v>20138</v>
      </c>
    </row>
    <row r="228" s="319" customFormat="1" ht="34" customHeight="1" spans="1:9">
      <c r="A228" s="333">
        <v>2013850</v>
      </c>
      <c r="B228" s="342" t="s">
        <v>160</v>
      </c>
      <c r="C228" s="478">
        <v>279</v>
      </c>
      <c r="D228" s="479">
        <v>298</v>
      </c>
      <c r="E228" s="477">
        <f t="shared" si="15"/>
        <v>0.0681003584229392</v>
      </c>
      <c r="F228" s="472" t="str">
        <f t="shared" si="19"/>
        <v>是</v>
      </c>
      <c r="G228" s="473" t="str">
        <f t="shared" si="16"/>
        <v>项</v>
      </c>
      <c r="H228" s="474" t="str">
        <f t="shared" si="17"/>
        <v>201</v>
      </c>
      <c r="I228" s="474" t="str">
        <f t="shared" si="18"/>
        <v>20138</v>
      </c>
    </row>
    <row r="229" s="319" customFormat="1" ht="34" customHeight="1" spans="1:9">
      <c r="A229" s="333">
        <v>2013899</v>
      </c>
      <c r="B229" s="342" t="s">
        <v>274</v>
      </c>
      <c r="C229" s="478">
        <v>25</v>
      </c>
      <c r="D229" s="479">
        <v>53</v>
      </c>
      <c r="E229" s="477">
        <f t="shared" si="15"/>
        <v>1.12</v>
      </c>
      <c r="F229" s="472" t="str">
        <f t="shared" si="19"/>
        <v>是</v>
      </c>
      <c r="G229" s="473" t="str">
        <f t="shared" si="16"/>
        <v>项</v>
      </c>
      <c r="H229" s="474" t="str">
        <f t="shared" si="17"/>
        <v>201</v>
      </c>
      <c r="I229" s="474" t="str">
        <f t="shared" si="18"/>
        <v>20138</v>
      </c>
    </row>
    <row r="230" s="319" customFormat="1" ht="34" customHeight="1" spans="1:9">
      <c r="A230" s="339">
        <v>20139</v>
      </c>
      <c r="B230" s="475" t="s">
        <v>275</v>
      </c>
      <c r="C230" s="476">
        <f>SUMIFS(C231:C$1302,$G231:$G$1302,"项",$I231:$I$1302,$A230)</f>
        <v>4792</v>
      </c>
      <c r="D230" s="479">
        <f>SUMIFS(D231:D$1302,$G231:$G$1302,"项",$I231:$I$1302,$A230)</f>
        <v>4519</v>
      </c>
      <c r="E230" s="477">
        <f t="shared" si="15"/>
        <v>-0.0569699499165276</v>
      </c>
      <c r="F230" s="472" t="str">
        <f t="shared" si="19"/>
        <v>是</v>
      </c>
      <c r="G230" s="473" t="str">
        <f t="shared" si="16"/>
        <v>款</v>
      </c>
      <c r="H230" s="474" t="str">
        <f t="shared" si="17"/>
        <v>201</v>
      </c>
      <c r="I230" s="474" t="str">
        <f t="shared" si="18"/>
        <v>20139</v>
      </c>
    </row>
    <row r="231" s="319" customFormat="1" ht="34" customHeight="1" spans="1:9">
      <c r="A231" s="333">
        <v>2013901</v>
      </c>
      <c r="B231" s="342" t="s">
        <v>276</v>
      </c>
      <c r="C231" s="478">
        <v>153</v>
      </c>
      <c r="D231" s="479">
        <v>161</v>
      </c>
      <c r="E231" s="477">
        <f t="shared" si="15"/>
        <v>0.0522875816993464</v>
      </c>
      <c r="F231" s="472" t="str">
        <f t="shared" si="19"/>
        <v>是</v>
      </c>
      <c r="G231" s="473" t="str">
        <f t="shared" si="16"/>
        <v>项</v>
      </c>
      <c r="H231" s="474" t="str">
        <f t="shared" si="17"/>
        <v>201</v>
      </c>
      <c r="I231" s="474" t="str">
        <f t="shared" si="18"/>
        <v>20139</v>
      </c>
    </row>
    <row r="232" s="319" customFormat="1" ht="34" customHeight="1" spans="1:9">
      <c r="A232" s="333">
        <v>2013902</v>
      </c>
      <c r="B232" s="342" t="s">
        <v>277</v>
      </c>
      <c r="C232" s="478">
        <v>1444</v>
      </c>
      <c r="D232" s="479">
        <v>318</v>
      </c>
      <c r="E232" s="477">
        <f t="shared" si="15"/>
        <v>-0.779778393351801</v>
      </c>
      <c r="F232" s="472" t="str">
        <f t="shared" si="19"/>
        <v>是</v>
      </c>
      <c r="G232" s="473" t="str">
        <f t="shared" si="16"/>
        <v>项</v>
      </c>
      <c r="H232" s="474" t="str">
        <f t="shared" si="17"/>
        <v>201</v>
      </c>
      <c r="I232" s="474" t="str">
        <f t="shared" si="18"/>
        <v>20139</v>
      </c>
    </row>
    <row r="233" s="319" customFormat="1" ht="34" hidden="1" customHeight="1" spans="1:9">
      <c r="A233" s="333">
        <v>2013903</v>
      </c>
      <c r="B233" s="342" t="s">
        <v>278</v>
      </c>
      <c r="C233" s="478">
        <v>0</v>
      </c>
      <c r="D233" s="479">
        <v>0</v>
      </c>
      <c r="E233" s="477" t="str">
        <f t="shared" si="15"/>
        <v/>
      </c>
      <c r="F233" s="472" t="str">
        <f t="shared" si="19"/>
        <v>否</v>
      </c>
      <c r="G233" s="473" t="str">
        <f t="shared" si="16"/>
        <v>项</v>
      </c>
      <c r="H233" s="474" t="str">
        <f t="shared" si="17"/>
        <v>201</v>
      </c>
      <c r="I233" s="474" t="str">
        <f t="shared" si="18"/>
        <v>20139</v>
      </c>
    </row>
    <row r="234" s="319" customFormat="1" ht="34" customHeight="1" spans="1:9">
      <c r="A234" s="333">
        <v>2013904</v>
      </c>
      <c r="B234" s="342" t="s">
        <v>279</v>
      </c>
      <c r="C234" s="478">
        <v>3041</v>
      </c>
      <c r="D234" s="479">
        <v>3974</v>
      </c>
      <c r="E234" s="477">
        <f t="shared" si="15"/>
        <v>0.30680697139099</v>
      </c>
      <c r="F234" s="472" t="str">
        <f t="shared" si="19"/>
        <v>是</v>
      </c>
      <c r="G234" s="473" t="str">
        <f t="shared" si="16"/>
        <v>项</v>
      </c>
      <c r="H234" s="474" t="str">
        <f t="shared" si="17"/>
        <v>201</v>
      </c>
      <c r="I234" s="474" t="str">
        <f t="shared" si="18"/>
        <v>20139</v>
      </c>
    </row>
    <row r="235" s="319" customFormat="1" ht="34" hidden="1" customHeight="1" spans="1:9">
      <c r="A235" s="333">
        <v>2013950</v>
      </c>
      <c r="B235" s="342" t="s">
        <v>280</v>
      </c>
      <c r="C235" s="478">
        <v>0</v>
      </c>
      <c r="D235" s="479">
        <v>0</v>
      </c>
      <c r="E235" s="477" t="str">
        <f t="shared" si="15"/>
        <v/>
      </c>
      <c r="F235" s="472" t="str">
        <f t="shared" si="19"/>
        <v>否</v>
      </c>
      <c r="G235" s="473" t="str">
        <f t="shared" si="16"/>
        <v>项</v>
      </c>
      <c r="H235" s="474" t="str">
        <f t="shared" si="17"/>
        <v>201</v>
      </c>
      <c r="I235" s="474" t="str">
        <f t="shared" si="18"/>
        <v>20139</v>
      </c>
    </row>
    <row r="236" s="319" customFormat="1" ht="34" customHeight="1" spans="1:9">
      <c r="A236" s="333">
        <v>2013999</v>
      </c>
      <c r="B236" s="342" t="s">
        <v>281</v>
      </c>
      <c r="C236" s="478">
        <v>154</v>
      </c>
      <c r="D236" s="479">
        <v>66</v>
      </c>
      <c r="E236" s="477">
        <f t="shared" si="15"/>
        <v>-0.571428571428571</v>
      </c>
      <c r="F236" s="472" t="str">
        <f t="shared" si="19"/>
        <v>是</v>
      </c>
      <c r="G236" s="473" t="str">
        <f t="shared" si="16"/>
        <v>项</v>
      </c>
      <c r="H236" s="474" t="str">
        <f t="shared" si="17"/>
        <v>201</v>
      </c>
      <c r="I236" s="474" t="str">
        <f t="shared" si="18"/>
        <v>20139</v>
      </c>
    </row>
    <row r="237" s="319" customFormat="1" ht="34" customHeight="1" spans="1:9">
      <c r="A237" s="339">
        <v>20140</v>
      </c>
      <c r="B237" s="475" t="s">
        <v>282</v>
      </c>
      <c r="C237" s="476">
        <f>SUMIFS(C238:C$1302,$G238:$G$1302,"项",$I238:$I$1302,$A237)</f>
        <v>207</v>
      </c>
      <c r="D237" s="479">
        <f>SUMIFS(D238:D$1302,$G238:$G$1302,"项",$I238:$I$1302,$A237)</f>
        <v>211</v>
      </c>
      <c r="E237" s="477">
        <f t="shared" si="15"/>
        <v>0.0193236714975846</v>
      </c>
      <c r="F237" s="472" t="str">
        <f t="shared" si="19"/>
        <v>是</v>
      </c>
      <c r="G237" s="473" t="str">
        <f t="shared" si="16"/>
        <v>款</v>
      </c>
      <c r="H237" s="474" t="str">
        <f t="shared" si="17"/>
        <v>201</v>
      </c>
      <c r="I237" s="474" t="str">
        <f t="shared" si="18"/>
        <v>20140</v>
      </c>
    </row>
    <row r="238" s="319" customFormat="1" ht="34" customHeight="1" spans="1:9">
      <c r="A238" s="333">
        <v>2014001</v>
      </c>
      <c r="B238" s="342" t="s">
        <v>276</v>
      </c>
      <c r="C238" s="478">
        <v>196</v>
      </c>
      <c r="D238" s="479">
        <v>203</v>
      </c>
      <c r="E238" s="477">
        <f t="shared" si="15"/>
        <v>0.0357142857142858</v>
      </c>
      <c r="F238" s="472" t="str">
        <f t="shared" si="19"/>
        <v>是</v>
      </c>
      <c r="G238" s="473" t="str">
        <f t="shared" si="16"/>
        <v>项</v>
      </c>
      <c r="H238" s="474" t="str">
        <f t="shared" si="17"/>
        <v>201</v>
      </c>
      <c r="I238" s="474" t="str">
        <f t="shared" si="18"/>
        <v>20140</v>
      </c>
    </row>
    <row r="239" s="319" customFormat="1" ht="34" hidden="1" customHeight="1" spans="1:9">
      <c r="A239" s="333">
        <v>2014002</v>
      </c>
      <c r="B239" s="342" t="s">
        <v>277</v>
      </c>
      <c r="C239" s="478">
        <v>0</v>
      </c>
      <c r="D239" s="479">
        <v>0</v>
      </c>
      <c r="E239" s="477" t="str">
        <f t="shared" si="15"/>
        <v/>
      </c>
      <c r="F239" s="472" t="str">
        <f t="shared" si="19"/>
        <v>否</v>
      </c>
      <c r="G239" s="473" t="str">
        <f t="shared" si="16"/>
        <v>项</v>
      </c>
      <c r="H239" s="474" t="str">
        <f t="shared" si="17"/>
        <v>201</v>
      </c>
      <c r="I239" s="474" t="str">
        <f t="shared" si="18"/>
        <v>20140</v>
      </c>
    </row>
    <row r="240" s="319" customFormat="1" ht="34" hidden="1" customHeight="1" spans="1:9">
      <c r="A240" s="333">
        <v>2014003</v>
      </c>
      <c r="B240" s="342" t="s">
        <v>278</v>
      </c>
      <c r="C240" s="478">
        <v>0</v>
      </c>
      <c r="D240" s="479">
        <v>0</v>
      </c>
      <c r="E240" s="477" t="str">
        <f t="shared" si="15"/>
        <v/>
      </c>
      <c r="F240" s="472" t="str">
        <f t="shared" si="19"/>
        <v>否</v>
      </c>
      <c r="G240" s="473" t="str">
        <f t="shared" si="16"/>
        <v>项</v>
      </c>
      <c r="H240" s="474" t="str">
        <f t="shared" si="17"/>
        <v>201</v>
      </c>
      <c r="I240" s="474" t="str">
        <f t="shared" si="18"/>
        <v>20140</v>
      </c>
    </row>
    <row r="241" s="319" customFormat="1" ht="34" customHeight="1" spans="1:9">
      <c r="A241" s="333">
        <v>2014004</v>
      </c>
      <c r="B241" s="342" t="s">
        <v>283</v>
      </c>
      <c r="C241" s="478">
        <v>11</v>
      </c>
      <c r="D241" s="479">
        <v>8</v>
      </c>
      <c r="E241" s="477">
        <f t="shared" si="15"/>
        <v>-0.272727272727273</v>
      </c>
      <c r="F241" s="472" t="str">
        <f t="shared" si="19"/>
        <v>是</v>
      </c>
      <c r="G241" s="473" t="str">
        <f t="shared" si="16"/>
        <v>项</v>
      </c>
      <c r="H241" s="474" t="str">
        <f t="shared" si="17"/>
        <v>201</v>
      </c>
      <c r="I241" s="474" t="str">
        <f t="shared" si="18"/>
        <v>20140</v>
      </c>
    </row>
    <row r="242" s="319" customFormat="1" ht="34" hidden="1" customHeight="1" spans="1:9">
      <c r="A242" s="333">
        <v>2014099</v>
      </c>
      <c r="B242" s="342" t="s">
        <v>284</v>
      </c>
      <c r="C242" s="479">
        <v>0</v>
      </c>
      <c r="D242" s="479">
        <v>0</v>
      </c>
      <c r="E242" s="477" t="str">
        <f t="shared" si="15"/>
        <v/>
      </c>
      <c r="F242" s="472" t="str">
        <f t="shared" si="19"/>
        <v>否</v>
      </c>
      <c r="G242" s="473" t="str">
        <f t="shared" si="16"/>
        <v>项</v>
      </c>
      <c r="H242" s="474" t="str">
        <f t="shared" si="17"/>
        <v>201</v>
      </c>
      <c r="I242" s="474" t="str">
        <f t="shared" si="18"/>
        <v>20140</v>
      </c>
    </row>
    <row r="243" s="319" customFormat="1" ht="34" customHeight="1" spans="1:9">
      <c r="A243" s="482">
        <v>20141</v>
      </c>
      <c r="B243" s="483" t="s">
        <v>1654</v>
      </c>
      <c r="C243" s="476">
        <f>SUMIFS(C244:C$1302,$G244:$G$1302,"项",$I244:$I$1302,$A243)</f>
        <v>0</v>
      </c>
      <c r="D243" s="479">
        <f>SUMIFS(D244:D$1302,$G244:$G$1302,"项",$I244:$I$1302,$A243)</f>
        <v>366</v>
      </c>
      <c r="E243" s="477" t="str">
        <f t="shared" si="15"/>
        <v/>
      </c>
      <c r="F243" s="472" t="str">
        <f t="shared" si="19"/>
        <v>是</v>
      </c>
      <c r="G243" s="473" t="str">
        <f t="shared" si="16"/>
        <v>款</v>
      </c>
      <c r="H243" s="474" t="str">
        <f t="shared" si="17"/>
        <v>201</v>
      </c>
      <c r="I243" s="474" t="str">
        <f t="shared" si="18"/>
        <v>20141</v>
      </c>
    </row>
    <row r="244" s="319" customFormat="1" ht="34" customHeight="1" spans="1:9">
      <c r="A244" s="484">
        <v>2014199</v>
      </c>
      <c r="B244" s="243" t="s">
        <v>1655</v>
      </c>
      <c r="C244" s="479"/>
      <c r="D244" s="479">
        <v>366</v>
      </c>
      <c r="E244" s="477"/>
      <c r="F244" s="472" t="str">
        <f t="shared" si="19"/>
        <v>是</v>
      </c>
      <c r="G244" s="473" t="str">
        <f t="shared" si="16"/>
        <v>项</v>
      </c>
      <c r="H244" s="474" t="str">
        <f t="shared" si="17"/>
        <v>201</v>
      </c>
      <c r="I244" s="474" t="str">
        <f t="shared" si="18"/>
        <v>20141</v>
      </c>
    </row>
    <row r="245" s="316" customFormat="1" ht="34" customHeight="1" spans="1:9">
      <c r="A245" s="339">
        <v>20199</v>
      </c>
      <c r="B245" s="475" t="s">
        <v>286</v>
      </c>
      <c r="C245" s="476">
        <f>SUMIFS(C246:C$1302,$G246:$G$1302,"项",$I246:$I$1302,$A245)</f>
        <v>42</v>
      </c>
      <c r="D245" s="479">
        <f>SUMIFS(D246:D$1302,$G246:$G$1302,"项",$I246:$I$1302,$A245)</f>
        <v>0</v>
      </c>
      <c r="E245" s="477">
        <f t="shared" ref="E245:E308" si="20">IF(C245&lt;&gt;0,D245/C245-1,"")</f>
        <v>-1</v>
      </c>
      <c r="F245" s="472" t="str">
        <f t="shared" si="19"/>
        <v>是</v>
      </c>
      <c r="G245" s="473" t="str">
        <f t="shared" si="16"/>
        <v>款</v>
      </c>
      <c r="H245" s="474" t="str">
        <f t="shared" si="17"/>
        <v>201</v>
      </c>
      <c r="I245" s="474" t="str">
        <f t="shared" si="18"/>
        <v>20199</v>
      </c>
    </row>
    <row r="246" s="319" customFormat="1" ht="34" hidden="1" customHeight="1" spans="1:9">
      <c r="A246" s="333">
        <v>2019901</v>
      </c>
      <c r="B246" s="342" t="s">
        <v>287</v>
      </c>
      <c r="C246" s="478">
        <v>0</v>
      </c>
      <c r="D246" s="479">
        <v>0</v>
      </c>
      <c r="E246" s="477" t="str">
        <f t="shared" si="20"/>
        <v/>
      </c>
      <c r="F246" s="472" t="str">
        <f t="shared" si="19"/>
        <v>否</v>
      </c>
      <c r="G246" s="473" t="str">
        <f t="shared" si="16"/>
        <v>项</v>
      </c>
      <c r="H246" s="474" t="str">
        <f t="shared" si="17"/>
        <v>201</v>
      </c>
      <c r="I246" s="474" t="str">
        <f t="shared" si="18"/>
        <v>20199</v>
      </c>
    </row>
    <row r="247" s="319" customFormat="1" ht="34" customHeight="1" spans="1:9">
      <c r="A247" s="333">
        <v>2019999</v>
      </c>
      <c r="B247" s="342" t="s">
        <v>288</v>
      </c>
      <c r="C247" s="479">
        <v>42</v>
      </c>
      <c r="D247" s="479">
        <v>0</v>
      </c>
      <c r="E247" s="477">
        <f t="shared" si="20"/>
        <v>-1</v>
      </c>
      <c r="F247" s="472" t="str">
        <f t="shared" si="19"/>
        <v>是</v>
      </c>
      <c r="G247" s="473" t="str">
        <f t="shared" si="16"/>
        <v>项</v>
      </c>
      <c r="H247" s="474" t="str">
        <f t="shared" si="17"/>
        <v>201</v>
      </c>
      <c r="I247" s="474" t="str">
        <f t="shared" si="18"/>
        <v>20199</v>
      </c>
    </row>
    <row r="248" s="316" customFormat="1" ht="34" customHeight="1" spans="1:9">
      <c r="A248" s="470">
        <v>202</v>
      </c>
      <c r="B248" s="340" t="s">
        <v>85</v>
      </c>
      <c r="C248" s="341">
        <f>SUMIFS(C249:C$1302,$G249:$G$1302,"款",$H249:$H$1302,$A248)</f>
        <v>0</v>
      </c>
      <c r="D248" s="479">
        <f>SUMIFS(D249:D$1302,$G249:$G$1302,"款",$H249:$H$1302,$A248)</f>
        <v>0</v>
      </c>
      <c r="E248" s="471" t="str">
        <f t="shared" si="20"/>
        <v/>
      </c>
      <c r="F248" s="472" t="str">
        <f t="shared" si="19"/>
        <v>是</v>
      </c>
      <c r="G248" s="473" t="str">
        <f t="shared" si="16"/>
        <v>类</v>
      </c>
      <c r="H248" s="474" t="str">
        <f t="shared" si="17"/>
        <v>202</v>
      </c>
      <c r="I248" s="474" t="str">
        <f t="shared" si="18"/>
        <v>202</v>
      </c>
    </row>
    <row r="249" s="316" customFormat="1" ht="34" hidden="1" customHeight="1" spans="1:9">
      <c r="A249" s="339">
        <v>20205</v>
      </c>
      <c r="B249" s="475" t="s">
        <v>289</v>
      </c>
      <c r="C249" s="476">
        <f>SUMIFS(C250:C$1302,$G250:$G$1302,"项",$I250:$I$1302,$A249)</f>
        <v>0</v>
      </c>
      <c r="D249" s="479">
        <f>SUMIFS(D250:D$1302,$G250:$G$1302,"项",$I250:$I$1302,$A249)</f>
        <v>0</v>
      </c>
      <c r="E249" s="477" t="str">
        <f t="shared" si="20"/>
        <v/>
      </c>
      <c r="F249" s="472" t="str">
        <f t="shared" si="19"/>
        <v>否</v>
      </c>
      <c r="G249" s="473" t="str">
        <f t="shared" si="16"/>
        <v>款</v>
      </c>
      <c r="H249" s="474" t="str">
        <f t="shared" si="17"/>
        <v>202</v>
      </c>
      <c r="I249" s="474" t="str">
        <f t="shared" si="18"/>
        <v>20205</v>
      </c>
    </row>
    <row r="250" s="316" customFormat="1" ht="34" hidden="1" customHeight="1" spans="1:9">
      <c r="A250" s="339">
        <v>20299</v>
      </c>
      <c r="B250" s="475" t="s">
        <v>290</v>
      </c>
      <c r="C250" s="476">
        <f>SUMIFS(C251:C$1302,$G251:$G$1302,"项",$I251:$I$1302,$A250)</f>
        <v>0</v>
      </c>
      <c r="D250" s="479">
        <f>SUMIFS(D251:D$1302,$G251:$G$1302,"项",$I251:$I$1302,$A250)</f>
        <v>0</v>
      </c>
      <c r="E250" s="477" t="str">
        <f t="shared" si="20"/>
        <v/>
      </c>
      <c r="F250" s="472" t="str">
        <f t="shared" si="19"/>
        <v>否</v>
      </c>
      <c r="G250" s="473" t="str">
        <f t="shared" si="16"/>
        <v>款</v>
      </c>
      <c r="H250" s="474" t="str">
        <f t="shared" si="17"/>
        <v>202</v>
      </c>
      <c r="I250" s="474" t="str">
        <f t="shared" si="18"/>
        <v>20299</v>
      </c>
    </row>
    <row r="251" s="316" customFormat="1" ht="34" customHeight="1" spans="1:9">
      <c r="A251" s="340">
        <v>203</v>
      </c>
      <c r="B251" s="340" t="s">
        <v>87</v>
      </c>
      <c r="C251" s="341">
        <f>SUMIFS(C252:C$1302,$G252:$G$1302,"款",$H252:$H$1302,$A251)</f>
        <v>0</v>
      </c>
      <c r="D251" s="479">
        <f>SUMIFS(D252:D$1302,$G252:$G$1302,"款",$H252:$H$1302,$A251)</f>
        <v>53</v>
      </c>
      <c r="E251" s="471" t="str">
        <f t="shared" si="20"/>
        <v/>
      </c>
      <c r="F251" s="472" t="str">
        <f t="shared" si="19"/>
        <v>是</v>
      </c>
      <c r="G251" s="473" t="str">
        <f t="shared" si="16"/>
        <v>类</v>
      </c>
      <c r="H251" s="474" t="str">
        <f t="shared" si="17"/>
        <v>203</v>
      </c>
      <c r="I251" s="474" t="str">
        <f t="shared" si="18"/>
        <v>203</v>
      </c>
    </row>
    <row r="252" s="316" customFormat="1" ht="34" hidden="1" customHeight="1" spans="1:9">
      <c r="A252" s="475">
        <v>20301</v>
      </c>
      <c r="B252" s="475" t="s">
        <v>291</v>
      </c>
      <c r="C252" s="476">
        <f>SUMIFS(C253:C$1302,$G253:$G$1302,"项",$I253:$I$1302,$A252)</f>
        <v>0</v>
      </c>
      <c r="D252" s="479">
        <f>SUMIFS(D253:D$1302,$G253:$G$1302,"项",$I253:$I$1302,$A252)</f>
        <v>0</v>
      </c>
      <c r="E252" s="477" t="str">
        <f t="shared" si="20"/>
        <v/>
      </c>
      <c r="F252" s="472" t="str">
        <f t="shared" si="19"/>
        <v>否</v>
      </c>
      <c r="G252" s="473" t="str">
        <f t="shared" si="16"/>
        <v>款</v>
      </c>
      <c r="H252" s="474" t="str">
        <f t="shared" si="17"/>
        <v>203</v>
      </c>
      <c r="I252" s="474" t="str">
        <f t="shared" si="18"/>
        <v>20301</v>
      </c>
    </row>
    <row r="253" s="319" customFormat="1" ht="34" hidden="1" customHeight="1" spans="1:9">
      <c r="A253" s="485">
        <v>2030101</v>
      </c>
      <c r="B253" s="342" t="s">
        <v>292</v>
      </c>
      <c r="C253" s="478">
        <v>0</v>
      </c>
      <c r="D253" s="479">
        <v>0</v>
      </c>
      <c r="E253" s="477" t="str">
        <f t="shared" si="20"/>
        <v/>
      </c>
      <c r="F253" s="472" t="str">
        <f t="shared" si="19"/>
        <v>否</v>
      </c>
      <c r="G253" s="473" t="str">
        <f t="shared" si="16"/>
        <v>项</v>
      </c>
      <c r="H253" s="474" t="str">
        <f t="shared" si="17"/>
        <v>203</v>
      </c>
      <c r="I253" s="474" t="str">
        <f t="shared" si="18"/>
        <v>20301</v>
      </c>
    </row>
    <row r="254" s="319" customFormat="1" ht="34" hidden="1" customHeight="1" spans="1:9">
      <c r="A254" s="485">
        <v>2030102</v>
      </c>
      <c r="B254" s="342" t="s">
        <v>293</v>
      </c>
      <c r="C254" s="478">
        <v>0</v>
      </c>
      <c r="D254" s="479">
        <v>0</v>
      </c>
      <c r="E254" s="477" t="str">
        <f t="shared" si="20"/>
        <v/>
      </c>
      <c r="F254" s="472" t="str">
        <f t="shared" si="19"/>
        <v>否</v>
      </c>
      <c r="G254" s="473" t="str">
        <f t="shared" si="16"/>
        <v>项</v>
      </c>
      <c r="H254" s="474" t="str">
        <f t="shared" si="17"/>
        <v>203</v>
      </c>
      <c r="I254" s="474" t="str">
        <f t="shared" si="18"/>
        <v>20301</v>
      </c>
    </row>
    <row r="255" s="319" customFormat="1" ht="34" hidden="1" customHeight="1" spans="1:9">
      <c r="A255" s="342">
        <v>2030199</v>
      </c>
      <c r="B255" s="342" t="s">
        <v>294</v>
      </c>
      <c r="C255" s="479">
        <v>0</v>
      </c>
      <c r="D255" s="479">
        <v>0</v>
      </c>
      <c r="E255" s="477" t="str">
        <f t="shared" si="20"/>
        <v/>
      </c>
      <c r="F255" s="472" t="str">
        <f t="shared" si="19"/>
        <v>否</v>
      </c>
      <c r="G255" s="473" t="str">
        <f t="shared" si="16"/>
        <v>项</v>
      </c>
      <c r="H255" s="474" t="str">
        <f t="shared" si="17"/>
        <v>203</v>
      </c>
      <c r="I255" s="474" t="str">
        <f t="shared" si="18"/>
        <v>20301</v>
      </c>
    </row>
    <row r="256" s="316" customFormat="1" ht="34" hidden="1" customHeight="1" spans="1:9">
      <c r="A256" s="475">
        <v>20304</v>
      </c>
      <c r="B256" s="475" t="s">
        <v>295</v>
      </c>
      <c r="C256" s="476">
        <f>SUMIFS(C257:C$1302,$G257:$G$1302,"项",$I257:$I$1302,$A256)</f>
        <v>0</v>
      </c>
      <c r="D256" s="479">
        <f>SUMIFS(D257:D$1302,$G257:$G$1302,"项",$I257:$I$1302,$A256)</f>
        <v>0</v>
      </c>
      <c r="E256" s="477" t="str">
        <f t="shared" si="20"/>
        <v/>
      </c>
      <c r="F256" s="472" t="str">
        <f t="shared" si="19"/>
        <v>否</v>
      </c>
      <c r="G256" s="473" t="str">
        <f t="shared" si="16"/>
        <v>款</v>
      </c>
      <c r="H256" s="474" t="str">
        <f t="shared" si="17"/>
        <v>203</v>
      </c>
      <c r="I256" s="474" t="str">
        <f t="shared" si="18"/>
        <v>20304</v>
      </c>
    </row>
    <row r="257" s="319" customFormat="1" ht="34" hidden="1" customHeight="1" spans="1:9">
      <c r="A257" s="342">
        <v>2030401</v>
      </c>
      <c r="B257" s="342" t="s">
        <v>296</v>
      </c>
      <c r="C257" s="479">
        <v>0</v>
      </c>
      <c r="D257" s="479">
        <v>0</v>
      </c>
      <c r="E257" s="477" t="str">
        <f t="shared" si="20"/>
        <v/>
      </c>
      <c r="F257" s="472" t="str">
        <f t="shared" si="19"/>
        <v>否</v>
      </c>
      <c r="G257" s="473" t="str">
        <f t="shared" si="16"/>
        <v>项</v>
      </c>
      <c r="H257" s="474" t="str">
        <f t="shared" si="17"/>
        <v>203</v>
      </c>
      <c r="I257" s="474" t="str">
        <f t="shared" si="18"/>
        <v>20304</v>
      </c>
    </row>
    <row r="258" s="316" customFormat="1" ht="34" hidden="1" customHeight="1" spans="1:9">
      <c r="A258" s="475">
        <v>20305</v>
      </c>
      <c r="B258" s="475" t="s">
        <v>297</v>
      </c>
      <c r="C258" s="476">
        <f>SUMIFS(C259:C$1302,$G259:$G$1302,"项",$I259:$I$1302,$A258)</f>
        <v>0</v>
      </c>
      <c r="D258" s="479">
        <f>SUMIFS(D259:D$1302,$G259:$G$1302,"项",$I259:$I$1302,$A258)</f>
        <v>0</v>
      </c>
      <c r="E258" s="477" t="str">
        <f t="shared" si="20"/>
        <v/>
      </c>
      <c r="F258" s="472" t="str">
        <f t="shared" si="19"/>
        <v>否</v>
      </c>
      <c r="G258" s="473" t="str">
        <f t="shared" si="16"/>
        <v>款</v>
      </c>
      <c r="H258" s="474" t="str">
        <f t="shared" si="17"/>
        <v>203</v>
      </c>
      <c r="I258" s="474" t="str">
        <f t="shared" si="18"/>
        <v>20305</v>
      </c>
    </row>
    <row r="259" s="319" customFormat="1" ht="34" hidden="1" customHeight="1" spans="1:9">
      <c r="A259" s="333">
        <v>2030501</v>
      </c>
      <c r="B259" s="342" t="s">
        <v>298</v>
      </c>
      <c r="C259" s="479">
        <v>0</v>
      </c>
      <c r="D259" s="479">
        <v>0</v>
      </c>
      <c r="E259" s="477" t="str">
        <f t="shared" si="20"/>
        <v/>
      </c>
      <c r="F259" s="472" t="str">
        <f t="shared" si="19"/>
        <v>否</v>
      </c>
      <c r="G259" s="473" t="str">
        <f t="shared" si="16"/>
        <v>项</v>
      </c>
      <c r="H259" s="474" t="str">
        <f t="shared" si="17"/>
        <v>203</v>
      </c>
      <c r="I259" s="474" t="str">
        <f t="shared" si="18"/>
        <v>20305</v>
      </c>
    </row>
    <row r="260" s="316" customFormat="1" ht="34" customHeight="1" spans="1:9">
      <c r="A260" s="339">
        <v>20306</v>
      </c>
      <c r="B260" s="475" t="s">
        <v>299</v>
      </c>
      <c r="C260" s="476">
        <f>SUMIFS(C261:C$1302,$G261:$G$1302,"项",$I261:$I$1302,$A260)</f>
        <v>0</v>
      </c>
      <c r="D260" s="479">
        <f>SUMIFS(D261:D$1302,$G261:$G$1302,"项",$I261:$I$1302,$A260)</f>
        <v>53</v>
      </c>
      <c r="E260" s="477" t="str">
        <f t="shared" si="20"/>
        <v/>
      </c>
      <c r="F260" s="472" t="str">
        <f t="shared" si="19"/>
        <v>是</v>
      </c>
      <c r="G260" s="473" t="str">
        <f>_xlfn.IFS(LEN(A260)=3,"类",LEN(A260)=5,"款",LEN(A260)=7,"项")</f>
        <v>款</v>
      </c>
      <c r="H260" s="474" t="str">
        <f>LEFT(A260,3)</f>
        <v>203</v>
      </c>
      <c r="I260" s="474" t="str">
        <f>LEFT(A260,5)</f>
        <v>20306</v>
      </c>
    </row>
    <row r="261" s="319" customFormat="1" ht="34" hidden="1" customHeight="1" spans="1:9">
      <c r="A261" s="333">
        <v>2030601</v>
      </c>
      <c r="B261" s="342" t="s">
        <v>300</v>
      </c>
      <c r="C261" s="478">
        <v>0</v>
      </c>
      <c r="D261" s="479">
        <v>0</v>
      </c>
      <c r="E261" s="477" t="str">
        <f t="shared" si="20"/>
        <v/>
      </c>
      <c r="F261" s="472" t="str">
        <f t="shared" ref="F261:F324" si="21">IF(LEN(A261)=3,"是",IF(B261&lt;&gt;"",IF(SUM(C261:D261)&lt;&gt;0,"是","否"),"是"))</f>
        <v>否</v>
      </c>
      <c r="G261" s="473" t="str">
        <f>_xlfn.IFS(LEN(A261)=3,"类",LEN(A261)=5,"款",LEN(A261)=7,"项")</f>
        <v>项</v>
      </c>
      <c r="H261" s="474" t="str">
        <f>LEFT(A261,3)</f>
        <v>203</v>
      </c>
      <c r="I261" s="474" t="str">
        <f>LEFT(A261,5)</f>
        <v>20306</v>
      </c>
    </row>
    <row r="262" s="319" customFormat="1" ht="34" hidden="1" customHeight="1" spans="1:9">
      <c r="A262" s="333">
        <v>2030602</v>
      </c>
      <c r="B262" s="342" t="s">
        <v>301</v>
      </c>
      <c r="C262" s="478">
        <v>0</v>
      </c>
      <c r="D262" s="479">
        <v>0</v>
      </c>
      <c r="E262" s="477" t="str">
        <f t="shared" si="20"/>
        <v/>
      </c>
      <c r="F262" s="472" t="str">
        <f t="shared" si="21"/>
        <v>否</v>
      </c>
      <c r="G262" s="473" t="str">
        <f t="shared" ref="G262:G325" si="22">_xlfn.IFS(LEN(A262)=3,"类",LEN(A262)=5,"款",LEN(A262)=7,"项")</f>
        <v>项</v>
      </c>
      <c r="H262" s="474" t="str">
        <f t="shared" ref="H262:H325" si="23">LEFT(A262,3)</f>
        <v>203</v>
      </c>
      <c r="I262" s="474" t="str">
        <f t="shared" ref="I262:I325" si="24">LEFT(A262,5)</f>
        <v>20306</v>
      </c>
    </row>
    <row r="263" s="319" customFormat="1" ht="34" customHeight="1" spans="1:9">
      <c r="A263" s="333">
        <v>2030603</v>
      </c>
      <c r="B263" s="342" t="s">
        <v>302</v>
      </c>
      <c r="C263" s="478">
        <v>0</v>
      </c>
      <c r="D263" s="479">
        <v>53</v>
      </c>
      <c r="E263" s="477" t="str">
        <f t="shared" si="20"/>
        <v/>
      </c>
      <c r="F263" s="472" t="str">
        <f t="shared" si="21"/>
        <v>是</v>
      </c>
      <c r="G263" s="473" t="str">
        <f t="shared" si="22"/>
        <v>项</v>
      </c>
      <c r="H263" s="474" t="str">
        <f t="shared" si="23"/>
        <v>203</v>
      </c>
      <c r="I263" s="474" t="str">
        <f t="shared" si="24"/>
        <v>20306</v>
      </c>
    </row>
    <row r="264" s="319" customFormat="1" ht="34" hidden="1" customHeight="1" spans="1:9">
      <c r="A264" s="333">
        <v>2030604</v>
      </c>
      <c r="B264" s="342" t="s">
        <v>303</v>
      </c>
      <c r="C264" s="478">
        <v>0</v>
      </c>
      <c r="D264" s="479">
        <v>0</v>
      </c>
      <c r="E264" s="477" t="str">
        <f t="shared" si="20"/>
        <v/>
      </c>
      <c r="F264" s="472" t="str">
        <f t="shared" si="21"/>
        <v>否</v>
      </c>
      <c r="G264" s="473" t="str">
        <f t="shared" si="22"/>
        <v>项</v>
      </c>
      <c r="H264" s="474" t="str">
        <f t="shared" si="23"/>
        <v>203</v>
      </c>
      <c r="I264" s="474" t="str">
        <f t="shared" si="24"/>
        <v>20306</v>
      </c>
    </row>
    <row r="265" s="319" customFormat="1" ht="34" hidden="1" customHeight="1" spans="1:9">
      <c r="A265" s="333">
        <v>2030607</v>
      </c>
      <c r="B265" s="342" t="s">
        <v>304</v>
      </c>
      <c r="C265" s="478">
        <v>0</v>
      </c>
      <c r="D265" s="479">
        <v>0</v>
      </c>
      <c r="E265" s="477" t="str">
        <f t="shared" si="20"/>
        <v/>
      </c>
      <c r="F265" s="472" t="str">
        <f t="shared" si="21"/>
        <v>否</v>
      </c>
      <c r="G265" s="473" t="str">
        <f t="shared" si="22"/>
        <v>项</v>
      </c>
      <c r="H265" s="474" t="str">
        <f t="shared" si="23"/>
        <v>203</v>
      </c>
      <c r="I265" s="474" t="str">
        <f t="shared" si="24"/>
        <v>20306</v>
      </c>
    </row>
    <row r="266" s="319" customFormat="1" ht="34" hidden="1" customHeight="1" spans="1:9">
      <c r="A266" s="333">
        <v>2030608</v>
      </c>
      <c r="B266" s="342" t="s">
        <v>305</v>
      </c>
      <c r="C266" s="478">
        <v>0</v>
      </c>
      <c r="D266" s="479">
        <v>0</v>
      </c>
      <c r="E266" s="477" t="str">
        <f t="shared" si="20"/>
        <v/>
      </c>
      <c r="F266" s="472" t="str">
        <f t="shared" si="21"/>
        <v>否</v>
      </c>
      <c r="G266" s="473" t="str">
        <f t="shared" si="22"/>
        <v>项</v>
      </c>
      <c r="H266" s="474" t="str">
        <f t="shared" si="23"/>
        <v>203</v>
      </c>
      <c r="I266" s="474" t="str">
        <f t="shared" si="24"/>
        <v>20306</v>
      </c>
    </row>
    <row r="267" s="319" customFormat="1" ht="34" hidden="1" customHeight="1" spans="1:9">
      <c r="A267" s="333">
        <v>2030699</v>
      </c>
      <c r="B267" s="342" t="s">
        <v>306</v>
      </c>
      <c r="C267" s="479">
        <v>0</v>
      </c>
      <c r="D267" s="479">
        <v>0</v>
      </c>
      <c r="E267" s="477" t="str">
        <f t="shared" si="20"/>
        <v/>
      </c>
      <c r="F267" s="472" t="str">
        <f t="shared" si="21"/>
        <v>否</v>
      </c>
      <c r="G267" s="473" t="str">
        <f t="shared" si="22"/>
        <v>项</v>
      </c>
      <c r="H267" s="474" t="str">
        <f t="shared" si="23"/>
        <v>203</v>
      </c>
      <c r="I267" s="474" t="str">
        <f t="shared" si="24"/>
        <v>20306</v>
      </c>
    </row>
    <row r="268" s="316" customFormat="1" ht="34" hidden="1" customHeight="1" spans="1:9">
      <c r="A268" s="475">
        <v>20399</v>
      </c>
      <c r="B268" s="475" t="s">
        <v>307</v>
      </c>
      <c r="C268" s="476">
        <f>SUMIFS(C269:C$1302,$G269:$G$1302,"项",$I269:$I$1302,$A268)</f>
        <v>0</v>
      </c>
      <c r="D268" s="479">
        <f>SUMIFS(D269:D$1302,$G269:$G$1302,"项",$I269:$I$1302,$A268)</f>
        <v>0</v>
      </c>
      <c r="E268" s="477" t="str">
        <f t="shared" si="20"/>
        <v/>
      </c>
      <c r="F268" s="472" t="str">
        <f t="shared" si="21"/>
        <v>否</v>
      </c>
      <c r="G268" s="473" t="str">
        <f t="shared" si="22"/>
        <v>款</v>
      </c>
      <c r="H268" s="474" t="str">
        <f t="shared" si="23"/>
        <v>203</v>
      </c>
      <c r="I268" s="474" t="str">
        <f t="shared" si="24"/>
        <v>20399</v>
      </c>
    </row>
    <row r="269" s="319" customFormat="1" ht="34" hidden="1" customHeight="1" spans="1:9">
      <c r="A269" s="333">
        <v>2039999</v>
      </c>
      <c r="B269" s="342" t="s">
        <v>308</v>
      </c>
      <c r="C269" s="479">
        <v>0</v>
      </c>
      <c r="D269" s="479">
        <v>0</v>
      </c>
      <c r="E269" s="477" t="str">
        <f t="shared" si="20"/>
        <v/>
      </c>
      <c r="F269" s="472" t="str">
        <f t="shared" si="21"/>
        <v>否</v>
      </c>
      <c r="G269" s="473" t="str">
        <f t="shared" si="22"/>
        <v>项</v>
      </c>
      <c r="H269" s="474" t="str">
        <f t="shared" si="23"/>
        <v>203</v>
      </c>
      <c r="I269" s="474" t="str">
        <f t="shared" si="24"/>
        <v>20399</v>
      </c>
    </row>
    <row r="270" s="316" customFormat="1" ht="34" customHeight="1" spans="1:9">
      <c r="A270" s="470">
        <v>204</v>
      </c>
      <c r="B270" s="340" t="s">
        <v>89</v>
      </c>
      <c r="C270" s="341">
        <f>SUMIFS(C271:C$1302,$G271:$G$1302,"款",$H271:$H$1302,$A270)</f>
        <v>13815</v>
      </c>
      <c r="D270" s="479">
        <f>SUMIFS(D271:D$1302,$G271:$G$1302,"款",$H271:$H$1302,$A270)</f>
        <v>12965</v>
      </c>
      <c r="E270" s="471">
        <f t="shared" si="20"/>
        <v>-0.0615273253709736</v>
      </c>
      <c r="F270" s="472" t="str">
        <f t="shared" si="21"/>
        <v>是</v>
      </c>
      <c r="G270" s="473" t="str">
        <f t="shared" si="22"/>
        <v>类</v>
      </c>
      <c r="H270" s="474" t="str">
        <f t="shared" si="23"/>
        <v>204</v>
      </c>
      <c r="I270" s="474" t="str">
        <f t="shared" si="24"/>
        <v>204</v>
      </c>
    </row>
    <row r="271" s="316" customFormat="1" ht="34" hidden="1" customHeight="1" spans="1:9">
      <c r="A271" s="339">
        <v>20401</v>
      </c>
      <c r="B271" s="475" t="s">
        <v>309</v>
      </c>
      <c r="C271" s="476">
        <f>SUMIFS(C272:C$1302,$G272:$G$1302,"项",$I272:$I$1302,$A271)</f>
        <v>0</v>
      </c>
      <c r="D271" s="479">
        <f>SUMIFS(D272:D$1302,$G272:$G$1302,"项",$I272:$I$1302,$A271)</f>
        <v>0</v>
      </c>
      <c r="E271" s="477" t="str">
        <f t="shared" si="20"/>
        <v/>
      </c>
      <c r="F271" s="472" t="str">
        <f t="shared" si="21"/>
        <v>否</v>
      </c>
      <c r="G271" s="473" t="str">
        <f t="shared" si="22"/>
        <v>款</v>
      </c>
      <c r="H271" s="474" t="str">
        <f t="shared" si="23"/>
        <v>204</v>
      </c>
      <c r="I271" s="474" t="str">
        <f t="shared" si="24"/>
        <v>20401</v>
      </c>
    </row>
    <row r="272" s="319" customFormat="1" ht="34" hidden="1" customHeight="1" spans="1:9">
      <c r="A272" s="333">
        <v>2040101</v>
      </c>
      <c r="B272" s="342" t="s">
        <v>310</v>
      </c>
      <c r="C272" s="478">
        <v>0</v>
      </c>
      <c r="D272" s="479">
        <v>0</v>
      </c>
      <c r="E272" s="477" t="str">
        <f t="shared" si="20"/>
        <v/>
      </c>
      <c r="F272" s="472" t="str">
        <f t="shared" si="21"/>
        <v>否</v>
      </c>
      <c r="G272" s="473" t="str">
        <f t="shared" si="22"/>
        <v>项</v>
      </c>
      <c r="H272" s="474" t="str">
        <f t="shared" si="23"/>
        <v>204</v>
      </c>
      <c r="I272" s="474" t="str">
        <f t="shared" si="24"/>
        <v>20401</v>
      </c>
    </row>
    <row r="273" s="319" customFormat="1" ht="34" hidden="1" customHeight="1" spans="1:9">
      <c r="A273" s="333">
        <v>2040199</v>
      </c>
      <c r="B273" s="342" t="s">
        <v>311</v>
      </c>
      <c r="C273" s="479">
        <v>0</v>
      </c>
      <c r="D273" s="479">
        <v>0</v>
      </c>
      <c r="E273" s="477" t="str">
        <f t="shared" si="20"/>
        <v/>
      </c>
      <c r="F273" s="472" t="str">
        <f t="shared" si="21"/>
        <v>否</v>
      </c>
      <c r="G273" s="473" t="str">
        <f t="shared" si="22"/>
        <v>项</v>
      </c>
      <c r="H273" s="474" t="str">
        <f t="shared" si="23"/>
        <v>204</v>
      </c>
      <c r="I273" s="474" t="str">
        <f t="shared" si="24"/>
        <v>20401</v>
      </c>
    </row>
    <row r="274" s="316" customFormat="1" ht="34" customHeight="1" spans="1:9">
      <c r="A274" s="339">
        <v>20402</v>
      </c>
      <c r="B274" s="475" t="s">
        <v>312</v>
      </c>
      <c r="C274" s="476">
        <f>SUMIFS(C275:C$1302,$G275:$G$1302,"项",$I275:$I$1302,$A274)</f>
        <v>12528</v>
      </c>
      <c r="D274" s="479">
        <f>SUMIFS(D275:D$1302,$G275:$G$1302,"项",$I275:$I$1302,$A274)</f>
        <v>11345</v>
      </c>
      <c r="E274" s="477">
        <f t="shared" si="20"/>
        <v>-0.0944284802043422</v>
      </c>
      <c r="F274" s="472" t="str">
        <f t="shared" si="21"/>
        <v>是</v>
      </c>
      <c r="G274" s="473" t="str">
        <f t="shared" si="22"/>
        <v>款</v>
      </c>
      <c r="H274" s="474" t="str">
        <f t="shared" si="23"/>
        <v>204</v>
      </c>
      <c r="I274" s="474" t="str">
        <f t="shared" si="24"/>
        <v>20402</v>
      </c>
    </row>
    <row r="275" s="319" customFormat="1" ht="34" customHeight="1" spans="1:9">
      <c r="A275" s="333">
        <v>2040201</v>
      </c>
      <c r="B275" s="342" t="s">
        <v>151</v>
      </c>
      <c r="C275" s="478">
        <v>10257</v>
      </c>
      <c r="D275" s="479">
        <v>10801</v>
      </c>
      <c r="E275" s="477">
        <f t="shared" si="20"/>
        <v>0.0530369503753534</v>
      </c>
      <c r="F275" s="472" t="str">
        <f t="shared" si="21"/>
        <v>是</v>
      </c>
      <c r="G275" s="473" t="str">
        <f t="shared" si="22"/>
        <v>项</v>
      </c>
      <c r="H275" s="474" t="str">
        <f t="shared" si="23"/>
        <v>204</v>
      </c>
      <c r="I275" s="474" t="str">
        <f t="shared" si="24"/>
        <v>20402</v>
      </c>
    </row>
    <row r="276" s="319" customFormat="1" ht="34" customHeight="1" spans="1:9">
      <c r="A276" s="333">
        <v>2040202</v>
      </c>
      <c r="B276" s="342" t="s">
        <v>152</v>
      </c>
      <c r="C276" s="478">
        <v>9</v>
      </c>
      <c r="D276" s="479">
        <v>16</v>
      </c>
      <c r="E276" s="477">
        <f t="shared" si="20"/>
        <v>0.777777777777778</v>
      </c>
      <c r="F276" s="472" t="str">
        <f t="shared" si="21"/>
        <v>是</v>
      </c>
      <c r="G276" s="473" t="str">
        <f t="shared" si="22"/>
        <v>项</v>
      </c>
      <c r="H276" s="474" t="str">
        <f t="shared" si="23"/>
        <v>204</v>
      </c>
      <c r="I276" s="474" t="str">
        <f t="shared" si="24"/>
        <v>20402</v>
      </c>
    </row>
    <row r="277" s="319" customFormat="1" ht="34" hidden="1" customHeight="1" spans="1:9">
      <c r="A277" s="333">
        <v>2040203</v>
      </c>
      <c r="B277" s="342" t="s">
        <v>153</v>
      </c>
      <c r="C277" s="478">
        <v>0</v>
      </c>
      <c r="D277" s="479">
        <v>0</v>
      </c>
      <c r="E277" s="477" t="str">
        <f t="shared" si="20"/>
        <v/>
      </c>
      <c r="F277" s="472" t="str">
        <f t="shared" si="21"/>
        <v>否</v>
      </c>
      <c r="G277" s="473" t="str">
        <f t="shared" si="22"/>
        <v>项</v>
      </c>
      <c r="H277" s="474" t="str">
        <f t="shared" si="23"/>
        <v>204</v>
      </c>
      <c r="I277" s="474" t="str">
        <f t="shared" si="24"/>
        <v>20402</v>
      </c>
    </row>
    <row r="278" s="319" customFormat="1" ht="34" hidden="1" customHeight="1" spans="1:9">
      <c r="A278" s="333">
        <v>2040219</v>
      </c>
      <c r="B278" s="342" t="s">
        <v>192</v>
      </c>
      <c r="C278" s="478">
        <v>0</v>
      </c>
      <c r="D278" s="479">
        <v>0</v>
      </c>
      <c r="E278" s="477" t="str">
        <f t="shared" si="20"/>
        <v/>
      </c>
      <c r="F278" s="472" t="str">
        <f t="shared" si="21"/>
        <v>否</v>
      </c>
      <c r="G278" s="473" t="str">
        <f t="shared" si="22"/>
        <v>项</v>
      </c>
      <c r="H278" s="474" t="str">
        <f t="shared" si="23"/>
        <v>204</v>
      </c>
      <c r="I278" s="474" t="str">
        <f t="shared" si="24"/>
        <v>20402</v>
      </c>
    </row>
    <row r="279" s="319" customFormat="1" ht="34" hidden="1" customHeight="1" spans="1:9">
      <c r="A279" s="333">
        <v>2040220</v>
      </c>
      <c r="B279" s="342" t="s">
        <v>313</v>
      </c>
      <c r="C279" s="478">
        <v>0</v>
      </c>
      <c r="D279" s="479">
        <v>0</v>
      </c>
      <c r="E279" s="477" t="str">
        <f t="shared" si="20"/>
        <v/>
      </c>
      <c r="F279" s="472" t="str">
        <f t="shared" si="21"/>
        <v>否</v>
      </c>
      <c r="G279" s="473" t="str">
        <f t="shared" si="22"/>
        <v>项</v>
      </c>
      <c r="H279" s="474" t="str">
        <f t="shared" si="23"/>
        <v>204</v>
      </c>
      <c r="I279" s="474" t="str">
        <f t="shared" si="24"/>
        <v>20402</v>
      </c>
    </row>
    <row r="280" s="319" customFormat="1" ht="34" hidden="1" customHeight="1" spans="1:9">
      <c r="A280" s="333">
        <v>2040221</v>
      </c>
      <c r="B280" s="342" t="s">
        <v>314</v>
      </c>
      <c r="C280" s="478">
        <v>0</v>
      </c>
      <c r="D280" s="479">
        <v>0</v>
      </c>
      <c r="E280" s="477" t="str">
        <f t="shared" si="20"/>
        <v/>
      </c>
      <c r="F280" s="472" t="str">
        <f t="shared" si="21"/>
        <v>否</v>
      </c>
      <c r="G280" s="473" t="str">
        <f t="shared" si="22"/>
        <v>项</v>
      </c>
      <c r="H280" s="474" t="str">
        <f t="shared" si="23"/>
        <v>204</v>
      </c>
      <c r="I280" s="474" t="str">
        <f t="shared" si="24"/>
        <v>20402</v>
      </c>
    </row>
    <row r="281" s="319" customFormat="1" ht="34" hidden="1" customHeight="1" spans="1:9">
      <c r="A281" s="333">
        <v>2040222</v>
      </c>
      <c r="B281" s="342" t="s">
        <v>315</v>
      </c>
      <c r="C281" s="478">
        <v>0</v>
      </c>
      <c r="D281" s="479">
        <v>0</v>
      </c>
      <c r="E281" s="477" t="str">
        <f t="shared" si="20"/>
        <v/>
      </c>
      <c r="F281" s="472" t="str">
        <f t="shared" si="21"/>
        <v>否</v>
      </c>
      <c r="G281" s="473" t="str">
        <f t="shared" si="22"/>
        <v>项</v>
      </c>
      <c r="H281" s="474" t="str">
        <f t="shared" si="23"/>
        <v>204</v>
      </c>
      <c r="I281" s="474" t="str">
        <f t="shared" si="24"/>
        <v>20402</v>
      </c>
    </row>
    <row r="282" s="319" customFormat="1" ht="34" hidden="1" customHeight="1" spans="1:9">
      <c r="A282" s="333">
        <v>2040223</v>
      </c>
      <c r="B282" s="342" t="s">
        <v>316</v>
      </c>
      <c r="C282" s="478">
        <v>0</v>
      </c>
      <c r="D282" s="479">
        <v>0</v>
      </c>
      <c r="E282" s="477" t="str">
        <f t="shared" si="20"/>
        <v/>
      </c>
      <c r="F282" s="472" t="str">
        <f t="shared" si="21"/>
        <v>否</v>
      </c>
      <c r="G282" s="473" t="str">
        <f t="shared" si="22"/>
        <v>项</v>
      </c>
      <c r="H282" s="474" t="str">
        <f t="shared" si="23"/>
        <v>204</v>
      </c>
      <c r="I282" s="474" t="str">
        <f t="shared" si="24"/>
        <v>20402</v>
      </c>
    </row>
    <row r="283" s="319" customFormat="1" ht="34" hidden="1" customHeight="1" spans="1:9">
      <c r="A283" s="333">
        <v>2040250</v>
      </c>
      <c r="B283" s="342" t="s">
        <v>160</v>
      </c>
      <c r="C283" s="478">
        <v>0</v>
      </c>
      <c r="D283" s="479">
        <v>0</v>
      </c>
      <c r="E283" s="477" t="str">
        <f t="shared" si="20"/>
        <v/>
      </c>
      <c r="F283" s="472" t="str">
        <f t="shared" si="21"/>
        <v>否</v>
      </c>
      <c r="G283" s="473" t="str">
        <f t="shared" si="22"/>
        <v>项</v>
      </c>
      <c r="H283" s="474" t="str">
        <f t="shared" si="23"/>
        <v>204</v>
      </c>
      <c r="I283" s="474" t="str">
        <f t="shared" si="24"/>
        <v>20402</v>
      </c>
    </row>
    <row r="284" s="319" customFormat="1" ht="34" customHeight="1" spans="1:9">
      <c r="A284" s="333">
        <v>2040299</v>
      </c>
      <c r="B284" s="342" t="s">
        <v>317</v>
      </c>
      <c r="C284" s="479">
        <v>2262</v>
      </c>
      <c r="D284" s="479">
        <v>528</v>
      </c>
      <c r="E284" s="477">
        <f t="shared" si="20"/>
        <v>-0.76657824933687</v>
      </c>
      <c r="F284" s="472" t="str">
        <f t="shared" si="21"/>
        <v>是</v>
      </c>
      <c r="G284" s="473" t="str">
        <f t="shared" si="22"/>
        <v>项</v>
      </c>
      <c r="H284" s="474" t="str">
        <f t="shared" si="23"/>
        <v>204</v>
      </c>
      <c r="I284" s="474" t="str">
        <f t="shared" si="24"/>
        <v>20402</v>
      </c>
    </row>
    <row r="285" s="316" customFormat="1" ht="34" hidden="1" customHeight="1" spans="1:9">
      <c r="A285" s="339">
        <v>20403</v>
      </c>
      <c r="B285" s="475" t="s">
        <v>318</v>
      </c>
      <c r="C285" s="476">
        <f>SUMIFS(C286:C$1302,$G286:$G$1302,"项",$I286:$I$1302,$A285)</f>
        <v>0</v>
      </c>
      <c r="D285" s="479">
        <f>SUMIFS(D286:D$1302,$G286:$G$1302,"项",$I286:$I$1302,$A285)</f>
        <v>0</v>
      </c>
      <c r="E285" s="477" t="str">
        <f t="shared" si="20"/>
        <v/>
      </c>
      <c r="F285" s="472" t="str">
        <f t="shared" si="21"/>
        <v>否</v>
      </c>
      <c r="G285" s="473" t="str">
        <f t="shared" si="22"/>
        <v>款</v>
      </c>
      <c r="H285" s="474" t="str">
        <f t="shared" si="23"/>
        <v>204</v>
      </c>
      <c r="I285" s="474" t="str">
        <f t="shared" si="24"/>
        <v>20403</v>
      </c>
    </row>
    <row r="286" s="319" customFormat="1" ht="34" hidden="1" customHeight="1" spans="1:9">
      <c r="A286" s="333">
        <v>2040301</v>
      </c>
      <c r="B286" s="342" t="s">
        <v>151</v>
      </c>
      <c r="C286" s="478">
        <v>0</v>
      </c>
      <c r="D286" s="479">
        <v>0</v>
      </c>
      <c r="E286" s="477" t="str">
        <f t="shared" si="20"/>
        <v/>
      </c>
      <c r="F286" s="472" t="str">
        <f t="shared" si="21"/>
        <v>否</v>
      </c>
      <c r="G286" s="473" t="str">
        <f t="shared" si="22"/>
        <v>项</v>
      </c>
      <c r="H286" s="474" t="str">
        <f t="shared" si="23"/>
        <v>204</v>
      </c>
      <c r="I286" s="474" t="str">
        <f t="shared" si="24"/>
        <v>20403</v>
      </c>
    </row>
    <row r="287" s="319" customFormat="1" ht="34" hidden="1" customHeight="1" spans="1:9">
      <c r="A287" s="333">
        <v>2040302</v>
      </c>
      <c r="B287" s="342" t="s">
        <v>152</v>
      </c>
      <c r="C287" s="478">
        <v>0</v>
      </c>
      <c r="D287" s="479">
        <v>0</v>
      </c>
      <c r="E287" s="477" t="str">
        <f t="shared" si="20"/>
        <v/>
      </c>
      <c r="F287" s="472" t="str">
        <f t="shared" si="21"/>
        <v>否</v>
      </c>
      <c r="G287" s="473" t="str">
        <f t="shared" si="22"/>
        <v>项</v>
      </c>
      <c r="H287" s="474" t="str">
        <f t="shared" si="23"/>
        <v>204</v>
      </c>
      <c r="I287" s="474" t="str">
        <f t="shared" si="24"/>
        <v>20403</v>
      </c>
    </row>
    <row r="288" s="319" customFormat="1" ht="34" hidden="1" customHeight="1" spans="1:9">
      <c r="A288" s="333">
        <v>2040303</v>
      </c>
      <c r="B288" s="342" t="s">
        <v>153</v>
      </c>
      <c r="C288" s="478">
        <v>0</v>
      </c>
      <c r="D288" s="479">
        <v>0</v>
      </c>
      <c r="E288" s="477" t="str">
        <f t="shared" si="20"/>
        <v/>
      </c>
      <c r="F288" s="472" t="str">
        <f t="shared" si="21"/>
        <v>否</v>
      </c>
      <c r="G288" s="473" t="str">
        <f t="shared" si="22"/>
        <v>项</v>
      </c>
      <c r="H288" s="474" t="str">
        <f t="shared" si="23"/>
        <v>204</v>
      </c>
      <c r="I288" s="474" t="str">
        <f t="shared" si="24"/>
        <v>20403</v>
      </c>
    </row>
    <row r="289" s="319" customFormat="1" ht="34" hidden="1" customHeight="1" spans="1:9">
      <c r="A289" s="333">
        <v>2040304</v>
      </c>
      <c r="B289" s="342" t="s">
        <v>319</v>
      </c>
      <c r="C289" s="478">
        <v>0</v>
      </c>
      <c r="D289" s="479">
        <v>0</v>
      </c>
      <c r="E289" s="477" t="str">
        <f t="shared" si="20"/>
        <v/>
      </c>
      <c r="F289" s="472" t="str">
        <f t="shared" si="21"/>
        <v>否</v>
      </c>
      <c r="G289" s="473" t="str">
        <f t="shared" si="22"/>
        <v>项</v>
      </c>
      <c r="H289" s="474" t="str">
        <f t="shared" si="23"/>
        <v>204</v>
      </c>
      <c r="I289" s="474" t="str">
        <f t="shared" si="24"/>
        <v>20403</v>
      </c>
    </row>
    <row r="290" s="319" customFormat="1" ht="34" hidden="1" customHeight="1" spans="1:9">
      <c r="A290" s="333">
        <v>2040350</v>
      </c>
      <c r="B290" s="342" t="s">
        <v>160</v>
      </c>
      <c r="C290" s="478">
        <v>0</v>
      </c>
      <c r="D290" s="479">
        <v>0</v>
      </c>
      <c r="E290" s="477" t="str">
        <f t="shared" si="20"/>
        <v/>
      </c>
      <c r="F290" s="472" t="str">
        <f t="shared" si="21"/>
        <v>否</v>
      </c>
      <c r="G290" s="473" t="str">
        <f t="shared" si="22"/>
        <v>项</v>
      </c>
      <c r="H290" s="474" t="str">
        <f t="shared" si="23"/>
        <v>204</v>
      </c>
      <c r="I290" s="474" t="str">
        <f t="shared" si="24"/>
        <v>20403</v>
      </c>
    </row>
    <row r="291" s="319" customFormat="1" ht="34" hidden="1" customHeight="1" spans="1:9">
      <c r="A291" s="333">
        <v>2040399</v>
      </c>
      <c r="B291" s="342" t="s">
        <v>320</v>
      </c>
      <c r="C291" s="479">
        <v>0</v>
      </c>
      <c r="D291" s="479">
        <v>0</v>
      </c>
      <c r="E291" s="477" t="str">
        <f t="shared" si="20"/>
        <v/>
      </c>
      <c r="F291" s="472" t="str">
        <f t="shared" si="21"/>
        <v>否</v>
      </c>
      <c r="G291" s="473" t="str">
        <f t="shared" si="22"/>
        <v>项</v>
      </c>
      <c r="H291" s="474" t="str">
        <f t="shared" si="23"/>
        <v>204</v>
      </c>
      <c r="I291" s="474" t="str">
        <f t="shared" si="24"/>
        <v>20403</v>
      </c>
    </row>
    <row r="292" s="316" customFormat="1" ht="34" customHeight="1" spans="1:9">
      <c r="A292" s="339">
        <v>20404</v>
      </c>
      <c r="B292" s="475" t="s">
        <v>321</v>
      </c>
      <c r="C292" s="476">
        <f>SUMIFS(C293:C$1302,$G293:$G$1302,"项",$I293:$I$1302,$A292)</f>
        <v>15</v>
      </c>
      <c r="D292" s="479">
        <f>SUMIFS(D293:D$1302,$G293:$G$1302,"项",$I293:$I$1302,$A292)</f>
        <v>0</v>
      </c>
      <c r="E292" s="477">
        <f t="shared" si="20"/>
        <v>-1</v>
      </c>
      <c r="F292" s="472" t="str">
        <f t="shared" si="21"/>
        <v>是</v>
      </c>
      <c r="G292" s="473" t="str">
        <f t="shared" si="22"/>
        <v>款</v>
      </c>
      <c r="H292" s="474" t="str">
        <f t="shared" si="23"/>
        <v>204</v>
      </c>
      <c r="I292" s="474" t="str">
        <f t="shared" si="24"/>
        <v>20404</v>
      </c>
    </row>
    <row r="293" s="319" customFormat="1" ht="34" hidden="1" customHeight="1" spans="1:9">
      <c r="A293" s="333">
        <v>2040401</v>
      </c>
      <c r="B293" s="342" t="s">
        <v>151</v>
      </c>
      <c r="C293" s="478">
        <v>0</v>
      </c>
      <c r="D293" s="479">
        <v>0</v>
      </c>
      <c r="E293" s="477" t="str">
        <f t="shared" si="20"/>
        <v/>
      </c>
      <c r="F293" s="472" t="str">
        <f t="shared" si="21"/>
        <v>否</v>
      </c>
      <c r="G293" s="473" t="str">
        <f t="shared" si="22"/>
        <v>项</v>
      </c>
      <c r="H293" s="474" t="str">
        <f t="shared" si="23"/>
        <v>204</v>
      </c>
      <c r="I293" s="474" t="str">
        <f t="shared" si="24"/>
        <v>20404</v>
      </c>
    </row>
    <row r="294" s="319" customFormat="1" ht="34" hidden="1" customHeight="1" spans="1:9">
      <c r="A294" s="333">
        <v>2040402</v>
      </c>
      <c r="B294" s="342" t="s">
        <v>152</v>
      </c>
      <c r="C294" s="478">
        <v>0</v>
      </c>
      <c r="D294" s="479">
        <v>0</v>
      </c>
      <c r="E294" s="477" t="str">
        <f t="shared" si="20"/>
        <v/>
      </c>
      <c r="F294" s="472" t="str">
        <f t="shared" si="21"/>
        <v>否</v>
      </c>
      <c r="G294" s="473" t="str">
        <f t="shared" si="22"/>
        <v>项</v>
      </c>
      <c r="H294" s="474" t="str">
        <f t="shared" si="23"/>
        <v>204</v>
      </c>
      <c r="I294" s="474" t="str">
        <f t="shared" si="24"/>
        <v>20404</v>
      </c>
    </row>
    <row r="295" s="319" customFormat="1" ht="34" hidden="1" customHeight="1" spans="1:9">
      <c r="A295" s="333">
        <v>2040403</v>
      </c>
      <c r="B295" s="342" t="s">
        <v>153</v>
      </c>
      <c r="C295" s="478">
        <v>0</v>
      </c>
      <c r="D295" s="479">
        <v>0</v>
      </c>
      <c r="E295" s="477" t="str">
        <f t="shared" si="20"/>
        <v/>
      </c>
      <c r="F295" s="472" t="str">
        <f t="shared" si="21"/>
        <v>否</v>
      </c>
      <c r="G295" s="473" t="str">
        <f t="shared" si="22"/>
        <v>项</v>
      </c>
      <c r="H295" s="474" t="str">
        <f t="shared" si="23"/>
        <v>204</v>
      </c>
      <c r="I295" s="474" t="str">
        <f t="shared" si="24"/>
        <v>20404</v>
      </c>
    </row>
    <row r="296" s="319" customFormat="1" ht="34" hidden="1" customHeight="1" spans="1:9">
      <c r="A296" s="333">
        <v>2040409</v>
      </c>
      <c r="B296" s="342" t="s">
        <v>322</v>
      </c>
      <c r="C296" s="478">
        <v>0</v>
      </c>
      <c r="D296" s="479">
        <v>0</v>
      </c>
      <c r="E296" s="477" t="str">
        <f t="shared" si="20"/>
        <v/>
      </c>
      <c r="F296" s="472" t="str">
        <f t="shared" si="21"/>
        <v>否</v>
      </c>
      <c r="G296" s="473" t="str">
        <f t="shared" si="22"/>
        <v>项</v>
      </c>
      <c r="H296" s="474" t="str">
        <f t="shared" si="23"/>
        <v>204</v>
      </c>
      <c r="I296" s="474" t="str">
        <f t="shared" si="24"/>
        <v>20404</v>
      </c>
    </row>
    <row r="297" s="319" customFormat="1" ht="34" hidden="1" customHeight="1" spans="1:9">
      <c r="A297" s="333">
        <v>2040410</v>
      </c>
      <c r="B297" s="342" t="s">
        <v>323</v>
      </c>
      <c r="C297" s="478">
        <v>0</v>
      </c>
      <c r="D297" s="479">
        <v>0</v>
      </c>
      <c r="E297" s="477" t="str">
        <f t="shared" si="20"/>
        <v/>
      </c>
      <c r="F297" s="472" t="str">
        <f t="shared" si="21"/>
        <v>否</v>
      </c>
      <c r="G297" s="473" t="str">
        <f t="shared" si="22"/>
        <v>项</v>
      </c>
      <c r="H297" s="474" t="str">
        <f t="shared" si="23"/>
        <v>204</v>
      </c>
      <c r="I297" s="474" t="str">
        <f t="shared" si="24"/>
        <v>20404</v>
      </c>
    </row>
    <row r="298" s="319" customFormat="1" ht="34" hidden="1" customHeight="1" spans="1:9">
      <c r="A298" s="333">
        <v>2040450</v>
      </c>
      <c r="B298" s="342" t="s">
        <v>160</v>
      </c>
      <c r="C298" s="478">
        <v>0</v>
      </c>
      <c r="D298" s="479">
        <v>0</v>
      </c>
      <c r="E298" s="477" t="str">
        <f t="shared" si="20"/>
        <v/>
      </c>
      <c r="F298" s="472" t="str">
        <f t="shared" si="21"/>
        <v>否</v>
      </c>
      <c r="G298" s="473" t="str">
        <f t="shared" si="22"/>
        <v>项</v>
      </c>
      <c r="H298" s="474" t="str">
        <f t="shared" si="23"/>
        <v>204</v>
      </c>
      <c r="I298" s="474" t="str">
        <f t="shared" si="24"/>
        <v>20404</v>
      </c>
    </row>
    <row r="299" s="319" customFormat="1" ht="34" customHeight="1" spans="1:9">
      <c r="A299" s="333">
        <v>2040499</v>
      </c>
      <c r="B299" s="342" t="s">
        <v>324</v>
      </c>
      <c r="C299" s="479">
        <v>15</v>
      </c>
      <c r="D299" s="479">
        <v>0</v>
      </c>
      <c r="E299" s="477">
        <f t="shared" si="20"/>
        <v>-1</v>
      </c>
      <c r="F299" s="472" t="str">
        <f t="shared" si="21"/>
        <v>是</v>
      </c>
      <c r="G299" s="473" t="str">
        <f t="shared" si="22"/>
        <v>项</v>
      </c>
      <c r="H299" s="474" t="str">
        <f t="shared" si="23"/>
        <v>204</v>
      </c>
      <c r="I299" s="474" t="str">
        <f t="shared" si="24"/>
        <v>20404</v>
      </c>
    </row>
    <row r="300" s="316" customFormat="1" ht="34" customHeight="1" spans="1:9">
      <c r="A300" s="339">
        <v>20405</v>
      </c>
      <c r="B300" s="475" t="s">
        <v>325</v>
      </c>
      <c r="C300" s="476">
        <f>SUMIFS(C301:C$1302,$G301:$G$1302,"项",$I301:$I$1302,$A300)</f>
        <v>20</v>
      </c>
      <c r="D300" s="479">
        <f>SUMIFS(D301:D$1302,$G301:$G$1302,"项",$I301:$I$1302,$A300)</f>
        <v>0</v>
      </c>
      <c r="E300" s="477">
        <f t="shared" si="20"/>
        <v>-1</v>
      </c>
      <c r="F300" s="472" t="str">
        <f t="shared" si="21"/>
        <v>是</v>
      </c>
      <c r="G300" s="473" t="str">
        <f t="shared" si="22"/>
        <v>款</v>
      </c>
      <c r="H300" s="474" t="str">
        <f t="shared" si="23"/>
        <v>204</v>
      </c>
      <c r="I300" s="474" t="str">
        <f t="shared" si="24"/>
        <v>20405</v>
      </c>
    </row>
    <row r="301" s="319" customFormat="1" ht="34" hidden="1" customHeight="1" spans="1:9">
      <c r="A301" s="333">
        <v>2040501</v>
      </c>
      <c r="B301" s="342" t="s">
        <v>151</v>
      </c>
      <c r="C301" s="478">
        <v>0</v>
      </c>
      <c r="D301" s="479">
        <v>0</v>
      </c>
      <c r="E301" s="477" t="str">
        <f t="shared" si="20"/>
        <v/>
      </c>
      <c r="F301" s="472" t="str">
        <f t="shared" si="21"/>
        <v>否</v>
      </c>
      <c r="G301" s="473" t="str">
        <f t="shared" si="22"/>
        <v>项</v>
      </c>
      <c r="H301" s="474" t="str">
        <f t="shared" si="23"/>
        <v>204</v>
      </c>
      <c r="I301" s="474" t="str">
        <f t="shared" si="24"/>
        <v>20405</v>
      </c>
    </row>
    <row r="302" s="319" customFormat="1" ht="34" hidden="1" customHeight="1" spans="1:9">
      <c r="A302" s="333">
        <v>2040502</v>
      </c>
      <c r="B302" s="342" t="s">
        <v>152</v>
      </c>
      <c r="C302" s="478">
        <v>0</v>
      </c>
      <c r="D302" s="479">
        <v>0</v>
      </c>
      <c r="E302" s="477" t="str">
        <f t="shared" si="20"/>
        <v/>
      </c>
      <c r="F302" s="472" t="str">
        <f t="shared" si="21"/>
        <v>否</v>
      </c>
      <c r="G302" s="473" t="str">
        <f t="shared" si="22"/>
        <v>项</v>
      </c>
      <c r="H302" s="474" t="str">
        <f t="shared" si="23"/>
        <v>204</v>
      </c>
      <c r="I302" s="474" t="str">
        <f t="shared" si="24"/>
        <v>20405</v>
      </c>
    </row>
    <row r="303" s="319" customFormat="1" ht="34" hidden="1" customHeight="1" spans="1:9">
      <c r="A303" s="333">
        <v>2040503</v>
      </c>
      <c r="B303" s="342" t="s">
        <v>153</v>
      </c>
      <c r="C303" s="478">
        <v>0</v>
      </c>
      <c r="D303" s="479">
        <v>0</v>
      </c>
      <c r="E303" s="477" t="str">
        <f t="shared" si="20"/>
        <v/>
      </c>
      <c r="F303" s="472" t="str">
        <f t="shared" si="21"/>
        <v>否</v>
      </c>
      <c r="G303" s="473" t="str">
        <f t="shared" si="22"/>
        <v>项</v>
      </c>
      <c r="H303" s="474" t="str">
        <f t="shared" si="23"/>
        <v>204</v>
      </c>
      <c r="I303" s="474" t="str">
        <f t="shared" si="24"/>
        <v>20405</v>
      </c>
    </row>
    <row r="304" s="319" customFormat="1" ht="34" customHeight="1" spans="1:9">
      <c r="A304" s="333">
        <v>2040504</v>
      </c>
      <c r="B304" s="342" t="s">
        <v>326</v>
      </c>
      <c r="C304" s="478">
        <v>20</v>
      </c>
      <c r="D304" s="479">
        <v>0</v>
      </c>
      <c r="E304" s="477">
        <f t="shared" si="20"/>
        <v>-1</v>
      </c>
      <c r="F304" s="472" t="str">
        <f t="shared" si="21"/>
        <v>是</v>
      </c>
      <c r="G304" s="473" t="str">
        <f t="shared" si="22"/>
        <v>项</v>
      </c>
      <c r="H304" s="474" t="str">
        <f t="shared" si="23"/>
        <v>204</v>
      </c>
      <c r="I304" s="474" t="str">
        <f t="shared" si="24"/>
        <v>20405</v>
      </c>
    </row>
    <row r="305" s="319" customFormat="1" ht="34" hidden="1" customHeight="1" spans="1:9">
      <c r="A305" s="333">
        <v>2040505</v>
      </c>
      <c r="B305" s="342" t="s">
        <v>327</v>
      </c>
      <c r="C305" s="478">
        <v>0</v>
      </c>
      <c r="D305" s="479">
        <v>0</v>
      </c>
      <c r="E305" s="477" t="str">
        <f t="shared" si="20"/>
        <v/>
      </c>
      <c r="F305" s="472" t="str">
        <f t="shared" si="21"/>
        <v>否</v>
      </c>
      <c r="G305" s="473" t="str">
        <f t="shared" si="22"/>
        <v>项</v>
      </c>
      <c r="H305" s="474" t="str">
        <f t="shared" si="23"/>
        <v>204</v>
      </c>
      <c r="I305" s="474" t="str">
        <f t="shared" si="24"/>
        <v>20405</v>
      </c>
    </row>
    <row r="306" s="319" customFormat="1" ht="34" hidden="1" customHeight="1" spans="1:9">
      <c r="A306" s="333">
        <v>2040506</v>
      </c>
      <c r="B306" s="342" t="s">
        <v>328</v>
      </c>
      <c r="C306" s="478">
        <v>0</v>
      </c>
      <c r="D306" s="479">
        <v>0</v>
      </c>
      <c r="E306" s="477" t="str">
        <f t="shared" si="20"/>
        <v/>
      </c>
      <c r="F306" s="472" t="str">
        <f t="shared" si="21"/>
        <v>否</v>
      </c>
      <c r="G306" s="473" t="str">
        <f t="shared" si="22"/>
        <v>项</v>
      </c>
      <c r="H306" s="474" t="str">
        <f t="shared" si="23"/>
        <v>204</v>
      </c>
      <c r="I306" s="474" t="str">
        <f t="shared" si="24"/>
        <v>20405</v>
      </c>
    </row>
    <row r="307" s="319" customFormat="1" ht="34" hidden="1" customHeight="1" spans="1:9">
      <c r="A307" s="333">
        <v>2040550</v>
      </c>
      <c r="B307" s="342" t="s">
        <v>160</v>
      </c>
      <c r="C307" s="478">
        <v>0</v>
      </c>
      <c r="D307" s="479">
        <v>0</v>
      </c>
      <c r="E307" s="477" t="str">
        <f t="shared" si="20"/>
        <v/>
      </c>
      <c r="F307" s="472" t="str">
        <f t="shared" si="21"/>
        <v>否</v>
      </c>
      <c r="G307" s="473" t="str">
        <f t="shared" si="22"/>
        <v>项</v>
      </c>
      <c r="H307" s="474" t="str">
        <f t="shared" si="23"/>
        <v>204</v>
      </c>
      <c r="I307" s="474" t="str">
        <f t="shared" si="24"/>
        <v>20405</v>
      </c>
    </row>
    <row r="308" s="319" customFormat="1" ht="34" hidden="1" customHeight="1" spans="1:9">
      <c r="A308" s="333">
        <v>2040599</v>
      </c>
      <c r="B308" s="342" t="s">
        <v>329</v>
      </c>
      <c r="C308" s="479">
        <v>0</v>
      </c>
      <c r="D308" s="479">
        <v>0</v>
      </c>
      <c r="E308" s="477" t="str">
        <f t="shared" si="20"/>
        <v/>
      </c>
      <c r="F308" s="472" t="str">
        <f t="shared" si="21"/>
        <v>否</v>
      </c>
      <c r="G308" s="473" t="str">
        <f t="shared" si="22"/>
        <v>项</v>
      </c>
      <c r="H308" s="474" t="str">
        <f t="shared" si="23"/>
        <v>204</v>
      </c>
      <c r="I308" s="474" t="str">
        <f t="shared" si="24"/>
        <v>20405</v>
      </c>
    </row>
    <row r="309" s="316" customFormat="1" ht="34" customHeight="1" spans="1:9">
      <c r="A309" s="339">
        <v>20406</v>
      </c>
      <c r="B309" s="475" t="s">
        <v>330</v>
      </c>
      <c r="C309" s="476">
        <f>SUMIFS(C310:C$1302,$G310:$G$1302,"项",$I310:$I$1302,$A309)</f>
        <v>1246</v>
      </c>
      <c r="D309" s="479">
        <f>SUMIFS(D310:D$1302,$G310:$G$1302,"项",$I310:$I$1302,$A309)</f>
        <v>1601</v>
      </c>
      <c r="E309" s="477">
        <f t="shared" ref="E309:E372" si="25">IF(C309&lt;&gt;0,D309/C309-1,"")</f>
        <v>0.284911717495987</v>
      </c>
      <c r="F309" s="472" t="str">
        <f t="shared" si="21"/>
        <v>是</v>
      </c>
      <c r="G309" s="473" t="str">
        <f t="shared" si="22"/>
        <v>款</v>
      </c>
      <c r="H309" s="474" t="str">
        <f t="shared" si="23"/>
        <v>204</v>
      </c>
      <c r="I309" s="474" t="str">
        <f t="shared" si="24"/>
        <v>20406</v>
      </c>
    </row>
    <row r="310" s="319" customFormat="1" ht="34" customHeight="1" spans="1:9">
      <c r="A310" s="333">
        <v>2040601</v>
      </c>
      <c r="B310" s="342" t="s">
        <v>151</v>
      </c>
      <c r="C310" s="478">
        <v>1005</v>
      </c>
      <c r="D310" s="479">
        <v>1031</v>
      </c>
      <c r="E310" s="477">
        <f t="shared" si="25"/>
        <v>0.0258706467661691</v>
      </c>
      <c r="F310" s="472" t="str">
        <f t="shared" si="21"/>
        <v>是</v>
      </c>
      <c r="G310" s="473" t="str">
        <f t="shared" si="22"/>
        <v>项</v>
      </c>
      <c r="H310" s="474" t="str">
        <f t="shared" si="23"/>
        <v>204</v>
      </c>
      <c r="I310" s="474" t="str">
        <f t="shared" si="24"/>
        <v>20406</v>
      </c>
    </row>
    <row r="311" s="319" customFormat="1" ht="34" hidden="1" customHeight="1" spans="1:9">
      <c r="A311" s="333">
        <v>2040602</v>
      </c>
      <c r="B311" s="342" t="s">
        <v>152</v>
      </c>
      <c r="C311" s="478">
        <v>0</v>
      </c>
      <c r="D311" s="479">
        <v>0</v>
      </c>
      <c r="E311" s="477" t="str">
        <f t="shared" si="25"/>
        <v/>
      </c>
      <c r="F311" s="472" t="str">
        <f t="shared" si="21"/>
        <v>否</v>
      </c>
      <c r="G311" s="473" t="str">
        <f t="shared" si="22"/>
        <v>项</v>
      </c>
      <c r="H311" s="474" t="str">
        <f t="shared" si="23"/>
        <v>204</v>
      </c>
      <c r="I311" s="474" t="str">
        <f t="shared" si="24"/>
        <v>20406</v>
      </c>
    </row>
    <row r="312" s="319" customFormat="1" ht="34" hidden="1" customHeight="1" spans="1:9">
      <c r="A312" s="333">
        <v>2040603</v>
      </c>
      <c r="B312" s="342" t="s">
        <v>153</v>
      </c>
      <c r="C312" s="478">
        <v>0</v>
      </c>
      <c r="D312" s="479">
        <v>0</v>
      </c>
      <c r="E312" s="477" t="str">
        <f t="shared" si="25"/>
        <v/>
      </c>
      <c r="F312" s="472" t="str">
        <f t="shared" si="21"/>
        <v>否</v>
      </c>
      <c r="G312" s="473" t="str">
        <f t="shared" si="22"/>
        <v>项</v>
      </c>
      <c r="H312" s="474" t="str">
        <f t="shared" si="23"/>
        <v>204</v>
      </c>
      <c r="I312" s="474" t="str">
        <f t="shared" si="24"/>
        <v>20406</v>
      </c>
    </row>
    <row r="313" s="319" customFormat="1" ht="34" customHeight="1" spans="1:9">
      <c r="A313" s="333">
        <v>2040604</v>
      </c>
      <c r="B313" s="342" t="s">
        <v>331</v>
      </c>
      <c r="C313" s="478">
        <v>45</v>
      </c>
      <c r="D313" s="479">
        <v>158</v>
      </c>
      <c r="E313" s="477">
        <f t="shared" si="25"/>
        <v>2.51111111111111</v>
      </c>
      <c r="F313" s="472" t="str">
        <f t="shared" si="21"/>
        <v>是</v>
      </c>
      <c r="G313" s="473" t="str">
        <f t="shared" si="22"/>
        <v>项</v>
      </c>
      <c r="H313" s="474" t="str">
        <f t="shared" si="23"/>
        <v>204</v>
      </c>
      <c r="I313" s="474" t="str">
        <f t="shared" si="24"/>
        <v>20406</v>
      </c>
    </row>
    <row r="314" s="319" customFormat="1" ht="34" hidden="1" customHeight="1" spans="1:9">
      <c r="A314" s="346">
        <v>2040605</v>
      </c>
      <c r="B314" s="342" t="s">
        <v>332</v>
      </c>
      <c r="C314" s="478">
        <v>0</v>
      </c>
      <c r="D314" s="479">
        <v>0</v>
      </c>
      <c r="E314" s="477" t="str">
        <f t="shared" si="25"/>
        <v/>
      </c>
      <c r="F314" s="472" t="str">
        <f t="shared" si="21"/>
        <v>否</v>
      </c>
      <c r="G314" s="473" t="str">
        <f t="shared" si="22"/>
        <v>项</v>
      </c>
      <c r="H314" s="474" t="str">
        <f t="shared" si="23"/>
        <v>204</v>
      </c>
      <c r="I314" s="474" t="str">
        <f t="shared" si="24"/>
        <v>20406</v>
      </c>
    </row>
    <row r="315" s="319" customFormat="1" ht="34" customHeight="1" spans="1:9">
      <c r="A315" s="346">
        <v>2040606</v>
      </c>
      <c r="B315" s="342" t="s">
        <v>333</v>
      </c>
      <c r="C315" s="478">
        <v>19</v>
      </c>
      <c r="D315" s="479">
        <v>18</v>
      </c>
      <c r="E315" s="477">
        <f t="shared" si="25"/>
        <v>-0.0526315789473685</v>
      </c>
      <c r="F315" s="472" t="str">
        <f t="shared" si="21"/>
        <v>是</v>
      </c>
      <c r="G315" s="473" t="str">
        <f t="shared" si="22"/>
        <v>项</v>
      </c>
      <c r="H315" s="474" t="str">
        <f t="shared" si="23"/>
        <v>204</v>
      </c>
      <c r="I315" s="474" t="str">
        <f t="shared" si="24"/>
        <v>20406</v>
      </c>
    </row>
    <row r="316" s="319" customFormat="1" ht="34" customHeight="1" spans="1:9">
      <c r="A316" s="333">
        <v>2040607</v>
      </c>
      <c r="B316" s="342" t="s">
        <v>334</v>
      </c>
      <c r="C316" s="478">
        <v>82</v>
      </c>
      <c r="D316" s="479">
        <v>87</v>
      </c>
      <c r="E316" s="477">
        <f t="shared" si="25"/>
        <v>0.0609756097560976</v>
      </c>
      <c r="F316" s="472" t="str">
        <f t="shared" si="21"/>
        <v>是</v>
      </c>
      <c r="G316" s="473" t="str">
        <f t="shared" si="22"/>
        <v>项</v>
      </c>
      <c r="H316" s="474" t="str">
        <f t="shared" si="23"/>
        <v>204</v>
      </c>
      <c r="I316" s="474" t="str">
        <f t="shared" si="24"/>
        <v>20406</v>
      </c>
    </row>
    <row r="317" s="319" customFormat="1" ht="34" hidden="1" customHeight="1" spans="1:9">
      <c r="A317" s="333">
        <v>2040608</v>
      </c>
      <c r="B317" s="342" t="s">
        <v>335</v>
      </c>
      <c r="C317" s="478">
        <v>0</v>
      </c>
      <c r="D317" s="479">
        <v>0</v>
      </c>
      <c r="E317" s="477" t="str">
        <f t="shared" si="25"/>
        <v/>
      </c>
      <c r="F317" s="472" t="str">
        <f t="shared" si="21"/>
        <v>否</v>
      </c>
      <c r="G317" s="473" t="str">
        <f t="shared" si="22"/>
        <v>项</v>
      </c>
      <c r="H317" s="474" t="str">
        <f t="shared" si="23"/>
        <v>204</v>
      </c>
      <c r="I317" s="474" t="str">
        <f t="shared" si="24"/>
        <v>20406</v>
      </c>
    </row>
    <row r="318" s="319" customFormat="1" ht="34" customHeight="1" spans="1:9">
      <c r="A318" s="333">
        <v>2040610</v>
      </c>
      <c r="B318" s="342" t="s">
        <v>336</v>
      </c>
      <c r="C318" s="478">
        <v>55</v>
      </c>
      <c r="D318" s="479">
        <v>0</v>
      </c>
      <c r="E318" s="477">
        <f t="shared" si="25"/>
        <v>-1</v>
      </c>
      <c r="F318" s="472" t="str">
        <f t="shared" si="21"/>
        <v>是</v>
      </c>
      <c r="G318" s="473" t="str">
        <f t="shared" si="22"/>
        <v>项</v>
      </c>
      <c r="H318" s="474" t="str">
        <f t="shared" si="23"/>
        <v>204</v>
      </c>
      <c r="I318" s="474" t="str">
        <f t="shared" si="24"/>
        <v>20406</v>
      </c>
    </row>
    <row r="319" s="319" customFormat="1" ht="34" hidden="1" customHeight="1" spans="1:9">
      <c r="A319" s="333">
        <v>2040612</v>
      </c>
      <c r="B319" s="342" t="s">
        <v>337</v>
      </c>
      <c r="C319" s="478">
        <v>0</v>
      </c>
      <c r="D319" s="479">
        <v>0</v>
      </c>
      <c r="E319" s="477" t="str">
        <f t="shared" si="25"/>
        <v/>
      </c>
      <c r="F319" s="472" t="str">
        <f t="shared" si="21"/>
        <v>否</v>
      </c>
      <c r="G319" s="473" t="str">
        <f t="shared" si="22"/>
        <v>项</v>
      </c>
      <c r="H319" s="474" t="str">
        <f t="shared" si="23"/>
        <v>204</v>
      </c>
      <c r="I319" s="474" t="str">
        <f t="shared" si="24"/>
        <v>20406</v>
      </c>
    </row>
    <row r="320" s="319" customFormat="1" ht="34" hidden="1" customHeight="1" spans="1:9">
      <c r="A320" s="333">
        <v>2040613</v>
      </c>
      <c r="B320" s="342" t="s">
        <v>192</v>
      </c>
      <c r="C320" s="478">
        <v>0</v>
      </c>
      <c r="D320" s="479">
        <v>0</v>
      </c>
      <c r="E320" s="477" t="str">
        <f t="shared" si="25"/>
        <v/>
      </c>
      <c r="F320" s="472" t="str">
        <f t="shared" si="21"/>
        <v>否</v>
      </c>
      <c r="G320" s="473" t="str">
        <f t="shared" si="22"/>
        <v>项</v>
      </c>
      <c r="H320" s="474" t="str">
        <f t="shared" si="23"/>
        <v>204</v>
      </c>
      <c r="I320" s="474" t="str">
        <f t="shared" si="24"/>
        <v>20406</v>
      </c>
    </row>
    <row r="321" s="319" customFormat="1" ht="34" hidden="1" customHeight="1" spans="1:9">
      <c r="A321" s="333">
        <v>2040650</v>
      </c>
      <c r="B321" s="342" t="s">
        <v>160</v>
      </c>
      <c r="C321" s="478">
        <v>0</v>
      </c>
      <c r="D321" s="479">
        <v>0</v>
      </c>
      <c r="E321" s="477" t="str">
        <f t="shared" si="25"/>
        <v/>
      </c>
      <c r="F321" s="472" t="str">
        <f t="shared" si="21"/>
        <v>否</v>
      </c>
      <c r="G321" s="473" t="str">
        <f t="shared" si="22"/>
        <v>项</v>
      </c>
      <c r="H321" s="474" t="str">
        <f t="shared" si="23"/>
        <v>204</v>
      </c>
      <c r="I321" s="474" t="str">
        <f t="shared" si="24"/>
        <v>20406</v>
      </c>
    </row>
    <row r="322" s="319" customFormat="1" ht="34" customHeight="1" spans="1:9">
      <c r="A322" s="333">
        <v>2040699</v>
      </c>
      <c r="B322" s="342" t="s">
        <v>338</v>
      </c>
      <c r="C322" s="479">
        <v>40</v>
      </c>
      <c r="D322" s="479">
        <v>307</v>
      </c>
      <c r="E322" s="477">
        <f t="shared" si="25"/>
        <v>6.675</v>
      </c>
      <c r="F322" s="472" t="str">
        <f t="shared" si="21"/>
        <v>是</v>
      </c>
      <c r="G322" s="473" t="str">
        <f t="shared" si="22"/>
        <v>项</v>
      </c>
      <c r="H322" s="474" t="str">
        <f t="shared" si="23"/>
        <v>204</v>
      </c>
      <c r="I322" s="474" t="str">
        <f t="shared" si="24"/>
        <v>20406</v>
      </c>
    </row>
    <row r="323" s="316" customFormat="1" ht="34" hidden="1" customHeight="1" spans="1:9">
      <c r="A323" s="339">
        <v>20407</v>
      </c>
      <c r="B323" s="475" t="s">
        <v>339</v>
      </c>
      <c r="C323" s="476">
        <f>SUMIFS(C324:C$1302,$G324:$G$1302,"项",$I324:$I$1302,$A323)</f>
        <v>0</v>
      </c>
      <c r="D323" s="479">
        <f>SUMIFS(D324:D$1302,$G324:$G$1302,"项",$I324:$I$1302,$A323)</f>
        <v>0</v>
      </c>
      <c r="E323" s="477" t="str">
        <f t="shared" si="25"/>
        <v/>
      </c>
      <c r="F323" s="472" t="str">
        <f t="shared" si="21"/>
        <v>否</v>
      </c>
      <c r="G323" s="473" t="str">
        <f t="shared" si="22"/>
        <v>款</v>
      </c>
      <c r="H323" s="474" t="str">
        <f t="shared" si="23"/>
        <v>204</v>
      </c>
      <c r="I323" s="474" t="str">
        <f t="shared" si="24"/>
        <v>20407</v>
      </c>
    </row>
    <row r="324" s="319" customFormat="1" ht="34" hidden="1" customHeight="1" spans="1:9">
      <c r="A324" s="333">
        <v>2040701</v>
      </c>
      <c r="B324" s="342" t="s">
        <v>151</v>
      </c>
      <c r="C324" s="478">
        <v>0</v>
      </c>
      <c r="D324" s="479">
        <v>0</v>
      </c>
      <c r="E324" s="477" t="str">
        <f t="shared" si="25"/>
        <v/>
      </c>
      <c r="F324" s="472" t="str">
        <f t="shared" si="21"/>
        <v>否</v>
      </c>
      <c r="G324" s="473" t="str">
        <f t="shared" si="22"/>
        <v>项</v>
      </c>
      <c r="H324" s="474" t="str">
        <f t="shared" si="23"/>
        <v>204</v>
      </c>
      <c r="I324" s="474" t="str">
        <f t="shared" si="24"/>
        <v>20407</v>
      </c>
    </row>
    <row r="325" s="319" customFormat="1" ht="34" hidden="1" customHeight="1" spans="1:9">
      <c r="A325" s="333">
        <v>2040702</v>
      </c>
      <c r="B325" s="342" t="s">
        <v>152</v>
      </c>
      <c r="C325" s="478">
        <v>0</v>
      </c>
      <c r="D325" s="479">
        <v>0</v>
      </c>
      <c r="E325" s="477" t="str">
        <f t="shared" si="25"/>
        <v/>
      </c>
      <c r="F325" s="472" t="str">
        <f t="shared" ref="F325:F388" si="26">IF(LEN(A325)=3,"是",IF(B325&lt;&gt;"",IF(SUM(C325:D325)&lt;&gt;0,"是","否"),"是"))</f>
        <v>否</v>
      </c>
      <c r="G325" s="473" t="str">
        <f t="shared" si="22"/>
        <v>项</v>
      </c>
      <c r="H325" s="474" t="str">
        <f t="shared" si="23"/>
        <v>204</v>
      </c>
      <c r="I325" s="474" t="str">
        <f t="shared" si="24"/>
        <v>20407</v>
      </c>
    </row>
    <row r="326" s="319" customFormat="1" ht="34" hidden="1" customHeight="1" spans="1:9">
      <c r="A326" s="333">
        <v>2040703</v>
      </c>
      <c r="B326" s="342" t="s">
        <v>153</v>
      </c>
      <c r="C326" s="478">
        <v>0</v>
      </c>
      <c r="D326" s="479">
        <v>0</v>
      </c>
      <c r="E326" s="477" t="str">
        <f t="shared" si="25"/>
        <v/>
      </c>
      <c r="F326" s="472" t="str">
        <f t="shared" si="26"/>
        <v>否</v>
      </c>
      <c r="G326" s="473" t="str">
        <f t="shared" ref="G326:G389" si="27">_xlfn.IFS(LEN(A326)=3,"类",LEN(A326)=5,"款",LEN(A326)=7,"项")</f>
        <v>项</v>
      </c>
      <c r="H326" s="474" t="str">
        <f t="shared" ref="H326:H389" si="28">LEFT(A326,3)</f>
        <v>204</v>
      </c>
      <c r="I326" s="474" t="str">
        <f t="shared" ref="I326:I389" si="29">LEFT(A326,5)</f>
        <v>20407</v>
      </c>
    </row>
    <row r="327" s="319" customFormat="1" ht="34" hidden="1" customHeight="1" spans="1:9">
      <c r="A327" s="333">
        <v>2040704</v>
      </c>
      <c r="B327" s="342" t="s">
        <v>340</v>
      </c>
      <c r="C327" s="478">
        <v>0</v>
      </c>
      <c r="D327" s="479">
        <v>0</v>
      </c>
      <c r="E327" s="477" t="str">
        <f t="shared" si="25"/>
        <v/>
      </c>
      <c r="F327" s="472" t="str">
        <f t="shared" si="26"/>
        <v>否</v>
      </c>
      <c r="G327" s="473" t="str">
        <f t="shared" si="27"/>
        <v>项</v>
      </c>
      <c r="H327" s="474" t="str">
        <f t="shared" si="28"/>
        <v>204</v>
      </c>
      <c r="I327" s="474" t="str">
        <f t="shared" si="29"/>
        <v>20407</v>
      </c>
    </row>
    <row r="328" s="319" customFormat="1" ht="34" hidden="1" customHeight="1" spans="1:9">
      <c r="A328" s="333">
        <v>2040705</v>
      </c>
      <c r="B328" s="342" t="s">
        <v>341</v>
      </c>
      <c r="C328" s="478">
        <v>0</v>
      </c>
      <c r="D328" s="479">
        <v>0</v>
      </c>
      <c r="E328" s="477" t="str">
        <f t="shared" si="25"/>
        <v/>
      </c>
      <c r="F328" s="472" t="str">
        <f t="shared" si="26"/>
        <v>否</v>
      </c>
      <c r="G328" s="473" t="str">
        <f t="shared" si="27"/>
        <v>项</v>
      </c>
      <c r="H328" s="474" t="str">
        <f t="shared" si="28"/>
        <v>204</v>
      </c>
      <c r="I328" s="474" t="str">
        <f t="shared" si="29"/>
        <v>20407</v>
      </c>
    </row>
    <row r="329" s="319" customFormat="1" ht="34" hidden="1" customHeight="1" spans="1:9">
      <c r="A329" s="333">
        <v>2040706</v>
      </c>
      <c r="B329" s="342" t="s">
        <v>342</v>
      </c>
      <c r="C329" s="478">
        <v>0</v>
      </c>
      <c r="D329" s="479">
        <v>0</v>
      </c>
      <c r="E329" s="477" t="str">
        <f t="shared" si="25"/>
        <v/>
      </c>
      <c r="F329" s="472" t="str">
        <f t="shared" si="26"/>
        <v>否</v>
      </c>
      <c r="G329" s="473" t="str">
        <f t="shared" si="27"/>
        <v>项</v>
      </c>
      <c r="H329" s="474" t="str">
        <f t="shared" si="28"/>
        <v>204</v>
      </c>
      <c r="I329" s="474" t="str">
        <f t="shared" si="29"/>
        <v>20407</v>
      </c>
    </row>
    <row r="330" s="319" customFormat="1" ht="34" hidden="1" customHeight="1" spans="1:9">
      <c r="A330" s="333">
        <v>2040707</v>
      </c>
      <c r="B330" s="342" t="s">
        <v>192</v>
      </c>
      <c r="C330" s="478">
        <v>0</v>
      </c>
      <c r="D330" s="479">
        <v>0</v>
      </c>
      <c r="E330" s="477" t="str">
        <f t="shared" si="25"/>
        <v/>
      </c>
      <c r="F330" s="472" t="str">
        <f t="shared" si="26"/>
        <v>否</v>
      </c>
      <c r="G330" s="473" t="str">
        <f t="shared" si="27"/>
        <v>项</v>
      </c>
      <c r="H330" s="474" t="str">
        <f t="shared" si="28"/>
        <v>204</v>
      </c>
      <c r="I330" s="474" t="str">
        <f t="shared" si="29"/>
        <v>20407</v>
      </c>
    </row>
    <row r="331" s="319" customFormat="1" ht="34" hidden="1" customHeight="1" spans="1:9">
      <c r="A331" s="333">
        <v>2040750</v>
      </c>
      <c r="B331" s="342" t="s">
        <v>160</v>
      </c>
      <c r="C331" s="478">
        <v>0</v>
      </c>
      <c r="D331" s="479">
        <v>0</v>
      </c>
      <c r="E331" s="477" t="str">
        <f t="shared" si="25"/>
        <v/>
      </c>
      <c r="F331" s="472" t="str">
        <f t="shared" si="26"/>
        <v>否</v>
      </c>
      <c r="G331" s="473" t="str">
        <f t="shared" si="27"/>
        <v>项</v>
      </c>
      <c r="H331" s="474" t="str">
        <f t="shared" si="28"/>
        <v>204</v>
      </c>
      <c r="I331" s="474" t="str">
        <f t="shared" si="29"/>
        <v>20407</v>
      </c>
    </row>
    <row r="332" s="319" customFormat="1" ht="34" hidden="1" customHeight="1" spans="1:9">
      <c r="A332" s="333">
        <v>2040799</v>
      </c>
      <c r="B332" s="342" t="s">
        <v>343</v>
      </c>
      <c r="C332" s="479">
        <v>0</v>
      </c>
      <c r="D332" s="479">
        <v>0</v>
      </c>
      <c r="E332" s="477" t="str">
        <f t="shared" si="25"/>
        <v/>
      </c>
      <c r="F332" s="472" t="str">
        <f t="shared" si="26"/>
        <v>否</v>
      </c>
      <c r="G332" s="473" t="str">
        <f t="shared" si="27"/>
        <v>项</v>
      </c>
      <c r="H332" s="474" t="str">
        <f t="shared" si="28"/>
        <v>204</v>
      </c>
      <c r="I332" s="474" t="str">
        <f t="shared" si="29"/>
        <v>20407</v>
      </c>
    </row>
    <row r="333" s="316" customFormat="1" ht="34" hidden="1" customHeight="1" spans="1:9">
      <c r="A333" s="339">
        <v>20408</v>
      </c>
      <c r="B333" s="475" t="s">
        <v>344</v>
      </c>
      <c r="C333" s="476">
        <f>SUMIFS(C334:C$1302,$G334:$G$1302,"项",$I334:$I$1302,$A333)</f>
        <v>0</v>
      </c>
      <c r="D333" s="479">
        <f>SUMIFS(D334:D$1302,$G334:$G$1302,"项",$I334:$I$1302,$A333)</f>
        <v>0</v>
      </c>
      <c r="E333" s="477" t="str">
        <f t="shared" si="25"/>
        <v/>
      </c>
      <c r="F333" s="472" t="str">
        <f t="shared" si="26"/>
        <v>否</v>
      </c>
      <c r="G333" s="473" t="str">
        <f t="shared" si="27"/>
        <v>款</v>
      </c>
      <c r="H333" s="474" t="str">
        <f t="shared" si="28"/>
        <v>204</v>
      </c>
      <c r="I333" s="474" t="str">
        <f t="shared" si="29"/>
        <v>20408</v>
      </c>
    </row>
    <row r="334" s="319" customFormat="1" ht="34" hidden="1" customHeight="1" spans="1:9">
      <c r="A334" s="333">
        <v>2040801</v>
      </c>
      <c r="B334" s="342" t="s">
        <v>151</v>
      </c>
      <c r="C334" s="478">
        <v>0</v>
      </c>
      <c r="D334" s="479">
        <v>0</v>
      </c>
      <c r="E334" s="477" t="str">
        <f t="shared" si="25"/>
        <v/>
      </c>
      <c r="F334" s="472" t="str">
        <f t="shared" si="26"/>
        <v>否</v>
      </c>
      <c r="G334" s="473" t="str">
        <f t="shared" si="27"/>
        <v>项</v>
      </c>
      <c r="H334" s="474" t="str">
        <f t="shared" si="28"/>
        <v>204</v>
      </c>
      <c r="I334" s="474" t="str">
        <f t="shared" si="29"/>
        <v>20408</v>
      </c>
    </row>
    <row r="335" s="319" customFormat="1" ht="34" hidden="1" customHeight="1" spans="1:9">
      <c r="A335" s="333">
        <v>2040802</v>
      </c>
      <c r="B335" s="342" t="s">
        <v>152</v>
      </c>
      <c r="C335" s="478">
        <v>0</v>
      </c>
      <c r="D335" s="479">
        <v>0</v>
      </c>
      <c r="E335" s="477" t="str">
        <f t="shared" si="25"/>
        <v/>
      </c>
      <c r="F335" s="472" t="str">
        <f t="shared" si="26"/>
        <v>否</v>
      </c>
      <c r="G335" s="473" t="str">
        <f t="shared" si="27"/>
        <v>项</v>
      </c>
      <c r="H335" s="474" t="str">
        <f t="shared" si="28"/>
        <v>204</v>
      </c>
      <c r="I335" s="474" t="str">
        <f t="shared" si="29"/>
        <v>20408</v>
      </c>
    </row>
    <row r="336" s="319" customFormat="1" ht="34" hidden="1" customHeight="1" spans="1:9">
      <c r="A336" s="333">
        <v>2040803</v>
      </c>
      <c r="B336" s="342" t="s">
        <v>153</v>
      </c>
      <c r="C336" s="478">
        <v>0</v>
      </c>
      <c r="D336" s="479">
        <v>0</v>
      </c>
      <c r="E336" s="477" t="str">
        <f t="shared" si="25"/>
        <v/>
      </c>
      <c r="F336" s="472" t="str">
        <f t="shared" si="26"/>
        <v>否</v>
      </c>
      <c r="G336" s="473" t="str">
        <f t="shared" si="27"/>
        <v>项</v>
      </c>
      <c r="H336" s="474" t="str">
        <f t="shared" si="28"/>
        <v>204</v>
      </c>
      <c r="I336" s="474" t="str">
        <f t="shared" si="29"/>
        <v>20408</v>
      </c>
    </row>
    <row r="337" s="319" customFormat="1" ht="34" hidden="1" customHeight="1" spans="1:9">
      <c r="A337" s="333">
        <v>2040804</v>
      </c>
      <c r="B337" s="342" t="s">
        <v>345</v>
      </c>
      <c r="C337" s="478">
        <v>0</v>
      </c>
      <c r="D337" s="479">
        <v>0</v>
      </c>
      <c r="E337" s="477" t="str">
        <f t="shared" si="25"/>
        <v/>
      </c>
      <c r="F337" s="472" t="str">
        <f t="shared" si="26"/>
        <v>否</v>
      </c>
      <c r="G337" s="473" t="str">
        <f t="shared" si="27"/>
        <v>项</v>
      </c>
      <c r="H337" s="474" t="str">
        <f t="shared" si="28"/>
        <v>204</v>
      </c>
      <c r="I337" s="474" t="str">
        <f t="shared" si="29"/>
        <v>20408</v>
      </c>
    </row>
    <row r="338" s="319" customFormat="1" ht="34" hidden="1" customHeight="1" spans="1:9">
      <c r="A338" s="333">
        <v>2040805</v>
      </c>
      <c r="B338" s="342" t="s">
        <v>346</v>
      </c>
      <c r="C338" s="478">
        <v>0</v>
      </c>
      <c r="D338" s="479">
        <v>0</v>
      </c>
      <c r="E338" s="477" t="str">
        <f t="shared" si="25"/>
        <v/>
      </c>
      <c r="F338" s="472" t="str">
        <f t="shared" si="26"/>
        <v>否</v>
      </c>
      <c r="G338" s="473" t="str">
        <f t="shared" si="27"/>
        <v>项</v>
      </c>
      <c r="H338" s="474" t="str">
        <f t="shared" si="28"/>
        <v>204</v>
      </c>
      <c r="I338" s="474" t="str">
        <f t="shared" si="29"/>
        <v>20408</v>
      </c>
    </row>
    <row r="339" s="319" customFormat="1" ht="34" hidden="1" customHeight="1" spans="1:9">
      <c r="A339" s="333">
        <v>2040806</v>
      </c>
      <c r="B339" s="342" t="s">
        <v>347</v>
      </c>
      <c r="C339" s="478">
        <v>0</v>
      </c>
      <c r="D339" s="479">
        <v>0</v>
      </c>
      <c r="E339" s="477" t="str">
        <f t="shared" si="25"/>
        <v/>
      </c>
      <c r="F339" s="472" t="str">
        <f t="shared" si="26"/>
        <v>否</v>
      </c>
      <c r="G339" s="473" t="str">
        <f t="shared" si="27"/>
        <v>项</v>
      </c>
      <c r="H339" s="474" t="str">
        <f t="shared" si="28"/>
        <v>204</v>
      </c>
      <c r="I339" s="474" t="str">
        <f t="shared" si="29"/>
        <v>20408</v>
      </c>
    </row>
    <row r="340" s="319" customFormat="1" ht="34" hidden="1" customHeight="1" spans="1:9">
      <c r="A340" s="333">
        <v>2040807</v>
      </c>
      <c r="B340" s="342" t="s">
        <v>192</v>
      </c>
      <c r="C340" s="478">
        <v>0</v>
      </c>
      <c r="D340" s="479">
        <v>0</v>
      </c>
      <c r="E340" s="477" t="str">
        <f t="shared" si="25"/>
        <v/>
      </c>
      <c r="F340" s="472" t="str">
        <f t="shared" si="26"/>
        <v>否</v>
      </c>
      <c r="G340" s="473" t="str">
        <f t="shared" si="27"/>
        <v>项</v>
      </c>
      <c r="H340" s="474" t="str">
        <f t="shared" si="28"/>
        <v>204</v>
      </c>
      <c r="I340" s="474" t="str">
        <f t="shared" si="29"/>
        <v>20408</v>
      </c>
    </row>
    <row r="341" s="319" customFormat="1" ht="34" hidden="1" customHeight="1" spans="1:9">
      <c r="A341" s="333">
        <v>2040850</v>
      </c>
      <c r="B341" s="342" t="s">
        <v>160</v>
      </c>
      <c r="C341" s="478">
        <v>0</v>
      </c>
      <c r="D341" s="479">
        <v>0</v>
      </c>
      <c r="E341" s="477" t="str">
        <f t="shared" si="25"/>
        <v/>
      </c>
      <c r="F341" s="472" t="str">
        <f t="shared" si="26"/>
        <v>否</v>
      </c>
      <c r="G341" s="473" t="str">
        <f t="shared" si="27"/>
        <v>项</v>
      </c>
      <c r="H341" s="474" t="str">
        <f t="shared" si="28"/>
        <v>204</v>
      </c>
      <c r="I341" s="474" t="str">
        <f t="shared" si="29"/>
        <v>20408</v>
      </c>
    </row>
    <row r="342" s="319" customFormat="1" ht="34" hidden="1" customHeight="1" spans="1:9">
      <c r="A342" s="333">
        <v>2040899</v>
      </c>
      <c r="B342" s="342" t="s">
        <v>348</v>
      </c>
      <c r="C342" s="479">
        <v>0</v>
      </c>
      <c r="D342" s="479">
        <v>0</v>
      </c>
      <c r="E342" s="477" t="str">
        <f t="shared" si="25"/>
        <v/>
      </c>
      <c r="F342" s="472" t="str">
        <f t="shared" si="26"/>
        <v>否</v>
      </c>
      <c r="G342" s="473" t="str">
        <f t="shared" si="27"/>
        <v>项</v>
      </c>
      <c r="H342" s="474" t="str">
        <f t="shared" si="28"/>
        <v>204</v>
      </c>
      <c r="I342" s="474" t="str">
        <f t="shared" si="29"/>
        <v>20408</v>
      </c>
    </row>
    <row r="343" s="316" customFormat="1" ht="34" hidden="1" customHeight="1" spans="1:9">
      <c r="A343" s="339">
        <v>20409</v>
      </c>
      <c r="B343" s="475" t="s">
        <v>349</v>
      </c>
      <c r="C343" s="476">
        <f>SUMIFS(C344:C$1302,$G344:$G$1302,"项",$I344:$I$1302,$A343)</f>
        <v>0</v>
      </c>
      <c r="D343" s="479">
        <f>SUMIFS(D344:D$1302,$G344:$G$1302,"项",$I344:$I$1302,$A343)</f>
        <v>0</v>
      </c>
      <c r="E343" s="477" t="str">
        <f t="shared" si="25"/>
        <v/>
      </c>
      <c r="F343" s="472" t="str">
        <f t="shared" si="26"/>
        <v>否</v>
      </c>
      <c r="G343" s="473" t="str">
        <f t="shared" si="27"/>
        <v>款</v>
      </c>
      <c r="H343" s="474" t="str">
        <f t="shared" si="28"/>
        <v>204</v>
      </c>
      <c r="I343" s="474" t="str">
        <f t="shared" si="29"/>
        <v>20409</v>
      </c>
    </row>
    <row r="344" s="319" customFormat="1" ht="34" hidden="1" customHeight="1" spans="1:9">
      <c r="A344" s="333">
        <v>2040901</v>
      </c>
      <c r="B344" s="342" t="s">
        <v>151</v>
      </c>
      <c r="C344" s="478">
        <v>0</v>
      </c>
      <c r="D344" s="479">
        <v>0</v>
      </c>
      <c r="E344" s="477" t="str">
        <f t="shared" si="25"/>
        <v/>
      </c>
      <c r="F344" s="472" t="str">
        <f t="shared" si="26"/>
        <v>否</v>
      </c>
      <c r="G344" s="473" t="str">
        <f t="shared" si="27"/>
        <v>项</v>
      </c>
      <c r="H344" s="474" t="str">
        <f t="shared" si="28"/>
        <v>204</v>
      </c>
      <c r="I344" s="474" t="str">
        <f t="shared" si="29"/>
        <v>20409</v>
      </c>
    </row>
    <row r="345" s="319" customFormat="1" ht="34" hidden="1" customHeight="1" spans="1:9">
      <c r="A345" s="333">
        <v>2040902</v>
      </c>
      <c r="B345" s="342" t="s">
        <v>152</v>
      </c>
      <c r="C345" s="478">
        <v>0</v>
      </c>
      <c r="D345" s="479">
        <v>0</v>
      </c>
      <c r="E345" s="477" t="str">
        <f t="shared" si="25"/>
        <v/>
      </c>
      <c r="F345" s="472" t="str">
        <f t="shared" si="26"/>
        <v>否</v>
      </c>
      <c r="G345" s="473" t="str">
        <f t="shared" si="27"/>
        <v>项</v>
      </c>
      <c r="H345" s="474" t="str">
        <f t="shared" si="28"/>
        <v>204</v>
      </c>
      <c r="I345" s="474" t="str">
        <f t="shared" si="29"/>
        <v>20409</v>
      </c>
    </row>
    <row r="346" s="319" customFormat="1" ht="34" hidden="1" customHeight="1" spans="1:9">
      <c r="A346" s="333">
        <v>2040903</v>
      </c>
      <c r="B346" s="342" t="s">
        <v>153</v>
      </c>
      <c r="C346" s="478">
        <v>0</v>
      </c>
      <c r="D346" s="479">
        <v>0</v>
      </c>
      <c r="E346" s="477" t="str">
        <f t="shared" si="25"/>
        <v/>
      </c>
      <c r="F346" s="472" t="str">
        <f t="shared" si="26"/>
        <v>否</v>
      </c>
      <c r="G346" s="473" t="str">
        <f t="shared" si="27"/>
        <v>项</v>
      </c>
      <c r="H346" s="474" t="str">
        <f t="shared" si="28"/>
        <v>204</v>
      </c>
      <c r="I346" s="474" t="str">
        <f t="shared" si="29"/>
        <v>20409</v>
      </c>
    </row>
    <row r="347" s="319" customFormat="1" ht="34" hidden="1" customHeight="1" spans="1:9">
      <c r="A347" s="333">
        <v>2040904</v>
      </c>
      <c r="B347" s="342" t="s">
        <v>350</v>
      </c>
      <c r="C347" s="478">
        <v>0</v>
      </c>
      <c r="D347" s="479">
        <v>0</v>
      </c>
      <c r="E347" s="477" t="str">
        <f t="shared" si="25"/>
        <v/>
      </c>
      <c r="F347" s="472" t="str">
        <f t="shared" si="26"/>
        <v>否</v>
      </c>
      <c r="G347" s="473" t="str">
        <f t="shared" si="27"/>
        <v>项</v>
      </c>
      <c r="H347" s="474" t="str">
        <f t="shared" si="28"/>
        <v>204</v>
      </c>
      <c r="I347" s="474" t="str">
        <f t="shared" si="29"/>
        <v>20409</v>
      </c>
    </row>
    <row r="348" s="319" customFormat="1" ht="34" hidden="1" customHeight="1" spans="1:9">
      <c r="A348" s="333">
        <v>2040905</v>
      </c>
      <c r="B348" s="342" t="s">
        <v>351</v>
      </c>
      <c r="C348" s="478">
        <v>0</v>
      </c>
      <c r="D348" s="479">
        <v>0</v>
      </c>
      <c r="E348" s="477" t="str">
        <f t="shared" si="25"/>
        <v/>
      </c>
      <c r="F348" s="472" t="str">
        <f t="shared" si="26"/>
        <v>否</v>
      </c>
      <c r="G348" s="473" t="str">
        <f t="shared" si="27"/>
        <v>项</v>
      </c>
      <c r="H348" s="474" t="str">
        <f t="shared" si="28"/>
        <v>204</v>
      </c>
      <c r="I348" s="474" t="str">
        <f t="shared" si="29"/>
        <v>20409</v>
      </c>
    </row>
    <row r="349" s="319" customFormat="1" ht="34" hidden="1" customHeight="1" spans="1:9">
      <c r="A349" s="333">
        <v>2040950</v>
      </c>
      <c r="B349" s="342" t="s">
        <v>160</v>
      </c>
      <c r="C349" s="478">
        <v>0</v>
      </c>
      <c r="D349" s="479">
        <v>0</v>
      </c>
      <c r="E349" s="477" t="str">
        <f t="shared" si="25"/>
        <v/>
      </c>
      <c r="F349" s="472" t="str">
        <f t="shared" si="26"/>
        <v>否</v>
      </c>
      <c r="G349" s="473" t="str">
        <f t="shared" si="27"/>
        <v>项</v>
      </c>
      <c r="H349" s="474" t="str">
        <f t="shared" si="28"/>
        <v>204</v>
      </c>
      <c r="I349" s="474" t="str">
        <f t="shared" si="29"/>
        <v>20409</v>
      </c>
    </row>
    <row r="350" s="319" customFormat="1" ht="34" hidden="1" customHeight="1" spans="1:9">
      <c r="A350" s="333">
        <v>2040999</v>
      </c>
      <c r="B350" s="342" t="s">
        <v>352</v>
      </c>
      <c r="C350" s="479">
        <v>0</v>
      </c>
      <c r="D350" s="479">
        <v>0</v>
      </c>
      <c r="E350" s="477" t="str">
        <f t="shared" si="25"/>
        <v/>
      </c>
      <c r="F350" s="472" t="str">
        <f t="shared" si="26"/>
        <v>否</v>
      </c>
      <c r="G350" s="473" t="str">
        <f t="shared" si="27"/>
        <v>项</v>
      </c>
      <c r="H350" s="474" t="str">
        <f t="shared" si="28"/>
        <v>204</v>
      </c>
      <c r="I350" s="474" t="str">
        <f t="shared" si="29"/>
        <v>20409</v>
      </c>
    </row>
    <row r="351" s="316" customFormat="1" ht="34" hidden="1" customHeight="1" spans="1:9">
      <c r="A351" s="339">
        <v>20410</v>
      </c>
      <c r="B351" s="475" t="s">
        <v>353</v>
      </c>
      <c r="C351" s="476">
        <f>SUMIFS(C352:C$1302,$G352:$G$1302,"项",$I352:$I$1302,$A351)</f>
        <v>0</v>
      </c>
      <c r="D351" s="479">
        <f>SUMIFS(D352:D$1302,$G352:$G$1302,"项",$I352:$I$1302,$A351)</f>
        <v>0</v>
      </c>
      <c r="E351" s="477" t="str">
        <f t="shared" si="25"/>
        <v/>
      </c>
      <c r="F351" s="472" t="str">
        <f t="shared" si="26"/>
        <v>否</v>
      </c>
      <c r="G351" s="473" t="str">
        <f t="shared" si="27"/>
        <v>款</v>
      </c>
      <c r="H351" s="474" t="str">
        <f t="shared" si="28"/>
        <v>204</v>
      </c>
      <c r="I351" s="474" t="str">
        <f t="shared" si="29"/>
        <v>20410</v>
      </c>
    </row>
    <row r="352" s="319" customFormat="1" ht="34" hidden="1" customHeight="1" spans="1:9">
      <c r="A352" s="333">
        <v>2041001</v>
      </c>
      <c r="B352" s="342" t="s">
        <v>151</v>
      </c>
      <c r="C352" s="478">
        <v>0</v>
      </c>
      <c r="D352" s="479">
        <v>0</v>
      </c>
      <c r="E352" s="477" t="str">
        <f t="shared" si="25"/>
        <v/>
      </c>
      <c r="F352" s="472" t="str">
        <f t="shared" si="26"/>
        <v>否</v>
      </c>
      <c r="G352" s="473" t="str">
        <f t="shared" si="27"/>
        <v>项</v>
      </c>
      <c r="H352" s="474" t="str">
        <f t="shared" si="28"/>
        <v>204</v>
      </c>
      <c r="I352" s="474" t="str">
        <f t="shared" si="29"/>
        <v>20410</v>
      </c>
    </row>
    <row r="353" s="319" customFormat="1" ht="34" hidden="1" customHeight="1" spans="1:9">
      <c r="A353" s="333">
        <v>2041002</v>
      </c>
      <c r="B353" s="342" t="s">
        <v>152</v>
      </c>
      <c r="C353" s="478">
        <v>0</v>
      </c>
      <c r="D353" s="479">
        <v>0</v>
      </c>
      <c r="E353" s="477" t="str">
        <f t="shared" si="25"/>
        <v/>
      </c>
      <c r="F353" s="472" t="str">
        <f t="shared" si="26"/>
        <v>否</v>
      </c>
      <c r="G353" s="473" t="str">
        <f t="shared" si="27"/>
        <v>项</v>
      </c>
      <c r="H353" s="474" t="str">
        <f t="shared" si="28"/>
        <v>204</v>
      </c>
      <c r="I353" s="474" t="str">
        <f t="shared" si="29"/>
        <v>20410</v>
      </c>
    </row>
    <row r="354" s="319" customFormat="1" ht="34" hidden="1" customHeight="1" spans="1:9">
      <c r="A354" s="333">
        <v>2041006</v>
      </c>
      <c r="B354" s="342" t="s">
        <v>192</v>
      </c>
      <c r="C354" s="478">
        <v>0</v>
      </c>
      <c r="D354" s="479">
        <v>0</v>
      </c>
      <c r="E354" s="477" t="str">
        <f t="shared" si="25"/>
        <v/>
      </c>
      <c r="F354" s="472" t="str">
        <f t="shared" si="26"/>
        <v>否</v>
      </c>
      <c r="G354" s="473" t="str">
        <f t="shared" si="27"/>
        <v>项</v>
      </c>
      <c r="H354" s="474" t="str">
        <f t="shared" si="28"/>
        <v>204</v>
      </c>
      <c r="I354" s="474" t="str">
        <f t="shared" si="29"/>
        <v>20410</v>
      </c>
    </row>
    <row r="355" s="319" customFormat="1" ht="34" hidden="1" customHeight="1" spans="1:9">
      <c r="A355" s="333">
        <v>2041007</v>
      </c>
      <c r="B355" s="342" t="s">
        <v>354</v>
      </c>
      <c r="C355" s="478">
        <v>0</v>
      </c>
      <c r="D355" s="479">
        <v>0</v>
      </c>
      <c r="E355" s="477" t="str">
        <f t="shared" si="25"/>
        <v/>
      </c>
      <c r="F355" s="472" t="str">
        <f t="shared" si="26"/>
        <v>否</v>
      </c>
      <c r="G355" s="473" t="str">
        <f t="shared" si="27"/>
        <v>项</v>
      </c>
      <c r="H355" s="474" t="str">
        <f t="shared" si="28"/>
        <v>204</v>
      </c>
      <c r="I355" s="474" t="str">
        <f t="shared" si="29"/>
        <v>20410</v>
      </c>
    </row>
    <row r="356" s="319" customFormat="1" ht="34" hidden="1" customHeight="1" spans="1:9">
      <c r="A356" s="333">
        <v>2041099</v>
      </c>
      <c r="B356" s="342" t="s">
        <v>355</v>
      </c>
      <c r="C356" s="479">
        <v>0</v>
      </c>
      <c r="D356" s="479">
        <v>0</v>
      </c>
      <c r="E356" s="477" t="str">
        <f t="shared" si="25"/>
        <v/>
      </c>
      <c r="F356" s="472" t="str">
        <f t="shared" si="26"/>
        <v>否</v>
      </c>
      <c r="G356" s="473" t="str">
        <f t="shared" si="27"/>
        <v>项</v>
      </c>
      <c r="H356" s="474" t="str">
        <f t="shared" si="28"/>
        <v>204</v>
      </c>
      <c r="I356" s="474" t="str">
        <f t="shared" si="29"/>
        <v>20410</v>
      </c>
    </row>
    <row r="357" s="316" customFormat="1" ht="34" customHeight="1" spans="1:9">
      <c r="A357" s="339">
        <v>20499</v>
      </c>
      <c r="B357" s="475" t="s">
        <v>356</v>
      </c>
      <c r="C357" s="476">
        <f>SUMIFS(C358:C$1302,$G358:$G$1302,"项",$I358:$I$1302,$A357)</f>
        <v>6</v>
      </c>
      <c r="D357" s="479">
        <f>SUMIFS(D358:D$1302,$G358:$G$1302,"项",$I358:$I$1302,$A357)</f>
        <v>19</v>
      </c>
      <c r="E357" s="477">
        <f t="shared" si="25"/>
        <v>2.16666666666667</v>
      </c>
      <c r="F357" s="472" t="str">
        <f t="shared" si="26"/>
        <v>是</v>
      </c>
      <c r="G357" s="473" t="str">
        <f t="shared" si="27"/>
        <v>款</v>
      </c>
      <c r="H357" s="474" t="str">
        <f t="shared" si="28"/>
        <v>204</v>
      </c>
      <c r="I357" s="474" t="str">
        <f t="shared" si="29"/>
        <v>20499</v>
      </c>
    </row>
    <row r="358" s="319" customFormat="1" ht="34" hidden="1" customHeight="1" spans="1:9">
      <c r="A358" s="486">
        <v>2049902</v>
      </c>
      <c r="B358" s="342" t="s">
        <v>357</v>
      </c>
      <c r="C358" s="478">
        <v>0</v>
      </c>
      <c r="D358" s="479">
        <v>0</v>
      </c>
      <c r="E358" s="477" t="str">
        <f t="shared" si="25"/>
        <v/>
      </c>
      <c r="F358" s="472" t="str">
        <f t="shared" si="26"/>
        <v>否</v>
      </c>
      <c r="G358" s="473" t="str">
        <f t="shared" si="27"/>
        <v>项</v>
      </c>
      <c r="H358" s="474" t="str">
        <f t="shared" si="28"/>
        <v>204</v>
      </c>
      <c r="I358" s="474" t="str">
        <f t="shared" si="29"/>
        <v>20499</v>
      </c>
    </row>
    <row r="359" s="319" customFormat="1" ht="34" customHeight="1" spans="1:9">
      <c r="A359" s="333">
        <v>2049999</v>
      </c>
      <c r="B359" s="342" t="s">
        <v>358</v>
      </c>
      <c r="C359" s="479">
        <v>6</v>
      </c>
      <c r="D359" s="479">
        <v>19</v>
      </c>
      <c r="E359" s="477">
        <f t="shared" si="25"/>
        <v>2.16666666666667</v>
      </c>
      <c r="F359" s="472" t="str">
        <f t="shared" si="26"/>
        <v>是</v>
      </c>
      <c r="G359" s="473" t="str">
        <f t="shared" si="27"/>
        <v>项</v>
      </c>
      <c r="H359" s="474" t="str">
        <f t="shared" si="28"/>
        <v>204</v>
      </c>
      <c r="I359" s="474" t="str">
        <f t="shared" si="29"/>
        <v>20499</v>
      </c>
    </row>
    <row r="360" s="316" customFormat="1" ht="34" customHeight="1" spans="1:9">
      <c r="A360" s="470">
        <v>205</v>
      </c>
      <c r="B360" s="340" t="s">
        <v>91</v>
      </c>
      <c r="C360" s="341">
        <f>SUMIFS(C361:C$1302,$G361:$G$1302,"款",$H361:$H$1302,$A360)</f>
        <v>56742</v>
      </c>
      <c r="D360" s="479">
        <f>SUMIFS(D361:D$1302,$G361:$G$1302,"款",$H361:$H$1302,$A360)</f>
        <v>65680</v>
      </c>
      <c r="E360" s="471">
        <f t="shared" si="25"/>
        <v>0.157520002819781</v>
      </c>
      <c r="F360" s="472" t="str">
        <f t="shared" si="26"/>
        <v>是</v>
      </c>
      <c r="G360" s="473" t="str">
        <f t="shared" si="27"/>
        <v>类</v>
      </c>
      <c r="H360" s="474" t="str">
        <f t="shared" si="28"/>
        <v>205</v>
      </c>
      <c r="I360" s="474" t="str">
        <f t="shared" si="29"/>
        <v>205</v>
      </c>
    </row>
    <row r="361" s="316" customFormat="1" ht="34" customHeight="1" spans="1:9">
      <c r="A361" s="339">
        <v>20501</v>
      </c>
      <c r="B361" s="475" t="s">
        <v>359</v>
      </c>
      <c r="C361" s="476">
        <f>SUMIFS(C362:C$1302,$G362:$G$1302,"项",$I362:$I$1302,$A361)</f>
        <v>345</v>
      </c>
      <c r="D361" s="479">
        <f>SUMIFS(D362:D$1302,$G362:$G$1302,"项",$I362:$I$1302,$A361)</f>
        <v>467</v>
      </c>
      <c r="E361" s="477">
        <f t="shared" si="25"/>
        <v>0.353623188405797</v>
      </c>
      <c r="F361" s="472" t="str">
        <f t="shared" si="26"/>
        <v>是</v>
      </c>
      <c r="G361" s="473" t="str">
        <f t="shared" si="27"/>
        <v>款</v>
      </c>
      <c r="H361" s="474" t="str">
        <f t="shared" si="28"/>
        <v>205</v>
      </c>
      <c r="I361" s="474" t="str">
        <f t="shared" si="29"/>
        <v>20501</v>
      </c>
    </row>
    <row r="362" s="319" customFormat="1" ht="34" customHeight="1" spans="1:9">
      <c r="A362" s="333">
        <v>2050101</v>
      </c>
      <c r="B362" s="342" t="s">
        <v>151</v>
      </c>
      <c r="C362" s="478">
        <v>291</v>
      </c>
      <c r="D362" s="479">
        <v>279</v>
      </c>
      <c r="E362" s="477">
        <f t="shared" si="25"/>
        <v>-0.0412371134020618</v>
      </c>
      <c r="F362" s="472" t="str">
        <f t="shared" si="26"/>
        <v>是</v>
      </c>
      <c r="G362" s="473" t="str">
        <f t="shared" si="27"/>
        <v>项</v>
      </c>
      <c r="H362" s="474" t="str">
        <f t="shared" si="28"/>
        <v>205</v>
      </c>
      <c r="I362" s="474" t="str">
        <f t="shared" si="29"/>
        <v>20501</v>
      </c>
    </row>
    <row r="363" s="319" customFormat="1" ht="34" hidden="1" customHeight="1" spans="1:9">
      <c r="A363" s="333">
        <v>2050102</v>
      </c>
      <c r="B363" s="342" t="s">
        <v>152</v>
      </c>
      <c r="C363" s="478">
        <v>0</v>
      </c>
      <c r="D363" s="479">
        <v>0</v>
      </c>
      <c r="E363" s="477" t="str">
        <f t="shared" si="25"/>
        <v/>
      </c>
      <c r="F363" s="472" t="str">
        <f t="shared" si="26"/>
        <v>否</v>
      </c>
      <c r="G363" s="473" t="str">
        <f t="shared" si="27"/>
        <v>项</v>
      </c>
      <c r="H363" s="474" t="str">
        <f t="shared" si="28"/>
        <v>205</v>
      </c>
      <c r="I363" s="474" t="str">
        <f t="shared" si="29"/>
        <v>20501</v>
      </c>
    </row>
    <row r="364" s="319" customFormat="1" ht="34" hidden="1" customHeight="1" spans="1:9">
      <c r="A364" s="333">
        <v>2050103</v>
      </c>
      <c r="B364" s="342" t="s">
        <v>153</v>
      </c>
      <c r="C364" s="478">
        <v>0</v>
      </c>
      <c r="D364" s="479">
        <v>0</v>
      </c>
      <c r="E364" s="477" t="str">
        <f t="shared" si="25"/>
        <v/>
      </c>
      <c r="F364" s="472" t="str">
        <f t="shared" si="26"/>
        <v>否</v>
      </c>
      <c r="G364" s="473" t="str">
        <f t="shared" si="27"/>
        <v>项</v>
      </c>
      <c r="H364" s="474" t="str">
        <f t="shared" si="28"/>
        <v>205</v>
      </c>
      <c r="I364" s="474" t="str">
        <f t="shared" si="29"/>
        <v>20501</v>
      </c>
    </row>
    <row r="365" s="319" customFormat="1" ht="34" customHeight="1" spans="1:9">
      <c r="A365" s="333">
        <v>2050199</v>
      </c>
      <c r="B365" s="342" t="s">
        <v>360</v>
      </c>
      <c r="C365" s="479">
        <v>54</v>
      </c>
      <c r="D365" s="479">
        <v>188</v>
      </c>
      <c r="E365" s="477">
        <f t="shared" si="25"/>
        <v>2.48148148148148</v>
      </c>
      <c r="F365" s="472" t="str">
        <f t="shared" si="26"/>
        <v>是</v>
      </c>
      <c r="G365" s="473" t="str">
        <f t="shared" si="27"/>
        <v>项</v>
      </c>
      <c r="H365" s="474" t="str">
        <f t="shared" si="28"/>
        <v>205</v>
      </c>
      <c r="I365" s="474" t="str">
        <f t="shared" si="29"/>
        <v>20501</v>
      </c>
    </row>
    <row r="366" s="316" customFormat="1" ht="34" customHeight="1" spans="1:9">
      <c r="A366" s="339">
        <v>20502</v>
      </c>
      <c r="B366" s="475" t="s">
        <v>361</v>
      </c>
      <c r="C366" s="476">
        <f>SUMIFS(C367:C$1302,$G367:$G$1302,"项",$I367:$I$1302,$A366)</f>
        <v>54241</v>
      </c>
      <c r="D366" s="479">
        <f>SUMIFS(D367:D$1302,$G367:$G$1302,"项",$I367:$I$1302,$A366)</f>
        <v>60337</v>
      </c>
      <c r="E366" s="477">
        <f t="shared" si="25"/>
        <v>0.112387308493575</v>
      </c>
      <c r="F366" s="472" t="str">
        <f t="shared" si="26"/>
        <v>是</v>
      </c>
      <c r="G366" s="473" t="str">
        <f t="shared" si="27"/>
        <v>款</v>
      </c>
      <c r="H366" s="474" t="str">
        <f t="shared" si="28"/>
        <v>205</v>
      </c>
      <c r="I366" s="474" t="str">
        <f t="shared" si="29"/>
        <v>20502</v>
      </c>
    </row>
    <row r="367" s="319" customFormat="1" ht="34" customHeight="1" spans="1:9">
      <c r="A367" s="333">
        <v>2050201</v>
      </c>
      <c r="B367" s="342" t="s">
        <v>362</v>
      </c>
      <c r="C367" s="478">
        <v>1031</v>
      </c>
      <c r="D367" s="479">
        <v>2629</v>
      </c>
      <c r="E367" s="477">
        <f t="shared" si="25"/>
        <v>1.54995150339476</v>
      </c>
      <c r="F367" s="472" t="str">
        <f t="shared" si="26"/>
        <v>是</v>
      </c>
      <c r="G367" s="473" t="str">
        <f t="shared" si="27"/>
        <v>项</v>
      </c>
      <c r="H367" s="474" t="str">
        <f t="shared" si="28"/>
        <v>205</v>
      </c>
      <c r="I367" s="474" t="str">
        <f t="shared" si="29"/>
        <v>20502</v>
      </c>
    </row>
    <row r="368" s="319" customFormat="1" ht="34" customHeight="1" spans="1:9">
      <c r="A368" s="333">
        <v>2050202</v>
      </c>
      <c r="B368" s="342" t="s">
        <v>363</v>
      </c>
      <c r="C368" s="478">
        <v>25296</v>
      </c>
      <c r="D368" s="479">
        <v>24769</v>
      </c>
      <c r="E368" s="477">
        <f t="shared" si="25"/>
        <v>-0.0208333333333334</v>
      </c>
      <c r="F368" s="472" t="str">
        <f t="shared" si="26"/>
        <v>是</v>
      </c>
      <c r="G368" s="473" t="str">
        <f t="shared" si="27"/>
        <v>项</v>
      </c>
      <c r="H368" s="474" t="str">
        <f t="shared" si="28"/>
        <v>205</v>
      </c>
      <c r="I368" s="474" t="str">
        <f t="shared" si="29"/>
        <v>20502</v>
      </c>
    </row>
    <row r="369" s="319" customFormat="1" ht="34" customHeight="1" spans="1:9">
      <c r="A369" s="333">
        <v>2050203</v>
      </c>
      <c r="B369" s="342" t="s">
        <v>364</v>
      </c>
      <c r="C369" s="478">
        <v>16842</v>
      </c>
      <c r="D369" s="479">
        <v>19421</v>
      </c>
      <c r="E369" s="477">
        <f t="shared" si="25"/>
        <v>0.153129082056763</v>
      </c>
      <c r="F369" s="472" t="str">
        <f t="shared" si="26"/>
        <v>是</v>
      </c>
      <c r="G369" s="473" t="str">
        <f t="shared" si="27"/>
        <v>项</v>
      </c>
      <c r="H369" s="474" t="str">
        <f t="shared" si="28"/>
        <v>205</v>
      </c>
      <c r="I369" s="474" t="str">
        <f t="shared" si="29"/>
        <v>20502</v>
      </c>
    </row>
    <row r="370" s="319" customFormat="1" ht="34" customHeight="1" spans="1:9">
      <c r="A370" s="333">
        <v>2050204</v>
      </c>
      <c r="B370" s="342" t="s">
        <v>365</v>
      </c>
      <c r="C370" s="478">
        <v>8662</v>
      </c>
      <c r="D370" s="479">
        <v>8739</v>
      </c>
      <c r="E370" s="477">
        <f t="shared" si="25"/>
        <v>0.00888940198568466</v>
      </c>
      <c r="F370" s="472" t="str">
        <f t="shared" si="26"/>
        <v>是</v>
      </c>
      <c r="G370" s="473" t="str">
        <f t="shared" si="27"/>
        <v>项</v>
      </c>
      <c r="H370" s="474" t="str">
        <f t="shared" si="28"/>
        <v>205</v>
      </c>
      <c r="I370" s="474" t="str">
        <f t="shared" si="29"/>
        <v>20502</v>
      </c>
    </row>
    <row r="371" s="319" customFormat="1" ht="34" customHeight="1" spans="1:9">
      <c r="A371" s="333">
        <v>2050205</v>
      </c>
      <c r="B371" s="342" t="s">
        <v>366</v>
      </c>
      <c r="C371" s="478">
        <v>2</v>
      </c>
      <c r="D371" s="479">
        <v>0</v>
      </c>
      <c r="E371" s="477">
        <f t="shared" si="25"/>
        <v>-1</v>
      </c>
      <c r="F371" s="472" t="str">
        <f t="shared" si="26"/>
        <v>是</v>
      </c>
      <c r="G371" s="473" t="str">
        <f t="shared" si="27"/>
        <v>项</v>
      </c>
      <c r="H371" s="474" t="str">
        <f t="shared" si="28"/>
        <v>205</v>
      </c>
      <c r="I371" s="474" t="str">
        <f t="shared" si="29"/>
        <v>20502</v>
      </c>
    </row>
    <row r="372" s="319" customFormat="1" ht="34" customHeight="1" spans="1:9">
      <c r="A372" s="333">
        <v>2050299</v>
      </c>
      <c r="B372" s="342" t="s">
        <v>367</v>
      </c>
      <c r="C372" s="479">
        <v>2408</v>
      </c>
      <c r="D372" s="479">
        <v>4779</v>
      </c>
      <c r="E372" s="477">
        <f t="shared" si="25"/>
        <v>0.984634551495017</v>
      </c>
      <c r="F372" s="472" t="str">
        <f t="shared" si="26"/>
        <v>是</v>
      </c>
      <c r="G372" s="473" t="str">
        <f t="shared" si="27"/>
        <v>项</v>
      </c>
      <c r="H372" s="474" t="str">
        <f t="shared" si="28"/>
        <v>205</v>
      </c>
      <c r="I372" s="474" t="str">
        <f t="shared" si="29"/>
        <v>20502</v>
      </c>
    </row>
    <row r="373" s="316" customFormat="1" ht="34" customHeight="1" spans="1:9">
      <c r="A373" s="339">
        <v>20503</v>
      </c>
      <c r="B373" s="475" t="s">
        <v>368</v>
      </c>
      <c r="C373" s="476">
        <f>SUMIFS(C374:C$1302,$G374:$G$1302,"项",$I374:$I$1302,$A373)</f>
        <v>1370</v>
      </c>
      <c r="D373" s="479">
        <f>SUMIFS(D374:D$1302,$G374:$G$1302,"项",$I374:$I$1302,$A373)</f>
        <v>1897</v>
      </c>
      <c r="E373" s="477">
        <f t="shared" ref="E373:E436" si="30">IF(C373&lt;&gt;0,D373/C373-1,"")</f>
        <v>0.384671532846715</v>
      </c>
      <c r="F373" s="472" t="str">
        <f t="shared" si="26"/>
        <v>是</v>
      </c>
      <c r="G373" s="473" t="str">
        <f t="shared" si="27"/>
        <v>款</v>
      </c>
      <c r="H373" s="474" t="str">
        <f t="shared" si="28"/>
        <v>205</v>
      </c>
      <c r="I373" s="474" t="str">
        <f t="shared" si="29"/>
        <v>20503</v>
      </c>
    </row>
    <row r="374" s="319" customFormat="1" ht="34" hidden="1" customHeight="1" spans="1:9">
      <c r="A374" s="333">
        <v>2050301</v>
      </c>
      <c r="B374" s="342" t="s">
        <v>369</v>
      </c>
      <c r="C374" s="478">
        <v>0</v>
      </c>
      <c r="D374" s="479">
        <v>0</v>
      </c>
      <c r="E374" s="477" t="str">
        <f t="shared" si="30"/>
        <v/>
      </c>
      <c r="F374" s="472" t="str">
        <f t="shared" si="26"/>
        <v>否</v>
      </c>
      <c r="G374" s="473" t="str">
        <f t="shared" si="27"/>
        <v>项</v>
      </c>
      <c r="H374" s="474" t="str">
        <f t="shared" si="28"/>
        <v>205</v>
      </c>
      <c r="I374" s="474" t="str">
        <f t="shared" si="29"/>
        <v>20503</v>
      </c>
    </row>
    <row r="375" s="319" customFormat="1" ht="34" customHeight="1" spans="1:9">
      <c r="A375" s="333">
        <v>2050302</v>
      </c>
      <c r="B375" s="342" t="s">
        <v>370</v>
      </c>
      <c r="C375" s="478">
        <v>1370</v>
      </c>
      <c r="D375" s="479">
        <v>1897</v>
      </c>
      <c r="E375" s="477">
        <f t="shared" si="30"/>
        <v>0.384671532846715</v>
      </c>
      <c r="F375" s="472" t="str">
        <f t="shared" si="26"/>
        <v>是</v>
      </c>
      <c r="G375" s="473" t="str">
        <f t="shared" si="27"/>
        <v>项</v>
      </c>
      <c r="H375" s="474" t="str">
        <f t="shared" si="28"/>
        <v>205</v>
      </c>
      <c r="I375" s="474" t="str">
        <f t="shared" si="29"/>
        <v>20503</v>
      </c>
    </row>
    <row r="376" s="319" customFormat="1" ht="34" hidden="1" customHeight="1" spans="1:9">
      <c r="A376" s="333">
        <v>2050303</v>
      </c>
      <c r="B376" s="342" t="s">
        <v>371</v>
      </c>
      <c r="C376" s="478">
        <v>0</v>
      </c>
      <c r="D376" s="479">
        <v>0</v>
      </c>
      <c r="E376" s="477" t="str">
        <f t="shared" si="30"/>
        <v/>
      </c>
      <c r="F376" s="472" t="str">
        <f t="shared" si="26"/>
        <v>否</v>
      </c>
      <c r="G376" s="473" t="str">
        <f t="shared" si="27"/>
        <v>项</v>
      </c>
      <c r="H376" s="474" t="str">
        <f t="shared" si="28"/>
        <v>205</v>
      </c>
      <c r="I376" s="474" t="str">
        <f t="shared" si="29"/>
        <v>20503</v>
      </c>
    </row>
    <row r="377" s="319" customFormat="1" ht="34" hidden="1" customHeight="1" spans="1:9">
      <c r="A377" s="333">
        <v>2050305</v>
      </c>
      <c r="B377" s="342" t="s">
        <v>372</v>
      </c>
      <c r="C377" s="478">
        <v>0</v>
      </c>
      <c r="D377" s="479">
        <v>0</v>
      </c>
      <c r="E377" s="477" t="str">
        <f t="shared" si="30"/>
        <v/>
      </c>
      <c r="F377" s="472" t="str">
        <f t="shared" si="26"/>
        <v>否</v>
      </c>
      <c r="G377" s="473" t="str">
        <f t="shared" si="27"/>
        <v>项</v>
      </c>
      <c r="H377" s="474" t="str">
        <f t="shared" si="28"/>
        <v>205</v>
      </c>
      <c r="I377" s="474" t="str">
        <f t="shared" si="29"/>
        <v>20503</v>
      </c>
    </row>
    <row r="378" s="319" customFormat="1" ht="34" hidden="1" customHeight="1" spans="1:9">
      <c r="A378" s="333">
        <v>2050399</v>
      </c>
      <c r="B378" s="342" t="s">
        <v>373</v>
      </c>
      <c r="C378" s="479">
        <v>0</v>
      </c>
      <c r="D378" s="479">
        <v>0</v>
      </c>
      <c r="E378" s="477" t="str">
        <f t="shared" si="30"/>
        <v/>
      </c>
      <c r="F378" s="472" t="str">
        <f t="shared" si="26"/>
        <v>否</v>
      </c>
      <c r="G378" s="473" t="str">
        <f t="shared" si="27"/>
        <v>项</v>
      </c>
      <c r="H378" s="474" t="str">
        <f t="shared" si="28"/>
        <v>205</v>
      </c>
      <c r="I378" s="474" t="str">
        <f t="shared" si="29"/>
        <v>20503</v>
      </c>
    </row>
    <row r="379" s="316" customFormat="1" ht="34" hidden="1" customHeight="1" spans="1:9">
      <c r="A379" s="339">
        <v>20504</v>
      </c>
      <c r="B379" s="475" t="s">
        <v>374</v>
      </c>
      <c r="C379" s="476">
        <f>SUMIFS(C380:C$1302,$G380:$G$1302,"项",$I380:$I$1302,$A379)</f>
        <v>0</v>
      </c>
      <c r="D379" s="479">
        <f>SUMIFS(D380:D$1302,$G380:$G$1302,"项",$I380:$I$1302,$A379)</f>
        <v>0</v>
      </c>
      <c r="E379" s="477" t="str">
        <f t="shared" si="30"/>
        <v/>
      </c>
      <c r="F379" s="472" t="str">
        <f t="shared" si="26"/>
        <v>否</v>
      </c>
      <c r="G379" s="473" t="str">
        <f t="shared" si="27"/>
        <v>款</v>
      </c>
      <c r="H379" s="474" t="str">
        <f t="shared" si="28"/>
        <v>205</v>
      </c>
      <c r="I379" s="474" t="str">
        <f t="shared" si="29"/>
        <v>20504</v>
      </c>
    </row>
    <row r="380" s="319" customFormat="1" ht="34" hidden="1" customHeight="1" spans="1:9">
      <c r="A380" s="333">
        <v>2050401</v>
      </c>
      <c r="B380" s="342" t="s">
        <v>375</v>
      </c>
      <c r="C380" s="478">
        <v>0</v>
      </c>
      <c r="D380" s="479">
        <v>0</v>
      </c>
      <c r="E380" s="477" t="str">
        <f t="shared" si="30"/>
        <v/>
      </c>
      <c r="F380" s="472" t="str">
        <f t="shared" si="26"/>
        <v>否</v>
      </c>
      <c r="G380" s="473" t="str">
        <f t="shared" si="27"/>
        <v>项</v>
      </c>
      <c r="H380" s="474" t="str">
        <f t="shared" si="28"/>
        <v>205</v>
      </c>
      <c r="I380" s="474" t="str">
        <f t="shared" si="29"/>
        <v>20504</v>
      </c>
    </row>
    <row r="381" s="319" customFormat="1" ht="34" hidden="1" customHeight="1" spans="1:9">
      <c r="A381" s="333">
        <v>2050402</v>
      </c>
      <c r="B381" s="342" t="s">
        <v>376</v>
      </c>
      <c r="C381" s="478">
        <v>0</v>
      </c>
      <c r="D381" s="479">
        <v>0</v>
      </c>
      <c r="E381" s="477" t="str">
        <f t="shared" si="30"/>
        <v/>
      </c>
      <c r="F381" s="472" t="str">
        <f t="shared" si="26"/>
        <v>否</v>
      </c>
      <c r="G381" s="473" t="str">
        <f t="shared" si="27"/>
        <v>项</v>
      </c>
      <c r="H381" s="474" t="str">
        <f t="shared" si="28"/>
        <v>205</v>
      </c>
      <c r="I381" s="474" t="str">
        <f t="shared" si="29"/>
        <v>20504</v>
      </c>
    </row>
    <row r="382" s="319" customFormat="1" ht="34" hidden="1" customHeight="1" spans="1:9">
      <c r="A382" s="333">
        <v>2050403</v>
      </c>
      <c r="B382" s="342" t="s">
        <v>377</v>
      </c>
      <c r="C382" s="478">
        <v>0</v>
      </c>
      <c r="D382" s="479">
        <v>0</v>
      </c>
      <c r="E382" s="477" t="str">
        <f t="shared" si="30"/>
        <v/>
      </c>
      <c r="F382" s="472" t="str">
        <f t="shared" si="26"/>
        <v>否</v>
      </c>
      <c r="G382" s="473" t="str">
        <f t="shared" si="27"/>
        <v>项</v>
      </c>
      <c r="H382" s="474" t="str">
        <f t="shared" si="28"/>
        <v>205</v>
      </c>
      <c r="I382" s="474" t="str">
        <f t="shared" si="29"/>
        <v>20504</v>
      </c>
    </row>
    <row r="383" s="319" customFormat="1" ht="34" hidden="1" customHeight="1" spans="1:9">
      <c r="A383" s="333">
        <v>2050404</v>
      </c>
      <c r="B383" s="342" t="s">
        <v>378</v>
      </c>
      <c r="C383" s="478">
        <v>0</v>
      </c>
      <c r="D383" s="479">
        <v>0</v>
      </c>
      <c r="E383" s="477" t="str">
        <f t="shared" si="30"/>
        <v/>
      </c>
      <c r="F383" s="472" t="str">
        <f t="shared" si="26"/>
        <v>否</v>
      </c>
      <c r="G383" s="473" t="str">
        <f t="shared" si="27"/>
        <v>项</v>
      </c>
      <c r="H383" s="474" t="str">
        <f t="shared" si="28"/>
        <v>205</v>
      </c>
      <c r="I383" s="474" t="str">
        <f t="shared" si="29"/>
        <v>20504</v>
      </c>
    </row>
    <row r="384" s="319" customFormat="1" ht="34" hidden="1" customHeight="1" spans="1:9">
      <c r="A384" s="333">
        <v>2050499</v>
      </c>
      <c r="B384" s="342" t="s">
        <v>379</v>
      </c>
      <c r="C384" s="479">
        <v>0</v>
      </c>
      <c r="D384" s="479">
        <v>0</v>
      </c>
      <c r="E384" s="477" t="str">
        <f t="shared" si="30"/>
        <v/>
      </c>
      <c r="F384" s="472" t="str">
        <f t="shared" si="26"/>
        <v>否</v>
      </c>
      <c r="G384" s="473" t="str">
        <f t="shared" si="27"/>
        <v>项</v>
      </c>
      <c r="H384" s="474" t="str">
        <f t="shared" si="28"/>
        <v>205</v>
      </c>
      <c r="I384" s="474" t="str">
        <f t="shared" si="29"/>
        <v>20504</v>
      </c>
    </row>
    <row r="385" s="316" customFormat="1" ht="34" hidden="1" customHeight="1" spans="1:9">
      <c r="A385" s="339">
        <v>20505</v>
      </c>
      <c r="B385" s="475" t="s">
        <v>380</v>
      </c>
      <c r="C385" s="476">
        <f>SUMIFS(C386:C$1302,$G386:$G$1302,"项",$I386:$I$1302,$A385)</f>
        <v>0</v>
      </c>
      <c r="D385" s="479">
        <f>SUMIFS(D386:D$1302,$G386:$G$1302,"项",$I386:$I$1302,$A385)</f>
        <v>0</v>
      </c>
      <c r="E385" s="477" t="str">
        <f t="shared" si="30"/>
        <v/>
      </c>
      <c r="F385" s="472" t="str">
        <f t="shared" si="26"/>
        <v>否</v>
      </c>
      <c r="G385" s="473" t="str">
        <f t="shared" si="27"/>
        <v>款</v>
      </c>
      <c r="H385" s="474" t="str">
        <f t="shared" si="28"/>
        <v>205</v>
      </c>
      <c r="I385" s="474" t="str">
        <f t="shared" si="29"/>
        <v>20505</v>
      </c>
    </row>
    <row r="386" s="319" customFormat="1" ht="34" hidden="1" customHeight="1" spans="1:9">
      <c r="A386" s="333">
        <v>2050501</v>
      </c>
      <c r="B386" s="342" t="s">
        <v>381</v>
      </c>
      <c r="C386" s="478">
        <v>0</v>
      </c>
      <c r="D386" s="479">
        <v>0</v>
      </c>
      <c r="E386" s="477" t="str">
        <f t="shared" si="30"/>
        <v/>
      </c>
      <c r="F386" s="472" t="str">
        <f t="shared" si="26"/>
        <v>否</v>
      </c>
      <c r="G386" s="473" t="str">
        <f t="shared" si="27"/>
        <v>项</v>
      </c>
      <c r="H386" s="474" t="str">
        <f t="shared" si="28"/>
        <v>205</v>
      </c>
      <c r="I386" s="474" t="str">
        <f t="shared" si="29"/>
        <v>20505</v>
      </c>
    </row>
    <row r="387" s="319" customFormat="1" ht="34" hidden="1" customHeight="1" spans="1:9">
      <c r="A387" s="333">
        <v>2050502</v>
      </c>
      <c r="B387" s="342" t="s">
        <v>382</v>
      </c>
      <c r="C387" s="478">
        <v>0</v>
      </c>
      <c r="D387" s="479">
        <v>0</v>
      </c>
      <c r="E387" s="477" t="str">
        <f t="shared" si="30"/>
        <v/>
      </c>
      <c r="F387" s="472" t="str">
        <f t="shared" si="26"/>
        <v>否</v>
      </c>
      <c r="G387" s="473" t="str">
        <f t="shared" si="27"/>
        <v>项</v>
      </c>
      <c r="H387" s="474" t="str">
        <f t="shared" si="28"/>
        <v>205</v>
      </c>
      <c r="I387" s="474" t="str">
        <f t="shared" si="29"/>
        <v>20505</v>
      </c>
    </row>
    <row r="388" s="459" customFormat="1" ht="34" hidden="1" customHeight="1" spans="1:9">
      <c r="A388" s="333">
        <v>2050599</v>
      </c>
      <c r="B388" s="342" t="s">
        <v>383</v>
      </c>
      <c r="C388" s="479">
        <v>0</v>
      </c>
      <c r="D388" s="479">
        <v>0</v>
      </c>
      <c r="E388" s="477" t="str">
        <f t="shared" si="30"/>
        <v/>
      </c>
      <c r="F388" s="472" t="str">
        <f t="shared" si="26"/>
        <v>否</v>
      </c>
      <c r="G388" s="473" t="str">
        <f t="shared" si="27"/>
        <v>项</v>
      </c>
      <c r="H388" s="474" t="str">
        <f t="shared" si="28"/>
        <v>205</v>
      </c>
      <c r="I388" s="474" t="str">
        <f t="shared" si="29"/>
        <v>20505</v>
      </c>
    </row>
    <row r="389" s="316" customFormat="1" ht="34" hidden="1" customHeight="1" spans="1:9">
      <c r="A389" s="339">
        <v>20506</v>
      </c>
      <c r="B389" s="475" t="s">
        <v>384</v>
      </c>
      <c r="C389" s="476">
        <f>SUMIFS(C390:C$1302,$G390:$G$1302,"项",$I390:$I$1302,$A389)</f>
        <v>0</v>
      </c>
      <c r="D389" s="479">
        <f>SUMIFS(D390:D$1302,$G390:$G$1302,"项",$I390:$I$1302,$A389)</f>
        <v>0</v>
      </c>
      <c r="E389" s="477" t="str">
        <f t="shared" si="30"/>
        <v/>
      </c>
      <c r="F389" s="472" t="str">
        <f t="shared" ref="F389:F452" si="31">IF(LEN(A389)=3,"是",IF(B389&lt;&gt;"",IF(SUM(C389:D389)&lt;&gt;0,"是","否"),"是"))</f>
        <v>否</v>
      </c>
      <c r="G389" s="473" t="str">
        <f t="shared" si="27"/>
        <v>款</v>
      </c>
      <c r="H389" s="474" t="str">
        <f t="shared" si="28"/>
        <v>205</v>
      </c>
      <c r="I389" s="474" t="str">
        <f t="shared" si="29"/>
        <v>20506</v>
      </c>
    </row>
    <row r="390" s="319" customFormat="1" ht="34" hidden="1" customHeight="1" spans="1:9">
      <c r="A390" s="333">
        <v>2050601</v>
      </c>
      <c r="B390" s="342" t="s">
        <v>385</v>
      </c>
      <c r="C390" s="478">
        <v>0</v>
      </c>
      <c r="D390" s="479">
        <v>0</v>
      </c>
      <c r="E390" s="477" t="str">
        <f t="shared" si="30"/>
        <v/>
      </c>
      <c r="F390" s="472" t="str">
        <f t="shared" si="31"/>
        <v>否</v>
      </c>
      <c r="G390" s="473" t="str">
        <f t="shared" ref="G390:G453" si="32">_xlfn.IFS(LEN(A390)=3,"类",LEN(A390)=5,"款",LEN(A390)=7,"项")</f>
        <v>项</v>
      </c>
      <c r="H390" s="474" t="str">
        <f t="shared" ref="H390:H453" si="33">LEFT(A390,3)</f>
        <v>205</v>
      </c>
      <c r="I390" s="474" t="str">
        <f t="shared" ref="I390:I453" si="34">LEFT(A390,5)</f>
        <v>20506</v>
      </c>
    </row>
    <row r="391" s="459" customFormat="1" ht="34" hidden="1" customHeight="1" spans="1:9">
      <c r="A391" s="333">
        <v>2050602</v>
      </c>
      <c r="B391" s="342" t="s">
        <v>386</v>
      </c>
      <c r="C391" s="478">
        <v>0</v>
      </c>
      <c r="D391" s="479">
        <v>0</v>
      </c>
      <c r="E391" s="477" t="str">
        <f t="shared" si="30"/>
        <v/>
      </c>
      <c r="F391" s="472" t="str">
        <f t="shared" si="31"/>
        <v>否</v>
      </c>
      <c r="G391" s="473" t="str">
        <f t="shared" si="32"/>
        <v>项</v>
      </c>
      <c r="H391" s="474" t="str">
        <f t="shared" si="33"/>
        <v>205</v>
      </c>
      <c r="I391" s="474" t="str">
        <f t="shared" si="34"/>
        <v>20506</v>
      </c>
    </row>
    <row r="392" s="319" customFormat="1" ht="34" hidden="1" customHeight="1" spans="1:9">
      <c r="A392" s="333">
        <v>2050699</v>
      </c>
      <c r="B392" s="342" t="s">
        <v>387</v>
      </c>
      <c r="C392" s="479">
        <v>0</v>
      </c>
      <c r="D392" s="479">
        <v>0</v>
      </c>
      <c r="E392" s="477" t="str">
        <f t="shared" si="30"/>
        <v/>
      </c>
      <c r="F392" s="472" t="str">
        <f t="shared" si="31"/>
        <v>否</v>
      </c>
      <c r="G392" s="473" t="str">
        <f t="shared" si="32"/>
        <v>项</v>
      </c>
      <c r="H392" s="474" t="str">
        <f t="shared" si="33"/>
        <v>205</v>
      </c>
      <c r="I392" s="474" t="str">
        <f t="shared" si="34"/>
        <v>20506</v>
      </c>
    </row>
    <row r="393" s="316" customFormat="1" ht="34" customHeight="1" spans="1:9">
      <c r="A393" s="339">
        <v>20507</v>
      </c>
      <c r="B393" s="475" t="s">
        <v>388</v>
      </c>
      <c r="C393" s="476">
        <f>SUMIFS(C394:C$1302,$G394:$G$1302,"项",$I394:$I$1302,$A393)</f>
        <v>187</v>
      </c>
      <c r="D393" s="479">
        <f>SUMIFS(D394:D$1302,$G394:$G$1302,"项",$I394:$I$1302,$A393)</f>
        <v>1085</v>
      </c>
      <c r="E393" s="477">
        <f t="shared" si="30"/>
        <v>4.80213903743315</v>
      </c>
      <c r="F393" s="472" t="str">
        <f t="shared" si="31"/>
        <v>是</v>
      </c>
      <c r="G393" s="473" t="str">
        <f t="shared" si="32"/>
        <v>款</v>
      </c>
      <c r="H393" s="474" t="str">
        <f t="shared" si="33"/>
        <v>205</v>
      </c>
      <c r="I393" s="474" t="str">
        <f t="shared" si="34"/>
        <v>20507</v>
      </c>
    </row>
    <row r="394" s="319" customFormat="1" ht="34" customHeight="1" spans="1:9">
      <c r="A394" s="333">
        <v>2050701</v>
      </c>
      <c r="B394" s="342" t="s">
        <v>389</v>
      </c>
      <c r="C394" s="478">
        <v>187</v>
      </c>
      <c r="D394" s="479">
        <v>411</v>
      </c>
      <c r="E394" s="477">
        <f t="shared" si="30"/>
        <v>1.19786096256684</v>
      </c>
      <c r="F394" s="472" t="str">
        <f t="shared" si="31"/>
        <v>是</v>
      </c>
      <c r="G394" s="473" t="str">
        <f t="shared" si="32"/>
        <v>项</v>
      </c>
      <c r="H394" s="474" t="str">
        <f t="shared" si="33"/>
        <v>205</v>
      </c>
      <c r="I394" s="474" t="str">
        <f t="shared" si="34"/>
        <v>20507</v>
      </c>
    </row>
    <row r="395" s="319" customFormat="1" ht="34" customHeight="1" spans="1:9">
      <c r="A395" s="333">
        <v>2050702</v>
      </c>
      <c r="B395" s="342" t="s">
        <v>390</v>
      </c>
      <c r="C395" s="478">
        <v>0</v>
      </c>
      <c r="D395" s="479">
        <v>674</v>
      </c>
      <c r="E395" s="477" t="str">
        <f t="shared" si="30"/>
        <v/>
      </c>
      <c r="F395" s="472" t="str">
        <f t="shared" si="31"/>
        <v>是</v>
      </c>
      <c r="G395" s="473" t="str">
        <f t="shared" si="32"/>
        <v>项</v>
      </c>
      <c r="H395" s="474" t="str">
        <f t="shared" si="33"/>
        <v>205</v>
      </c>
      <c r="I395" s="474" t="str">
        <f t="shared" si="34"/>
        <v>20507</v>
      </c>
    </row>
    <row r="396" s="319" customFormat="1" ht="34" hidden="1" customHeight="1" spans="1:9">
      <c r="A396" s="333">
        <v>2050799</v>
      </c>
      <c r="B396" s="342" t="s">
        <v>391</v>
      </c>
      <c r="C396" s="479">
        <v>0</v>
      </c>
      <c r="D396" s="479">
        <v>0</v>
      </c>
      <c r="E396" s="477" t="str">
        <f t="shared" si="30"/>
        <v/>
      </c>
      <c r="F396" s="472" t="str">
        <f t="shared" si="31"/>
        <v>否</v>
      </c>
      <c r="G396" s="473" t="str">
        <f t="shared" si="32"/>
        <v>项</v>
      </c>
      <c r="H396" s="474" t="str">
        <f t="shared" si="33"/>
        <v>205</v>
      </c>
      <c r="I396" s="474" t="str">
        <f t="shared" si="34"/>
        <v>20507</v>
      </c>
    </row>
    <row r="397" s="316" customFormat="1" ht="34" customHeight="1" spans="1:9">
      <c r="A397" s="339">
        <v>20508</v>
      </c>
      <c r="B397" s="475" t="s">
        <v>392</v>
      </c>
      <c r="C397" s="476">
        <f>SUMIFS(C398:C$1302,$G398:$G$1302,"项",$I398:$I$1302,$A397)</f>
        <v>253</v>
      </c>
      <c r="D397" s="479">
        <f>SUMIFS(D398:D$1302,$G398:$G$1302,"项",$I398:$I$1302,$A397)</f>
        <v>246</v>
      </c>
      <c r="E397" s="477">
        <f t="shared" si="30"/>
        <v>-0.0276679841897233</v>
      </c>
      <c r="F397" s="472" t="str">
        <f t="shared" si="31"/>
        <v>是</v>
      </c>
      <c r="G397" s="473" t="str">
        <f t="shared" si="32"/>
        <v>款</v>
      </c>
      <c r="H397" s="474" t="str">
        <f t="shared" si="33"/>
        <v>205</v>
      </c>
      <c r="I397" s="474" t="str">
        <f t="shared" si="34"/>
        <v>20508</v>
      </c>
    </row>
    <row r="398" s="319" customFormat="1" ht="34" hidden="1" customHeight="1" spans="1:9">
      <c r="A398" s="333">
        <v>2050801</v>
      </c>
      <c r="B398" s="342" t="s">
        <v>393</v>
      </c>
      <c r="C398" s="478">
        <v>0</v>
      </c>
      <c r="D398" s="479">
        <v>0</v>
      </c>
      <c r="E398" s="477" t="str">
        <f t="shared" si="30"/>
        <v/>
      </c>
      <c r="F398" s="472" t="str">
        <f t="shared" si="31"/>
        <v>否</v>
      </c>
      <c r="G398" s="473" t="str">
        <f t="shared" si="32"/>
        <v>项</v>
      </c>
      <c r="H398" s="474" t="str">
        <f t="shared" si="33"/>
        <v>205</v>
      </c>
      <c r="I398" s="474" t="str">
        <f t="shared" si="34"/>
        <v>20508</v>
      </c>
    </row>
    <row r="399" s="319" customFormat="1" ht="34" customHeight="1" spans="1:9">
      <c r="A399" s="333">
        <v>2050802</v>
      </c>
      <c r="B399" s="342" t="s">
        <v>394</v>
      </c>
      <c r="C399" s="478">
        <v>253</v>
      </c>
      <c r="D399" s="479">
        <v>246</v>
      </c>
      <c r="E399" s="477">
        <f t="shared" si="30"/>
        <v>-0.0276679841897233</v>
      </c>
      <c r="F399" s="472" t="str">
        <f t="shared" si="31"/>
        <v>是</v>
      </c>
      <c r="G399" s="473" t="str">
        <f t="shared" si="32"/>
        <v>项</v>
      </c>
      <c r="H399" s="474" t="str">
        <f t="shared" si="33"/>
        <v>205</v>
      </c>
      <c r="I399" s="474" t="str">
        <f t="shared" si="34"/>
        <v>20508</v>
      </c>
    </row>
    <row r="400" s="319" customFormat="1" ht="34" hidden="1" customHeight="1" spans="1:9">
      <c r="A400" s="333">
        <v>2050803</v>
      </c>
      <c r="B400" s="342" t="s">
        <v>395</v>
      </c>
      <c r="C400" s="478">
        <v>0</v>
      </c>
      <c r="D400" s="479">
        <v>0</v>
      </c>
      <c r="E400" s="477" t="str">
        <f t="shared" si="30"/>
        <v/>
      </c>
      <c r="F400" s="472" t="str">
        <f t="shared" si="31"/>
        <v>否</v>
      </c>
      <c r="G400" s="473" t="str">
        <f t="shared" si="32"/>
        <v>项</v>
      </c>
      <c r="H400" s="474" t="str">
        <f t="shared" si="33"/>
        <v>205</v>
      </c>
      <c r="I400" s="474" t="str">
        <f t="shared" si="34"/>
        <v>20508</v>
      </c>
    </row>
    <row r="401" s="319" customFormat="1" ht="34" hidden="1" customHeight="1" spans="1:9">
      <c r="A401" s="333">
        <v>2050804</v>
      </c>
      <c r="B401" s="342" t="s">
        <v>396</v>
      </c>
      <c r="C401" s="478">
        <v>0</v>
      </c>
      <c r="D401" s="479">
        <v>0</v>
      </c>
      <c r="E401" s="477" t="str">
        <f t="shared" si="30"/>
        <v/>
      </c>
      <c r="F401" s="472" t="str">
        <f t="shared" si="31"/>
        <v>否</v>
      </c>
      <c r="G401" s="473" t="str">
        <f t="shared" si="32"/>
        <v>项</v>
      </c>
      <c r="H401" s="474" t="str">
        <f t="shared" si="33"/>
        <v>205</v>
      </c>
      <c r="I401" s="474" t="str">
        <f t="shared" si="34"/>
        <v>20508</v>
      </c>
    </row>
    <row r="402" s="319" customFormat="1" ht="34" hidden="1" customHeight="1" spans="1:9">
      <c r="A402" s="333">
        <v>2050899</v>
      </c>
      <c r="B402" s="342" t="s">
        <v>397</v>
      </c>
      <c r="C402" s="479">
        <v>0</v>
      </c>
      <c r="D402" s="479">
        <v>0</v>
      </c>
      <c r="E402" s="477" t="str">
        <f t="shared" si="30"/>
        <v/>
      </c>
      <c r="F402" s="472" t="str">
        <f t="shared" si="31"/>
        <v>否</v>
      </c>
      <c r="G402" s="473" t="str">
        <f t="shared" si="32"/>
        <v>项</v>
      </c>
      <c r="H402" s="474" t="str">
        <f t="shared" si="33"/>
        <v>205</v>
      </c>
      <c r="I402" s="474" t="str">
        <f t="shared" si="34"/>
        <v>20508</v>
      </c>
    </row>
    <row r="403" s="316" customFormat="1" ht="34" customHeight="1" spans="1:9">
      <c r="A403" s="339">
        <v>20509</v>
      </c>
      <c r="B403" s="475" t="s">
        <v>398</v>
      </c>
      <c r="C403" s="476">
        <f>SUMIFS(C404:C$1302,$G404:$G$1302,"项",$I404:$I$1302,$A403)</f>
        <v>204</v>
      </c>
      <c r="D403" s="479">
        <f>SUMIFS(D404:D$1302,$G404:$G$1302,"项",$I404:$I$1302,$A403)</f>
        <v>1428</v>
      </c>
      <c r="E403" s="477">
        <f t="shared" si="30"/>
        <v>6</v>
      </c>
      <c r="F403" s="472" t="str">
        <f t="shared" si="31"/>
        <v>是</v>
      </c>
      <c r="G403" s="473" t="str">
        <f t="shared" si="32"/>
        <v>款</v>
      </c>
      <c r="H403" s="474" t="str">
        <f t="shared" si="33"/>
        <v>205</v>
      </c>
      <c r="I403" s="474" t="str">
        <f t="shared" si="34"/>
        <v>20509</v>
      </c>
    </row>
    <row r="404" s="319" customFormat="1" ht="34" hidden="1" customHeight="1" spans="1:9">
      <c r="A404" s="333">
        <v>2050901</v>
      </c>
      <c r="B404" s="342" t="s">
        <v>399</v>
      </c>
      <c r="C404" s="478">
        <v>0</v>
      </c>
      <c r="D404" s="479">
        <v>0</v>
      </c>
      <c r="E404" s="477" t="str">
        <f t="shared" si="30"/>
        <v/>
      </c>
      <c r="F404" s="472" t="str">
        <f t="shared" si="31"/>
        <v>否</v>
      </c>
      <c r="G404" s="473" t="str">
        <f t="shared" si="32"/>
        <v>项</v>
      </c>
      <c r="H404" s="474" t="str">
        <f t="shared" si="33"/>
        <v>205</v>
      </c>
      <c r="I404" s="474" t="str">
        <f t="shared" si="34"/>
        <v>20509</v>
      </c>
    </row>
    <row r="405" s="319" customFormat="1" ht="34" hidden="1" customHeight="1" spans="1:9">
      <c r="A405" s="333">
        <v>2050902</v>
      </c>
      <c r="B405" s="342" t="s">
        <v>400</v>
      </c>
      <c r="C405" s="478">
        <v>0</v>
      </c>
      <c r="D405" s="479">
        <v>0</v>
      </c>
      <c r="E405" s="477" t="str">
        <f t="shared" si="30"/>
        <v/>
      </c>
      <c r="F405" s="472" t="str">
        <f t="shared" si="31"/>
        <v>否</v>
      </c>
      <c r="G405" s="473" t="str">
        <f t="shared" si="32"/>
        <v>项</v>
      </c>
      <c r="H405" s="474" t="str">
        <f t="shared" si="33"/>
        <v>205</v>
      </c>
      <c r="I405" s="474" t="str">
        <f t="shared" si="34"/>
        <v>20509</v>
      </c>
    </row>
    <row r="406" s="319" customFormat="1" ht="34" hidden="1" customHeight="1" spans="1:9">
      <c r="A406" s="333">
        <v>2050903</v>
      </c>
      <c r="B406" s="342" t="s">
        <v>401</v>
      </c>
      <c r="C406" s="478">
        <v>0</v>
      </c>
      <c r="D406" s="479">
        <v>0</v>
      </c>
      <c r="E406" s="477" t="str">
        <f t="shared" si="30"/>
        <v/>
      </c>
      <c r="F406" s="472" t="str">
        <f t="shared" si="31"/>
        <v>否</v>
      </c>
      <c r="G406" s="473" t="str">
        <f t="shared" si="32"/>
        <v>项</v>
      </c>
      <c r="H406" s="474" t="str">
        <f t="shared" si="33"/>
        <v>205</v>
      </c>
      <c r="I406" s="474" t="str">
        <f t="shared" si="34"/>
        <v>20509</v>
      </c>
    </row>
    <row r="407" s="319" customFormat="1" ht="34" hidden="1" customHeight="1" spans="1:9">
      <c r="A407" s="333">
        <v>2050904</v>
      </c>
      <c r="B407" s="342" t="s">
        <v>402</v>
      </c>
      <c r="C407" s="478">
        <v>0</v>
      </c>
      <c r="D407" s="479">
        <v>0</v>
      </c>
      <c r="E407" s="477" t="str">
        <f t="shared" si="30"/>
        <v/>
      </c>
      <c r="F407" s="472" t="str">
        <f t="shared" si="31"/>
        <v>否</v>
      </c>
      <c r="G407" s="473" t="str">
        <f t="shared" si="32"/>
        <v>项</v>
      </c>
      <c r="H407" s="474" t="str">
        <f t="shared" si="33"/>
        <v>205</v>
      </c>
      <c r="I407" s="474" t="str">
        <f t="shared" si="34"/>
        <v>20509</v>
      </c>
    </row>
    <row r="408" s="319" customFormat="1" ht="34" hidden="1" customHeight="1" spans="1:9">
      <c r="A408" s="333">
        <v>2050905</v>
      </c>
      <c r="B408" s="342" t="s">
        <v>403</v>
      </c>
      <c r="C408" s="478">
        <v>0</v>
      </c>
      <c r="D408" s="479">
        <v>0</v>
      </c>
      <c r="E408" s="477" t="str">
        <f t="shared" si="30"/>
        <v/>
      </c>
      <c r="F408" s="472" t="str">
        <f t="shared" si="31"/>
        <v>否</v>
      </c>
      <c r="G408" s="473" t="str">
        <f t="shared" si="32"/>
        <v>项</v>
      </c>
      <c r="H408" s="474" t="str">
        <f t="shared" si="33"/>
        <v>205</v>
      </c>
      <c r="I408" s="474" t="str">
        <f t="shared" si="34"/>
        <v>20509</v>
      </c>
    </row>
    <row r="409" s="319" customFormat="1" ht="34" customHeight="1" spans="1:9">
      <c r="A409" s="333">
        <v>2050999</v>
      </c>
      <c r="B409" s="342" t="s">
        <v>404</v>
      </c>
      <c r="C409" s="479">
        <v>204</v>
      </c>
      <c r="D409" s="479">
        <v>1428</v>
      </c>
      <c r="E409" s="477">
        <f t="shared" si="30"/>
        <v>6</v>
      </c>
      <c r="F409" s="472" t="str">
        <f t="shared" si="31"/>
        <v>是</v>
      </c>
      <c r="G409" s="473" t="str">
        <f t="shared" si="32"/>
        <v>项</v>
      </c>
      <c r="H409" s="474" t="str">
        <f t="shared" si="33"/>
        <v>205</v>
      </c>
      <c r="I409" s="474" t="str">
        <f t="shared" si="34"/>
        <v>20509</v>
      </c>
    </row>
    <row r="410" s="316" customFormat="1" ht="34" customHeight="1" spans="1:9">
      <c r="A410" s="475">
        <v>20599</v>
      </c>
      <c r="B410" s="475" t="s">
        <v>405</v>
      </c>
      <c r="C410" s="476">
        <f>SUMIFS(C411:C$1302,$G411:$G$1302,"项",$I411:$I$1302,$A410)</f>
        <v>142</v>
      </c>
      <c r="D410" s="479">
        <f>SUMIFS(D411:D$1302,$G411:$G$1302,"项",$I411:$I$1302,$A410)</f>
        <v>220</v>
      </c>
      <c r="E410" s="477">
        <f t="shared" si="30"/>
        <v>0.549295774647887</v>
      </c>
      <c r="F410" s="472" t="str">
        <f t="shared" si="31"/>
        <v>是</v>
      </c>
      <c r="G410" s="473" t="str">
        <f t="shared" si="32"/>
        <v>款</v>
      </c>
      <c r="H410" s="474" t="str">
        <f t="shared" si="33"/>
        <v>205</v>
      </c>
      <c r="I410" s="474" t="str">
        <f t="shared" si="34"/>
        <v>20599</v>
      </c>
    </row>
    <row r="411" s="319" customFormat="1" ht="34" customHeight="1" spans="1:9">
      <c r="A411" s="333" t="s">
        <v>1656</v>
      </c>
      <c r="B411" s="342" t="s">
        <v>406</v>
      </c>
      <c r="C411" s="479">
        <v>142</v>
      </c>
      <c r="D411" s="479">
        <v>220</v>
      </c>
      <c r="E411" s="477">
        <f t="shared" si="30"/>
        <v>0.549295774647887</v>
      </c>
      <c r="F411" s="472" t="str">
        <f t="shared" si="31"/>
        <v>是</v>
      </c>
      <c r="G411" s="473" t="str">
        <f t="shared" si="32"/>
        <v>项</v>
      </c>
      <c r="H411" s="474" t="str">
        <f t="shared" si="33"/>
        <v>205</v>
      </c>
      <c r="I411" s="474" t="str">
        <f t="shared" si="34"/>
        <v>20599</v>
      </c>
    </row>
    <row r="412" s="316" customFormat="1" ht="34" customHeight="1" spans="1:9">
      <c r="A412" s="470">
        <v>206</v>
      </c>
      <c r="B412" s="340" t="s">
        <v>93</v>
      </c>
      <c r="C412" s="341">
        <f>SUMIFS(C413:C$1302,$G413:$G$1302,"款",$H413:$H$1302,$A412)</f>
        <v>638</v>
      </c>
      <c r="D412" s="479">
        <f>SUMIFS(D413:D$1302,$G413:$G$1302,"款",$H413:$H$1302,$A412)</f>
        <v>1027</v>
      </c>
      <c r="E412" s="471">
        <f t="shared" si="30"/>
        <v>0.609717868338558</v>
      </c>
      <c r="F412" s="472" t="str">
        <f t="shared" si="31"/>
        <v>是</v>
      </c>
      <c r="G412" s="473" t="str">
        <f t="shared" si="32"/>
        <v>类</v>
      </c>
      <c r="H412" s="474" t="str">
        <f t="shared" si="33"/>
        <v>206</v>
      </c>
      <c r="I412" s="474" t="str">
        <f t="shared" si="34"/>
        <v>206</v>
      </c>
    </row>
    <row r="413" s="316" customFormat="1" ht="34" customHeight="1" spans="1:9">
      <c r="A413" s="339">
        <v>20601</v>
      </c>
      <c r="B413" s="475" t="s">
        <v>407</v>
      </c>
      <c r="C413" s="476">
        <f>SUMIFS(C414:C$1302,$G414:$G$1302,"项",$I414:$I$1302,$A413)</f>
        <v>522</v>
      </c>
      <c r="D413" s="479">
        <f>SUMIFS(D414:D$1302,$G414:$G$1302,"项",$I414:$I$1302,$A413)</f>
        <v>489</v>
      </c>
      <c r="E413" s="477">
        <f t="shared" si="30"/>
        <v>-0.0632183908045977</v>
      </c>
      <c r="F413" s="472" t="str">
        <f t="shared" si="31"/>
        <v>是</v>
      </c>
      <c r="G413" s="473" t="str">
        <f t="shared" si="32"/>
        <v>款</v>
      </c>
      <c r="H413" s="474" t="str">
        <f t="shared" si="33"/>
        <v>206</v>
      </c>
      <c r="I413" s="474" t="str">
        <f t="shared" si="34"/>
        <v>20601</v>
      </c>
    </row>
    <row r="414" s="319" customFormat="1" ht="34" customHeight="1" spans="1:9">
      <c r="A414" s="333">
        <v>2060101</v>
      </c>
      <c r="B414" s="342" t="s">
        <v>151</v>
      </c>
      <c r="C414" s="478">
        <v>274</v>
      </c>
      <c r="D414" s="479">
        <v>263</v>
      </c>
      <c r="E414" s="477">
        <f t="shared" si="30"/>
        <v>-0.0401459854014599</v>
      </c>
      <c r="F414" s="472" t="str">
        <f t="shared" si="31"/>
        <v>是</v>
      </c>
      <c r="G414" s="473" t="str">
        <f t="shared" si="32"/>
        <v>项</v>
      </c>
      <c r="H414" s="474" t="str">
        <f t="shared" si="33"/>
        <v>206</v>
      </c>
      <c r="I414" s="474" t="str">
        <f t="shared" si="34"/>
        <v>20601</v>
      </c>
    </row>
    <row r="415" s="319" customFormat="1" ht="34" hidden="1" customHeight="1" spans="1:9">
      <c r="A415" s="333">
        <v>2060102</v>
      </c>
      <c r="B415" s="342" t="s">
        <v>152</v>
      </c>
      <c r="C415" s="478">
        <v>0</v>
      </c>
      <c r="D415" s="479">
        <v>0</v>
      </c>
      <c r="E415" s="477" t="str">
        <f t="shared" si="30"/>
        <v/>
      </c>
      <c r="F415" s="472" t="str">
        <f t="shared" si="31"/>
        <v>否</v>
      </c>
      <c r="G415" s="473" t="str">
        <f t="shared" si="32"/>
        <v>项</v>
      </c>
      <c r="H415" s="474" t="str">
        <f t="shared" si="33"/>
        <v>206</v>
      </c>
      <c r="I415" s="474" t="str">
        <f t="shared" si="34"/>
        <v>20601</v>
      </c>
    </row>
    <row r="416" s="319" customFormat="1" ht="34" customHeight="1" spans="1:9">
      <c r="A416" s="333">
        <v>2060103</v>
      </c>
      <c r="B416" s="342" t="s">
        <v>153</v>
      </c>
      <c r="C416" s="478">
        <v>248</v>
      </c>
      <c r="D416" s="479">
        <v>226</v>
      </c>
      <c r="E416" s="477">
        <f t="shared" si="30"/>
        <v>-0.0887096774193549</v>
      </c>
      <c r="F416" s="472" t="str">
        <f t="shared" si="31"/>
        <v>是</v>
      </c>
      <c r="G416" s="473" t="str">
        <f t="shared" si="32"/>
        <v>项</v>
      </c>
      <c r="H416" s="474" t="str">
        <f t="shared" si="33"/>
        <v>206</v>
      </c>
      <c r="I416" s="474" t="str">
        <f t="shared" si="34"/>
        <v>20601</v>
      </c>
    </row>
    <row r="417" s="319" customFormat="1" ht="34" hidden="1" customHeight="1" spans="1:9">
      <c r="A417" s="333">
        <v>2060199</v>
      </c>
      <c r="B417" s="342" t="s">
        <v>408</v>
      </c>
      <c r="C417" s="479">
        <v>0</v>
      </c>
      <c r="D417" s="479">
        <v>0</v>
      </c>
      <c r="E417" s="477" t="str">
        <f t="shared" si="30"/>
        <v/>
      </c>
      <c r="F417" s="472" t="str">
        <f t="shared" si="31"/>
        <v>否</v>
      </c>
      <c r="G417" s="473" t="str">
        <f t="shared" si="32"/>
        <v>项</v>
      </c>
      <c r="H417" s="474" t="str">
        <f t="shared" si="33"/>
        <v>206</v>
      </c>
      <c r="I417" s="474" t="str">
        <f t="shared" si="34"/>
        <v>20601</v>
      </c>
    </row>
    <row r="418" s="316" customFormat="1" ht="34" hidden="1" customHeight="1" spans="1:9">
      <c r="A418" s="339">
        <v>20602</v>
      </c>
      <c r="B418" s="475" t="s">
        <v>409</v>
      </c>
      <c r="C418" s="476">
        <f>SUMIFS(C419:C$1302,$G419:$G$1302,"项",$I419:$I$1302,$A418)</f>
        <v>0</v>
      </c>
      <c r="D418" s="479">
        <f>SUMIFS(D419:D$1302,$G419:$G$1302,"项",$I419:$I$1302,$A418)</f>
        <v>0</v>
      </c>
      <c r="E418" s="477" t="str">
        <f t="shared" si="30"/>
        <v/>
      </c>
      <c r="F418" s="472" t="str">
        <f t="shared" si="31"/>
        <v>否</v>
      </c>
      <c r="G418" s="473" t="str">
        <f t="shared" si="32"/>
        <v>款</v>
      </c>
      <c r="H418" s="474" t="str">
        <f t="shared" si="33"/>
        <v>206</v>
      </c>
      <c r="I418" s="474" t="str">
        <f t="shared" si="34"/>
        <v>20602</v>
      </c>
    </row>
    <row r="419" s="319" customFormat="1" ht="34" hidden="1" customHeight="1" spans="1:9">
      <c r="A419" s="333">
        <v>2060201</v>
      </c>
      <c r="B419" s="342" t="s">
        <v>410</v>
      </c>
      <c r="C419" s="478">
        <v>0</v>
      </c>
      <c r="D419" s="479">
        <v>0</v>
      </c>
      <c r="E419" s="477" t="str">
        <f t="shared" si="30"/>
        <v/>
      </c>
      <c r="F419" s="472" t="str">
        <f t="shared" si="31"/>
        <v>否</v>
      </c>
      <c r="G419" s="473" t="str">
        <f t="shared" si="32"/>
        <v>项</v>
      </c>
      <c r="H419" s="474" t="str">
        <f t="shared" si="33"/>
        <v>206</v>
      </c>
      <c r="I419" s="474" t="str">
        <f t="shared" si="34"/>
        <v>20602</v>
      </c>
    </row>
    <row r="420" s="319" customFormat="1" ht="34" hidden="1" customHeight="1" spans="1:9">
      <c r="A420" s="333">
        <v>2060203</v>
      </c>
      <c r="B420" s="342" t="s">
        <v>411</v>
      </c>
      <c r="C420" s="478">
        <v>0</v>
      </c>
      <c r="D420" s="479">
        <v>0</v>
      </c>
      <c r="E420" s="477" t="str">
        <f t="shared" si="30"/>
        <v/>
      </c>
      <c r="F420" s="472" t="str">
        <f t="shared" si="31"/>
        <v>否</v>
      </c>
      <c r="G420" s="473" t="str">
        <f t="shared" si="32"/>
        <v>项</v>
      </c>
      <c r="H420" s="474" t="str">
        <f t="shared" si="33"/>
        <v>206</v>
      </c>
      <c r="I420" s="474" t="str">
        <f t="shared" si="34"/>
        <v>20602</v>
      </c>
    </row>
    <row r="421" s="319" customFormat="1" ht="34" hidden="1" customHeight="1" spans="1:9">
      <c r="A421" s="333">
        <v>2060204</v>
      </c>
      <c r="B421" s="342" t="s">
        <v>412</v>
      </c>
      <c r="C421" s="478">
        <v>0</v>
      </c>
      <c r="D421" s="479">
        <v>0</v>
      </c>
      <c r="E421" s="477" t="str">
        <f t="shared" si="30"/>
        <v/>
      </c>
      <c r="F421" s="472" t="str">
        <f t="shared" si="31"/>
        <v>否</v>
      </c>
      <c r="G421" s="473" t="str">
        <f t="shared" si="32"/>
        <v>项</v>
      </c>
      <c r="H421" s="474" t="str">
        <f t="shared" si="33"/>
        <v>206</v>
      </c>
      <c r="I421" s="474" t="str">
        <f t="shared" si="34"/>
        <v>20602</v>
      </c>
    </row>
    <row r="422" s="319" customFormat="1" ht="34" hidden="1" customHeight="1" spans="1:9">
      <c r="A422" s="333">
        <v>2060205</v>
      </c>
      <c r="B422" s="342" t="s">
        <v>413</v>
      </c>
      <c r="C422" s="478">
        <v>0</v>
      </c>
      <c r="D422" s="479">
        <v>0</v>
      </c>
      <c r="E422" s="477" t="str">
        <f t="shared" si="30"/>
        <v/>
      </c>
      <c r="F422" s="472" t="str">
        <f t="shared" si="31"/>
        <v>否</v>
      </c>
      <c r="G422" s="473" t="str">
        <f t="shared" si="32"/>
        <v>项</v>
      </c>
      <c r="H422" s="474" t="str">
        <f t="shared" si="33"/>
        <v>206</v>
      </c>
      <c r="I422" s="474" t="str">
        <f t="shared" si="34"/>
        <v>20602</v>
      </c>
    </row>
    <row r="423" s="319" customFormat="1" ht="34" hidden="1" customHeight="1" spans="1:9">
      <c r="A423" s="333">
        <v>2060206</v>
      </c>
      <c r="B423" s="342" t="s">
        <v>414</v>
      </c>
      <c r="C423" s="478">
        <v>0</v>
      </c>
      <c r="D423" s="479">
        <v>0</v>
      </c>
      <c r="E423" s="477" t="str">
        <f t="shared" si="30"/>
        <v/>
      </c>
      <c r="F423" s="472" t="str">
        <f t="shared" si="31"/>
        <v>否</v>
      </c>
      <c r="G423" s="473" t="str">
        <f t="shared" si="32"/>
        <v>项</v>
      </c>
      <c r="H423" s="474" t="str">
        <f t="shared" si="33"/>
        <v>206</v>
      </c>
      <c r="I423" s="474" t="str">
        <f t="shared" si="34"/>
        <v>20602</v>
      </c>
    </row>
    <row r="424" s="319" customFormat="1" ht="34" hidden="1" customHeight="1" spans="1:9">
      <c r="A424" s="481">
        <v>2060207</v>
      </c>
      <c r="B424" s="487" t="s">
        <v>415</v>
      </c>
      <c r="C424" s="478">
        <v>0</v>
      </c>
      <c r="D424" s="479">
        <v>0</v>
      </c>
      <c r="E424" s="477" t="str">
        <f t="shared" si="30"/>
        <v/>
      </c>
      <c r="F424" s="472" t="str">
        <f t="shared" si="31"/>
        <v>否</v>
      </c>
      <c r="G424" s="473" t="str">
        <f t="shared" si="32"/>
        <v>项</v>
      </c>
      <c r="H424" s="474" t="str">
        <f t="shared" si="33"/>
        <v>206</v>
      </c>
      <c r="I424" s="474" t="str">
        <f t="shared" si="34"/>
        <v>20602</v>
      </c>
    </row>
    <row r="425" s="319" customFormat="1" ht="34" hidden="1" customHeight="1" spans="1:9">
      <c r="A425" s="333">
        <v>2060208</v>
      </c>
      <c r="B425" s="342" t="s">
        <v>416</v>
      </c>
      <c r="C425" s="478">
        <v>0</v>
      </c>
      <c r="D425" s="479">
        <v>0</v>
      </c>
      <c r="E425" s="477" t="str">
        <f t="shared" si="30"/>
        <v/>
      </c>
      <c r="F425" s="472" t="str">
        <f t="shared" si="31"/>
        <v>否</v>
      </c>
      <c r="G425" s="473" t="str">
        <f t="shared" si="32"/>
        <v>项</v>
      </c>
      <c r="H425" s="474" t="str">
        <f t="shared" si="33"/>
        <v>206</v>
      </c>
      <c r="I425" s="474" t="str">
        <f t="shared" si="34"/>
        <v>20602</v>
      </c>
    </row>
    <row r="426" s="319" customFormat="1" ht="34" hidden="1" customHeight="1" spans="1:9">
      <c r="A426" s="333">
        <v>2060299</v>
      </c>
      <c r="B426" s="342" t="s">
        <v>417</v>
      </c>
      <c r="C426" s="479">
        <v>0</v>
      </c>
      <c r="D426" s="479">
        <v>0</v>
      </c>
      <c r="E426" s="477" t="str">
        <f t="shared" si="30"/>
        <v/>
      </c>
      <c r="F426" s="472" t="str">
        <f t="shared" si="31"/>
        <v>否</v>
      </c>
      <c r="G426" s="473" t="str">
        <f t="shared" si="32"/>
        <v>项</v>
      </c>
      <c r="H426" s="474" t="str">
        <f t="shared" si="33"/>
        <v>206</v>
      </c>
      <c r="I426" s="474" t="str">
        <f t="shared" si="34"/>
        <v>20602</v>
      </c>
    </row>
    <row r="427" s="316" customFormat="1" ht="34" hidden="1" customHeight="1" spans="1:9">
      <c r="A427" s="339">
        <v>20603</v>
      </c>
      <c r="B427" s="475" t="s">
        <v>418</v>
      </c>
      <c r="C427" s="476">
        <f>SUMIFS(C428:C$1302,$G428:$G$1302,"项",$I428:$I$1302,$A427)</f>
        <v>0</v>
      </c>
      <c r="D427" s="479">
        <f>SUMIFS(D428:D$1302,$G428:$G$1302,"项",$I428:$I$1302,$A427)</f>
        <v>0</v>
      </c>
      <c r="E427" s="477" t="str">
        <f t="shared" si="30"/>
        <v/>
      </c>
      <c r="F427" s="472" t="str">
        <f t="shared" si="31"/>
        <v>否</v>
      </c>
      <c r="G427" s="473" t="str">
        <f t="shared" si="32"/>
        <v>款</v>
      </c>
      <c r="H427" s="474" t="str">
        <f t="shared" si="33"/>
        <v>206</v>
      </c>
      <c r="I427" s="474" t="str">
        <f t="shared" si="34"/>
        <v>20603</v>
      </c>
    </row>
    <row r="428" s="319" customFormat="1" ht="34" hidden="1" customHeight="1" spans="1:9">
      <c r="A428" s="333">
        <v>2060301</v>
      </c>
      <c r="B428" s="342" t="s">
        <v>410</v>
      </c>
      <c r="C428" s="478">
        <v>0</v>
      </c>
      <c r="D428" s="479">
        <v>0</v>
      </c>
      <c r="E428" s="477" t="str">
        <f t="shared" si="30"/>
        <v/>
      </c>
      <c r="F428" s="472" t="str">
        <f t="shared" si="31"/>
        <v>否</v>
      </c>
      <c r="G428" s="473" t="str">
        <f t="shared" si="32"/>
        <v>项</v>
      </c>
      <c r="H428" s="474" t="str">
        <f t="shared" si="33"/>
        <v>206</v>
      </c>
      <c r="I428" s="474" t="str">
        <f t="shared" si="34"/>
        <v>20603</v>
      </c>
    </row>
    <row r="429" s="319" customFormat="1" ht="34" hidden="1" customHeight="1" spans="1:9">
      <c r="A429" s="333">
        <v>2060302</v>
      </c>
      <c r="B429" s="342" t="s">
        <v>419</v>
      </c>
      <c r="C429" s="478">
        <v>0</v>
      </c>
      <c r="D429" s="479">
        <v>0</v>
      </c>
      <c r="E429" s="477" t="str">
        <f t="shared" si="30"/>
        <v/>
      </c>
      <c r="F429" s="472" t="str">
        <f t="shared" si="31"/>
        <v>否</v>
      </c>
      <c r="G429" s="473" t="str">
        <f t="shared" si="32"/>
        <v>项</v>
      </c>
      <c r="H429" s="474" t="str">
        <f t="shared" si="33"/>
        <v>206</v>
      </c>
      <c r="I429" s="474" t="str">
        <f t="shared" si="34"/>
        <v>20603</v>
      </c>
    </row>
    <row r="430" s="319" customFormat="1" ht="34" hidden="1" customHeight="1" spans="1:9">
      <c r="A430" s="333">
        <v>2060303</v>
      </c>
      <c r="B430" s="342" t="s">
        <v>420</v>
      </c>
      <c r="C430" s="478">
        <v>0</v>
      </c>
      <c r="D430" s="479">
        <v>0</v>
      </c>
      <c r="E430" s="477" t="str">
        <f t="shared" si="30"/>
        <v/>
      </c>
      <c r="F430" s="472" t="str">
        <f t="shared" si="31"/>
        <v>否</v>
      </c>
      <c r="G430" s="473" t="str">
        <f t="shared" si="32"/>
        <v>项</v>
      </c>
      <c r="H430" s="474" t="str">
        <f t="shared" si="33"/>
        <v>206</v>
      </c>
      <c r="I430" s="474" t="str">
        <f t="shared" si="34"/>
        <v>20603</v>
      </c>
    </row>
    <row r="431" s="319" customFormat="1" ht="34" hidden="1" customHeight="1" spans="1:9">
      <c r="A431" s="333">
        <v>2060304</v>
      </c>
      <c r="B431" s="342" t="s">
        <v>421</v>
      </c>
      <c r="C431" s="478">
        <v>0</v>
      </c>
      <c r="D431" s="479">
        <v>0</v>
      </c>
      <c r="E431" s="477" t="str">
        <f t="shared" si="30"/>
        <v/>
      </c>
      <c r="F431" s="472" t="str">
        <f t="shared" si="31"/>
        <v>否</v>
      </c>
      <c r="G431" s="473" t="str">
        <f t="shared" si="32"/>
        <v>项</v>
      </c>
      <c r="H431" s="474" t="str">
        <f t="shared" si="33"/>
        <v>206</v>
      </c>
      <c r="I431" s="474" t="str">
        <f t="shared" si="34"/>
        <v>20603</v>
      </c>
    </row>
    <row r="432" s="319" customFormat="1" ht="34" hidden="1" customHeight="1" spans="1:9">
      <c r="A432" s="333">
        <v>2060399</v>
      </c>
      <c r="B432" s="342" t="s">
        <v>422</v>
      </c>
      <c r="C432" s="479">
        <v>0</v>
      </c>
      <c r="D432" s="479">
        <v>0</v>
      </c>
      <c r="E432" s="477" t="str">
        <f t="shared" si="30"/>
        <v/>
      </c>
      <c r="F432" s="472" t="str">
        <f t="shared" si="31"/>
        <v>否</v>
      </c>
      <c r="G432" s="473" t="str">
        <f t="shared" si="32"/>
        <v>项</v>
      </c>
      <c r="H432" s="474" t="str">
        <f t="shared" si="33"/>
        <v>206</v>
      </c>
      <c r="I432" s="474" t="str">
        <f t="shared" si="34"/>
        <v>20603</v>
      </c>
    </row>
    <row r="433" s="316" customFormat="1" ht="34" customHeight="1" spans="1:9">
      <c r="A433" s="339">
        <v>20604</v>
      </c>
      <c r="B433" s="475" t="s">
        <v>423</v>
      </c>
      <c r="C433" s="476">
        <f>SUMIFS(C434:C$1302,$G434:$G$1302,"项",$I434:$I$1302,$A433)</f>
        <v>34</v>
      </c>
      <c r="D433" s="479">
        <f>SUMIFS(D434:D$1302,$G434:$G$1302,"项",$I434:$I$1302,$A433)</f>
        <v>302</v>
      </c>
      <c r="E433" s="477">
        <f t="shared" si="30"/>
        <v>7.88235294117647</v>
      </c>
      <c r="F433" s="472" t="str">
        <f t="shared" si="31"/>
        <v>是</v>
      </c>
      <c r="G433" s="473" t="str">
        <f t="shared" si="32"/>
        <v>款</v>
      </c>
      <c r="H433" s="474" t="str">
        <f t="shared" si="33"/>
        <v>206</v>
      </c>
      <c r="I433" s="474" t="str">
        <f t="shared" si="34"/>
        <v>20604</v>
      </c>
    </row>
    <row r="434" s="319" customFormat="1" ht="34" hidden="1" customHeight="1" spans="1:9">
      <c r="A434" s="333">
        <v>2060401</v>
      </c>
      <c r="B434" s="342" t="s">
        <v>410</v>
      </c>
      <c r="C434" s="478">
        <v>0</v>
      </c>
      <c r="D434" s="479">
        <v>0</v>
      </c>
      <c r="E434" s="477" t="str">
        <f t="shared" si="30"/>
        <v/>
      </c>
      <c r="F434" s="472" t="str">
        <f t="shared" si="31"/>
        <v>否</v>
      </c>
      <c r="G434" s="473" t="str">
        <f t="shared" si="32"/>
        <v>项</v>
      </c>
      <c r="H434" s="474" t="str">
        <f t="shared" si="33"/>
        <v>206</v>
      </c>
      <c r="I434" s="474" t="str">
        <f t="shared" si="34"/>
        <v>20604</v>
      </c>
    </row>
    <row r="435" s="319" customFormat="1" ht="34" hidden="1" customHeight="1" spans="1:9">
      <c r="A435" s="488">
        <v>2060404</v>
      </c>
      <c r="B435" s="342" t="s">
        <v>424</v>
      </c>
      <c r="C435" s="478">
        <v>0</v>
      </c>
      <c r="D435" s="479">
        <v>0</v>
      </c>
      <c r="E435" s="477" t="str">
        <f t="shared" si="30"/>
        <v/>
      </c>
      <c r="F435" s="472" t="str">
        <f t="shared" si="31"/>
        <v>否</v>
      </c>
      <c r="G435" s="473" t="str">
        <f t="shared" si="32"/>
        <v>项</v>
      </c>
      <c r="H435" s="474" t="str">
        <f t="shared" si="33"/>
        <v>206</v>
      </c>
      <c r="I435" s="474" t="str">
        <f t="shared" si="34"/>
        <v>20604</v>
      </c>
    </row>
    <row r="436" s="319" customFormat="1" ht="34" customHeight="1" spans="1:9">
      <c r="A436" s="333" t="s">
        <v>1657</v>
      </c>
      <c r="B436" s="342" t="s">
        <v>425</v>
      </c>
      <c r="C436" s="478">
        <v>30</v>
      </c>
      <c r="D436" s="479">
        <v>302</v>
      </c>
      <c r="E436" s="477">
        <f t="shared" si="30"/>
        <v>9.06666666666667</v>
      </c>
      <c r="F436" s="472" t="str">
        <f t="shared" si="31"/>
        <v>是</v>
      </c>
      <c r="G436" s="473" t="str">
        <f t="shared" si="32"/>
        <v>项</v>
      </c>
      <c r="H436" s="474" t="str">
        <f t="shared" si="33"/>
        <v>206</v>
      </c>
      <c r="I436" s="474" t="str">
        <f t="shared" si="34"/>
        <v>20604</v>
      </c>
    </row>
    <row r="437" s="319" customFormat="1" ht="34" customHeight="1" spans="1:9">
      <c r="A437" s="333">
        <v>2060499</v>
      </c>
      <c r="B437" s="342" t="s">
        <v>426</v>
      </c>
      <c r="C437" s="479">
        <v>4</v>
      </c>
      <c r="D437" s="479">
        <v>0</v>
      </c>
      <c r="E437" s="477">
        <f t="shared" ref="E437:E500" si="35">IF(C437&lt;&gt;0,D437/C437-1,"")</f>
        <v>-1</v>
      </c>
      <c r="F437" s="472" t="str">
        <f t="shared" si="31"/>
        <v>是</v>
      </c>
      <c r="G437" s="473" t="str">
        <f t="shared" si="32"/>
        <v>项</v>
      </c>
      <c r="H437" s="474" t="str">
        <f t="shared" si="33"/>
        <v>206</v>
      </c>
      <c r="I437" s="474" t="str">
        <f t="shared" si="34"/>
        <v>20604</v>
      </c>
    </row>
    <row r="438" s="316" customFormat="1" ht="34" hidden="1" customHeight="1" spans="1:9">
      <c r="A438" s="339">
        <v>20605</v>
      </c>
      <c r="B438" s="475" t="s">
        <v>427</v>
      </c>
      <c r="C438" s="476">
        <f>SUMIFS(C439:C$1302,$G439:$G$1302,"项",$I439:$I$1302,$A438)</f>
        <v>0</v>
      </c>
      <c r="D438" s="479">
        <f>SUMIFS(D439:D$1302,$G439:$G$1302,"项",$I439:$I$1302,$A438)</f>
        <v>0</v>
      </c>
      <c r="E438" s="477" t="str">
        <f t="shared" si="35"/>
        <v/>
      </c>
      <c r="F438" s="472" t="str">
        <f t="shared" si="31"/>
        <v>否</v>
      </c>
      <c r="G438" s="473" t="str">
        <f t="shared" si="32"/>
        <v>款</v>
      </c>
      <c r="H438" s="474" t="str">
        <f t="shared" si="33"/>
        <v>206</v>
      </c>
      <c r="I438" s="474" t="str">
        <f t="shared" si="34"/>
        <v>20605</v>
      </c>
    </row>
    <row r="439" s="319" customFormat="1" ht="34" hidden="1" customHeight="1" spans="1:9">
      <c r="A439" s="333">
        <v>2060501</v>
      </c>
      <c r="B439" s="342" t="s">
        <v>410</v>
      </c>
      <c r="C439" s="478">
        <v>0</v>
      </c>
      <c r="D439" s="479">
        <v>0</v>
      </c>
      <c r="E439" s="477" t="str">
        <f t="shared" si="35"/>
        <v/>
      </c>
      <c r="F439" s="472" t="str">
        <f t="shared" si="31"/>
        <v>否</v>
      </c>
      <c r="G439" s="473" t="str">
        <f t="shared" si="32"/>
        <v>项</v>
      </c>
      <c r="H439" s="474" t="str">
        <f t="shared" si="33"/>
        <v>206</v>
      </c>
      <c r="I439" s="474" t="str">
        <f t="shared" si="34"/>
        <v>20605</v>
      </c>
    </row>
    <row r="440" s="319" customFormat="1" ht="34" hidden="1" customHeight="1" spans="1:9">
      <c r="A440" s="333">
        <v>2060502</v>
      </c>
      <c r="B440" s="342" t="s">
        <v>428</v>
      </c>
      <c r="C440" s="478">
        <v>0</v>
      </c>
      <c r="D440" s="479">
        <v>0</v>
      </c>
      <c r="E440" s="477" t="str">
        <f t="shared" si="35"/>
        <v/>
      </c>
      <c r="F440" s="472" t="str">
        <f t="shared" si="31"/>
        <v>否</v>
      </c>
      <c r="G440" s="473" t="str">
        <f t="shared" si="32"/>
        <v>项</v>
      </c>
      <c r="H440" s="474" t="str">
        <f t="shared" si="33"/>
        <v>206</v>
      </c>
      <c r="I440" s="474" t="str">
        <f t="shared" si="34"/>
        <v>20605</v>
      </c>
    </row>
    <row r="441" s="319" customFormat="1" ht="34" hidden="1" customHeight="1" spans="1:9">
      <c r="A441" s="333">
        <v>2060503</v>
      </c>
      <c r="B441" s="342" t="s">
        <v>429</v>
      </c>
      <c r="C441" s="478">
        <v>0</v>
      </c>
      <c r="D441" s="479">
        <v>0</v>
      </c>
      <c r="E441" s="477" t="str">
        <f t="shared" si="35"/>
        <v/>
      </c>
      <c r="F441" s="472" t="str">
        <f t="shared" si="31"/>
        <v>否</v>
      </c>
      <c r="G441" s="473" t="str">
        <f t="shared" si="32"/>
        <v>项</v>
      </c>
      <c r="H441" s="474" t="str">
        <f t="shared" si="33"/>
        <v>206</v>
      </c>
      <c r="I441" s="474" t="str">
        <f t="shared" si="34"/>
        <v>20605</v>
      </c>
    </row>
    <row r="442" s="319" customFormat="1" ht="34" hidden="1" customHeight="1" spans="1:9">
      <c r="A442" s="333">
        <v>2060599</v>
      </c>
      <c r="B442" s="342" t="s">
        <v>430</v>
      </c>
      <c r="C442" s="479">
        <v>0</v>
      </c>
      <c r="D442" s="479">
        <v>0</v>
      </c>
      <c r="E442" s="477" t="str">
        <f t="shared" si="35"/>
        <v/>
      </c>
      <c r="F442" s="472" t="str">
        <f t="shared" si="31"/>
        <v>否</v>
      </c>
      <c r="G442" s="473" t="str">
        <f t="shared" si="32"/>
        <v>项</v>
      </c>
      <c r="H442" s="474" t="str">
        <f t="shared" si="33"/>
        <v>206</v>
      </c>
      <c r="I442" s="474" t="str">
        <f t="shared" si="34"/>
        <v>20605</v>
      </c>
    </row>
    <row r="443" s="316" customFormat="1" ht="34" hidden="1" customHeight="1" spans="1:9">
      <c r="A443" s="339">
        <v>20606</v>
      </c>
      <c r="B443" s="475" t="s">
        <v>431</v>
      </c>
      <c r="C443" s="476">
        <f>SUMIFS(C444:C$1302,$G444:$G$1302,"项",$I444:$I$1302,$A443)</f>
        <v>0</v>
      </c>
      <c r="D443" s="479">
        <f>SUMIFS(D444:D$1302,$G444:$G$1302,"项",$I444:$I$1302,$A443)</f>
        <v>0</v>
      </c>
      <c r="E443" s="477" t="str">
        <f t="shared" si="35"/>
        <v/>
      </c>
      <c r="F443" s="472" t="str">
        <f t="shared" si="31"/>
        <v>否</v>
      </c>
      <c r="G443" s="473" t="str">
        <f t="shared" si="32"/>
        <v>款</v>
      </c>
      <c r="H443" s="474" t="str">
        <f t="shared" si="33"/>
        <v>206</v>
      </c>
      <c r="I443" s="474" t="str">
        <f t="shared" si="34"/>
        <v>20606</v>
      </c>
    </row>
    <row r="444" s="319" customFormat="1" ht="34" hidden="1" customHeight="1" spans="1:9">
      <c r="A444" s="333">
        <v>2060601</v>
      </c>
      <c r="B444" s="342" t="s">
        <v>432</v>
      </c>
      <c r="C444" s="478">
        <v>0</v>
      </c>
      <c r="D444" s="479">
        <v>0</v>
      </c>
      <c r="E444" s="477" t="str">
        <f t="shared" si="35"/>
        <v/>
      </c>
      <c r="F444" s="472" t="str">
        <f t="shared" si="31"/>
        <v>否</v>
      </c>
      <c r="G444" s="473" t="str">
        <f t="shared" si="32"/>
        <v>项</v>
      </c>
      <c r="H444" s="474" t="str">
        <f t="shared" si="33"/>
        <v>206</v>
      </c>
      <c r="I444" s="474" t="str">
        <f t="shared" si="34"/>
        <v>20606</v>
      </c>
    </row>
    <row r="445" s="319" customFormat="1" ht="34" hidden="1" customHeight="1" spans="1:9">
      <c r="A445" s="333">
        <v>2060602</v>
      </c>
      <c r="B445" s="342" t="s">
        <v>433</v>
      </c>
      <c r="C445" s="478">
        <v>0</v>
      </c>
      <c r="D445" s="479">
        <v>0</v>
      </c>
      <c r="E445" s="477" t="str">
        <f t="shared" si="35"/>
        <v/>
      </c>
      <c r="F445" s="472" t="str">
        <f t="shared" si="31"/>
        <v>否</v>
      </c>
      <c r="G445" s="473" t="str">
        <f t="shared" si="32"/>
        <v>项</v>
      </c>
      <c r="H445" s="474" t="str">
        <f t="shared" si="33"/>
        <v>206</v>
      </c>
      <c r="I445" s="474" t="str">
        <f t="shared" si="34"/>
        <v>20606</v>
      </c>
    </row>
    <row r="446" s="319" customFormat="1" ht="34" hidden="1" customHeight="1" spans="1:9">
      <c r="A446" s="333">
        <v>2060603</v>
      </c>
      <c r="B446" s="342" t="s">
        <v>434</v>
      </c>
      <c r="C446" s="478">
        <v>0</v>
      </c>
      <c r="D446" s="479">
        <v>0</v>
      </c>
      <c r="E446" s="477" t="str">
        <f t="shared" si="35"/>
        <v/>
      </c>
      <c r="F446" s="472" t="str">
        <f t="shared" si="31"/>
        <v>否</v>
      </c>
      <c r="G446" s="473" t="str">
        <f t="shared" si="32"/>
        <v>项</v>
      </c>
      <c r="H446" s="474" t="str">
        <f t="shared" si="33"/>
        <v>206</v>
      </c>
      <c r="I446" s="474" t="str">
        <f t="shared" si="34"/>
        <v>20606</v>
      </c>
    </row>
    <row r="447" s="319" customFormat="1" ht="34" hidden="1" customHeight="1" spans="1:9">
      <c r="A447" s="333">
        <v>2060699</v>
      </c>
      <c r="B447" s="342" t="s">
        <v>435</v>
      </c>
      <c r="C447" s="479">
        <v>0</v>
      </c>
      <c r="D447" s="479">
        <v>0</v>
      </c>
      <c r="E447" s="477" t="str">
        <f t="shared" si="35"/>
        <v/>
      </c>
      <c r="F447" s="472" t="str">
        <f t="shared" si="31"/>
        <v>否</v>
      </c>
      <c r="G447" s="473" t="str">
        <f t="shared" si="32"/>
        <v>项</v>
      </c>
      <c r="H447" s="474" t="str">
        <f t="shared" si="33"/>
        <v>206</v>
      </c>
      <c r="I447" s="474" t="str">
        <f t="shared" si="34"/>
        <v>20606</v>
      </c>
    </row>
    <row r="448" s="316" customFormat="1" ht="34" customHeight="1" spans="1:9">
      <c r="A448" s="339">
        <v>20607</v>
      </c>
      <c r="B448" s="475" t="s">
        <v>436</v>
      </c>
      <c r="C448" s="476">
        <f>SUMIFS(C449:C$1302,$G449:$G$1302,"项",$I449:$I$1302,$A448)</f>
        <v>82</v>
      </c>
      <c r="D448" s="479">
        <f>SUMIFS(D449:D$1302,$G449:$G$1302,"项",$I449:$I$1302,$A448)</f>
        <v>236</v>
      </c>
      <c r="E448" s="477">
        <f t="shared" si="35"/>
        <v>1.8780487804878</v>
      </c>
      <c r="F448" s="472" t="str">
        <f t="shared" si="31"/>
        <v>是</v>
      </c>
      <c r="G448" s="473" t="str">
        <f t="shared" si="32"/>
        <v>款</v>
      </c>
      <c r="H448" s="474" t="str">
        <f t="shared" si="33"/>
        <v>206</v>
      </c>
      <c r="I448" s="474" t="str">
        <f t="shared" si="34"/>
        <v>20607</v>
      </c>
    </row>
    <row r="449" s="319" customFormat="1" ht="34" customHeight="1" spans="1:9">
      <c r="A449" s="333">
        <v>2060701</v>
      </c>
      <c r="B449" s="342" t="s">
        <v>410</v>
      </c>
      <c r="C449" s="478">
        <v>78</v>
      </c>
      <c r="D449" s="479">
        <v>65</v>
      </c>
      <c r="E449" s="477">
        <f t="shared" si="35"/>
        <v>-0.166666666666667</v>
      </c>
      <c r="F449" s="472" t="str">
        <f t="shared" si="31"/>
        <v>是</v>
      </c>
      <c r="G449" s="473" t="str">
        <f t="shared" si="32"/>
        <v>项</v>
      </c>
      <c r="H449" s="474" t="str">
        <f t="shared" si="33"/>
        <v>206</v>
      </c>
      <c r="I449" s="474" t="str">
        <f t="shared" si="34"/>
        <v>20607</v>
      </c>
    </row>
    <row r="450" s="319" customFormat="1" ht="34" customHeight="1" spans="1:9">
      <c r="A450" s="333">
        <v>2060702</v>
      </c>
      <c r="B450" s="342" t="s">
        <v>437</v>
      </c>
      <c r="C450" s="478">
        <v>0</v>
      </c>
      <c r="D450" s="479">
        <v>83</v>
      </c>
      <c r="E450" s="477" t="str">
        <f t="shared" si="35"/>
        <v/>
      </c>
      <c r="F450" s="472" t="str">
        <f t="shared" si="31"/>
        <v>是</v>
      </c>
      <c r="G450" s="473" t="str">
        <f t="shared" si="32"/>
        <v>项</v>
      </c>
      <c r="H450" s="474" t="str">
        <f t="shared" si="33"/>
        <v>206</v>
      </c>
      <c r="I450" s="474" t="str">
        <f t="shared" si="34"/>
        <v>20607</v>
      </c>
    </row>
    <row r="451" s="319" customFormat="1" ht="34" hidden="1" customHeight="1" spans="1:9">
      <c r="A451" s="333">
        <v>2060703</v>
      </c>
      <c r="B451" s="342" t="s">
        <v>438</v>
      </c>
      <c r="C451" s="478">
        <v>0</v>
      </c>
      <c r="D451" s="479">
        <v>0</v>
      </c>
      <c r="E451" s="477" t="str">
        <f t="shared" si="35"/>
        <v/>
      </c>
      <c r="F451" s="472" t="str">
        <f t="shared" si="31"/>
        <v>否</v>
      </c>
      <c r="G451" s="473" t="str">
        <f t="shared" si="32"/>
        <v>项</v>
      </c>
      <c r="H451" s="474" t="str">
        <f t="shared" si="33"/>
        <v>206</v>
      </c>
      <c r="I451" s="474" t="str">
        <f t="shared" si="34"/>
        <v>20607</v>
      </c>
    </row>
    <row r="452" s="319" customFormat="1" ht="34" hidden="1" customHeight="1" spans="1:9">
      <c r="A452" s="333">
        <v>2060704</v>
      </c>
      <c r="B452" s="342" t="s">
        <v>439</v>
      </c>
      <c r="C452" s="478">
        <v>0</v>
      </c>
      <c r="D452" s="479">
        <v>0</v>
      </c>
      <c r="E452" s="477" t="str">
        <f t="shared" si="35"/>
        <v/>
      </c>
      <c r="F452" s="472" t="str">
        <f t="shared" si="31"/>
        <v>否</v>
      </c>
      <c r="G452" s="473" t="str">
        <f t="shared" si="32"/>
        <v>项</v>
      </c>
      <c r="H452" s="474" t="str">
        <f t="shared" si="33"/>
        <v>206</v>
      </c>
      <c r="I452" s="474" t="str">
        <f t="shared" si="34"/>
        <v>20607</v>
      </c>
    </row>
    <row r="453" s="319" customFormat="1" ht="34" customHeight="1" spans="1:9">
      <c r="A453" s="333">
        <v>2060705</v>
      </c>
      <c r="B453" s="342" t="s">
        <v>440</v>
      </c>
      <c r="C453" s="478">
        <v>4</v>
      </c>
      <c r="D453" s="479">
        <v>88</v>
      </c>
      <c r="E453" s="477">
        <f t="shared" si="35"/>
        <v>21</v>
      </c>
      <c r="F453" s="472" t="str">
        <f t="shared" ref="F453:F516" si="36">IF(LEN(A453)=3,"是",IF(B453&lt;&gt;"",IF(SUM(C453:D453)&lt;&gt;0,"是","否"),"是"))</f>
        <v>是</v>
      </c>
      <c r="G453" s="473" t="str">
        <f t="shared" si="32"/>
        <v>项</v>
      </c>
      <c r="H453" s="474" t="str">
        <f t="shared" si="33"/>
        <v>206</v>
      </c>
      <c r="I453" s="474" t="str">
        <f t="shared" si="34"/>
        <v>20607</v>
      </c>
    </row>
    <row r="454" s="319" customFormat="1" ht="34" hidden="1" customHeight="1" spans="1:9">
      <c r="A454" s="333">
        <v>2060799</v>
      </c>
      <c r="B454" s="342" t="s">
        <v>441</v>
      </c>
      <c r="C454" s="479">
        <v>0</v>
      </c>
      <c r="D454" s="479">
        <v>0</v>
      </c>
      <c r="E454" s="477" t="str">
        <f t="shared" si="35"/>
        <v/>
      </c>
      <c r="F454" s="472" t="str">
        <f t="shared" si="36"/>
        <v>否</v>
      </c>
      <c r="G454" s="473" t="str">
        <f t="shared" ref="G454:G517" si="37">_xlfn.IFS(LEN(A454)=3,"类",LEN(A454)=5,"款",LEN(A454)=7,"项")</f>
        <v>项</v>
      </c>
      <c r="H454" s="474" t="str">
        <f t="shared" ref="H454:H517" si="38">LEFT(A454,3)</f>
        <v>206</v>
      </c>
      <c r="I454" s="474" t="str">
        <f t="shared" ref="I454:I517" si="39">LEFT(A454,5)</f>
        <v>20607</v>
      </c>
    </row>
    <row r="455" s="316" customFormat="1" ht="34" hidden="1" customHeight="1" spans="1:9">
      <c r="A455" s="339">
        <v>20608</v>
      </c>
      <c r="B455" s="475" t="s">
        <v>442</v>
      </c>
      <c r="C455" s="476">
        <f>SUMIFS(C456:C$1302,$G456:$G$1302,"项",$I456:$I$1302,$A455)</f>
        <v>0</v>
      </c>
      <c r="D455" s="479">
        <f>SUMIFS(D456:D$1302,$G456:$G$1302,"项",$I456:$I$1302,$A455)</f>
        <v>0</v>
      </c>
      <c r="E455" s="477" t="str">
        <f t="shared" si="35"/>
        <v/>
      </c>
      <c r="F455" s="472" t="str">
        <f t="shared" si="36"/>
        <v>否</v>
      </c>
      <c r="G455" s="473" t="str">
        <f t="shared" si="37"/>
        <v>款</v>
      </c>
      <c r="H455" s="474" t="str">
        <f t="shared" si="38"/>
        <v>206</v>
      </c>
      <c r="I455" s="474" t="str">
        <f t="shared" si="39"/>
        <v>20608</v>
      </c>
    </row>
    <row r="456" s="319" customFormat="1" ht="34" hidden="1" customHeight="1" spans="1:9">
      <c r="A456" s="333">
        <v>2060801</v>
      </c>
      <c r="B456" s="342" t="s">
        <v>443</v>
      </c>
      <c r="C456" s="478">
        <v>0</v>
      </c>
      <c r="D456" s="479">
        <v>0</v>
      </c>
      <c r="E456" s="477" t="str">
        <f t="shared" si="35"/>
        <v/>
      </c>
      <c r="F456" s="472" t="str">
        <f t="shared" si="36"/>
        <v>否</v>
      </c>
      <c r="G456" s="473" t="str">
        <f t="shared" si="37"/>
        <v>项</v>
      </c>
      <c r="H456" s="474" t="str">
        <f t="shared" si="38"/>
        <v>206</v>
      </c>
      <c r="I456" s="474" t="str">
        <f t="shared" si="39"/>
        <v>20608</v>
      </c>
    </row>
    <row r="457" s="319" customFormat="1" ht="34" hidden="1" customHeight="1" spans="1:9">
      <c r="A457" s="333">
        <v>2060802</v>
      </c>
      <c r="B457" s="342" t="s">
        <v>444</v>
      </c>
      <c r="C457" s="478">
        <v>0</v>
      </c>
      <c r="D457" s="479">
        <v>0</v>
      </c>
      <c r="E457" s="477" t="str">
        <f t="shared" si="35"/>
        <v/>
      </c>
      <c r="F457" s="472" t="str">
        <f t="shared" si="36"/>
        <v>否</v>
      </c>
      <c r="G457" s="473" t="str">
        <f t="shared" si="37"/>
        <v>项</v>
      </c>
      <c r="H457" s="474" t="str">
        <f t="shared" si="38"/>
        <v>206</v>
      </c>
      <c r="I457" s="474" t="str">
        <f t="shared" si="39"/>
        <v>20608</v>
      </c>
    </row>
    <row r="458" s="319" customFormat="1" ht="34" hidden="1" customHeight="1" spans="1:9">
      <c r="A458" s="333">
        <v>2060899</v>
      </c>
      <c r="B458" s="342" t="s">
        <v>445</v>
      </c>
      <c r="C458" s="479">
        <v>0</v>
      </c>
      <c r="D458" s="479">
        <v>0</v>
      </c>
      <c r="E458" s="477" t="str">
        <f t="shared" si="35"/>
        <v/>
      </c>
      <c r="F458" s="472" t="str">
        <f t="shared" si="36"/>
        <v>否</v>
      </c>
      <c r="G458" s="473" t="str">
        <f t="shared" si="37"/>
        <v>项</v>
      </c>
      <c r="H458" s="474" t="str">
        <f t="shared" si="38"/>
        <v>206</v>
      </c>
      <c r="I458" s="474" t="str">
        <f t="shared" si="39"/>
        <v>20608</v>
      </c>
    </row>
    <row r="459" s="316" customFormat="1" ht="34" hidden="1" customHeight="1" spans="1:9">
      <c r="A459" s="339">
        <v>20609</v>
      </c>
      <c r="B459" s="475" t="s">
        <v>446</v>
      </c>
      <c r="C459" s="476">
        <f>SUMIFS(C460:C$1302,$G460:$G$1302,"项",$I460:$I$1302,$A459)</f>
        <v>0</v>
      </c>
      <c r="D459" s="479">
        <f>SUMIFS(D460:D$1302,$G460:$G$1302,"项",$I460:$I$1302,$A459)</f>
        <v>0</v>
      </c>
      <c r="E459" s="477" t="str">
        <f t="shared" si="35"/>
        <v/>
      </c>
      <c r="F459" s="472" t="str">
        <f t="shared" si="36"/>
        <v>否</v>
      </c>
      <c r="G459" s="473" t="str">
        <f t="shared" si="37"/>
        <v>款</v>
      </c>
      <c r="H459" s="474" t="str">
        <f t="shared" si="38"/>
        <v>206</v>
      </c>
      <c r="I459" s="474" t="str">
        <f t="shared" si="39"/>
        <v>20609</v>
      </c>
    </row>
    <row r="460" s="319" customFormat="1" ht="34" hidden="1" customHeight="1" spans="1:9">
      <c r="A460" s="333">
        <v>2060901</v>
      </c>
      <c r="B460" s="342" t="s">
        <v>447</v>
      </c>
      <c r="C460" s="478">
        <v>0</v>
      </c>
      <c r="D460" s="479">
        <v>0</v>
      </c>
      <c r="E460" s="477" t="str">
        <f t="shared" si="35"/>
        <v/>
      </c>
      <c r="F460" s="472" t="str">
        <f t="shared" si="36"/>
        <v>否</v>
      </c>
      <c r="G460" s="473" t="str">
        <f t="shared" si="37"/>
        <v>项</v>
      </c>
      <c r="H460" s="474" t="str">
        <f t="shared" si="38"/>
        <v>206</v>
      </c>
      <c r="I460" s="474" t="str">
        <f t="shared" si="39"/>
        <v>20609</v>
      </c>
    </row>
    <row r="461" s="319" customFormat="1" ht="34" hidden="1" customHeight="1" spans="1:9">
      <c r="A461" s="333">
        <v>2060902</v>
      </c>
      <c r="B461" s="342" t="s">
        <v>448</v>
      </c>
      <c r="C461" s="478">
        <v>0</v>
      </c>
      <c r="D461" s="479">
        <v>0</v>
      </c>
      <c r="E461" s="477" t="str">
        <f t="shared" si="35"/>
        <v/>
      </c>
      <c r="F461" s="472" t="str">
        <f t="shared" si="36"/>
        <v>否</v>
      </c>
      <c r="G461" s="473" t="str">
        <f t="shared" si="37"/>
        <v>项</v>
      </c>
      <c r="H461" s="474" t="str">
        <f t="shared" si="38"/>
        <v>206</v>
      </c>
      <c r="I461" s="474" t="str">
        <f t="shared" si="39"/>
        <v>20609</v>
      </c>
    </row>
    <row r="462" s="319" customFormat="1" ht="34" hidden="1" customHeight="1" spans="1:9">
      <c r="A462" s="333">
        <v>2060999</v>
      </c>
      <c r="B462" s="342" t="s">
        <v>449</v>
      </c>
      <c r="C462" s="479">
        <v>0</v>
      </c>
      <c r="D462" s="479">
        <v>0</v>
      </c>
      <c r="E462" s="477" t="str">
        <f t="shared" si="35"/>
        <v/>
      </c>
      <c r="F462" s="472" t="str">
        <f t="shared" si="36"/>
        <v>否</v>
      </c>
      <c r="G462" s="473" t="str">
        <f t="shared" si="37"/>
        <v>项</v>
      </c>
      <c r="H462" s="474" t="str">
        <f t="shared" si="38"/>
        <v>206</v>
      </c>
      <c r="I462" s="474" t="str">
        <f t="shared" si="39"/>
        <v>20609</v>
      </c>
    </row>
    <row r="463" s="316" customFormat="1" ht="34" hidden="1" customHeight="1" spans="1:9">
      <c r="A463" s="339">
        <v>20699</v>
      </c>
      <c r="B463" s="475" t="s">
        <v>450</v>
      </c>
      <c r="C463" s="476">
        <f>SUMIFS(C464:C$1302,$G464:$G$1302,"项",$I464:$I$1302,$A463)</f>
        <v>0</v>
      </c>
      <c r="D463" s="479">
        <f>SUMIFS(D464:D$1302,$G464:$G$1302,"项",$I464:$I$1302,$A463)</f>
        <v>0</v>
      </c>
      <c r="E463" s="477" t="str">
        <f t="shared" si="35"/>
        <v/>
      </c>
      <c r="F463" s="472" t="str">
        <f t="shared" si="36"/>
        <v>否</v>
      </c>
      <c r="G463" s="473" t="str">
        <f t="shared" si="37"/>
        <v>款</v>
      </c>
      <c r="H463" s="474" t="str">
        <f t="shared" si="38"/>
        <v>206</v>
      </c>
      <c r="I463" s="474" t="str">
        <f t="shared" si="39"/>
        <v>20699</v>
      </c>
    </row>
    <row r="464" s="319" customFormat="1" ht="34" hidden="1" customHeight="1" spans="1:9">
      <c r="A464" s="333">
        <v>2069901</v>
      </c>
      <c r="B464" s="342" t="s">
        <v>451</v>
      </c>
      <c r="C464" s="478">
        <v>0</v>
      </c>
      <c r="D464" s="479">
        <v>0</v>
      </c>
      <c r="E464" s="477" t="str">
        <f t="shared" si="35"/>
        <v/>
      </c>
      <c r="F464" s="472" t="str">
        <f t="shared" si="36"/>
        <v>否</v>
      </c>
      <c r="G464" s="473" t="str">
        <f t="shared" si="37"/>
        <v>项</v>
      </c>
      <c r="H464" s="474" t="str">
        <f t="shared" si="38"/>
        <v>206</v>
      </c>
      <c r="I464" s="474" t="str">
        <f t="shared" si="39"/>
        <v>20699</v>
      </c>
    </row>
    <row r="465" s="319" customFormat="1" ht="34" hidden="1" customHeight="1" spans="1:9">
      <c r="A465" s="333">
        <v>2069902</v>
      </c>
      <c r="B465" s="342" t="s">
        <v>452</v>
      </c>
      <c r="C465" s="478">
        <v>0</v>
      </c>
      <c r="D465" s="479">
        <v>0</v>
      </c>
      <c r="E465" s="477" t="str">
        <f t="shared" si="35"/>
        <v/>
      </c>
      <c r="F465" s="472" t="str">
        <f t="shared" si="36"/>
        <v>否</v>
      </c>
      <c r="G465" s="473" t="str">
        <f t="shared" si="37"/>
        <v>项</v>
      </c>
      <c r="H465" s="474" t="str">
        <f t="shared" si="38"/>
        <v>206</v>
      </c>
      <c r="I465" s="474" t="str">
        <f t="shared" si="39"/>
        <v>20699</v>
      </c>
    </row>
    <row r="466" s="319" customFormat="1" ht="34" hidden="1" customHeight="1" spans="1:9">
      <c r="A466" s="333">
        <v>2069903</v>
      </c>
      <c r="B466" s="342" t="s">
        <v>453</v>
      </c>
      <c r="C466" s="478">
        <v>0</v>
      </c>
      <c r="D466" s="479">
        <v>0</v>
      </c>
      <c r="E466" s="477" t="str">
        <f t="shared" si="35"/>
        <v/>
      </c>
      <c r="F466" s="472" t="str">
        <f t="shared" si="36"/>
        <v>否</v>
      </c>
      <c r="G466" s="473" t="str">
        <f t="shared" si="37"/>
        <v>项</v>
      </c>
      <c r="H466" s="474" t="str">
        <f t="shared" si="38"/>
        <v>206</v>
      </c>
      <c r="I466" s="474" t="str">
        <f t="shared" si="39"/>
        <v>20699</v>
      </c>
    </row>
    <row r="467" s="319" customFormat="1" ht="34" hidden="1" customHeight="1" spans="1:9">
      <c r="A467" s="333">
        <v>2069999</v>
      </c>
      <c r="B467" s="342" t="s">
        <v>454</v>
      </c>
      <c r="C467" s="479">
        <v>0</v>
      </c>
      <c r="D467" s="479">
        <v>0</v>
      </c>
      <c r="E467" s="477" t="str">
        <f t="shared" si="35"/>
        <v/>
      </c>
      <c r="F467" s="472" t="str">
        <f t="shared" si="36"/>
        <v>否</v>
      </c>
      <c r="G467" s="473" t="str">
        <f t="shared" si="37"/>
        <v>项</v>
      </c>
      <c r="H467" s="474" t="str">
        <f t="shared" si="38"/>
        <v>206</v>
      </c>
      <c r="I467" s="474" t="str">
        <f t="shared" si="39"/>
        <v>20699</v>
      </c>
    </row>
    <row r="468" s="316" customFormat="1" ht="34" customHeight="1" spans="1:9">
      <c r="A468" s="470">
        <v>207</v>
      </c>
      <c r="B468" s="340" t="s">
        <v>95</v>
      </c>
      <c r="C468" s="341">
        <f>SUMIFS(C469:C$1302,$G469:$G$1302,"款",$H469:$H$1302,$A468)</f>
        <v>2166</v>
      </c>
      <c r="D468" s="479">
        <f>SUMIFS(D469:D$1302,$G469:$G$1302,"款",$H469:$H$1302,$A468)</f>
        <v>4329</v>
      </c>
      <c r="E468" s="471">
        <f t="shared" si="35"/>
        <v>0.998614958448753</v>
      </c>
      <c r="F468" s="472" t="str">
        <f t="shared" si="36"/>
        <v>是</v>
      </c>
      <c r="G468" s="473" t="str">
        <f t="shared" si="37"/>
        <v>类</v>
      </c>
      <c r="H468" s="474" t="str">
        <f t="shared" si="38"/>
        <v>207</v>
      </c>
      <c r="I468" s="474" t="str">
        <f t="shared" si="39"/>
        <v>207</v>
      </c>
    </row>
    <row r="469" s="316" customFormat="1" ht="34" customHeight="1" spans="1:9">
      <c r="A469" s="339">
        <v>20701</v>
      </c>
      <c r="B469" s="475" t="s">
        <v>455</v>
      </c>
      <c r="C469" s="476">
        <f>SUMIFS(C470:C$1302,$G470:$G$1302,"项",$I470:$I$1302,$A469)</f>
        <v>1165</v>
      </c>
      <c r="D469" s="479">
        <f>SUMIFS(D470:D$1302,$G470:$G$1302,"项",$I470:$I$1302,$A469)</f>
        <v>1835</v>
      </c>
      <c r="E469" s="477">
        <f t="shared" si="35"/>
        <v>0.575107296137339</v>
      </c>
      <c r="F469" s="472" t="str">
        <f t="shared" si="36"/>
        <v>是</v>
      </c>
      <c r="G469" s="473" t="str">
        <f t="shared" si="37"/>
        <v>款</v>
      </c>
      <c r="H469" s="474" t="str">
        <f t="shared" si="38"/>
        <v>207</v>
      </c>
      <c r="I469" s="474" t="str">
        <f t="shared" si="39"/>
        <v>20701</v>
      </c>
    </row>
    <row r="470" s="319" customFormat="1" ht="34" customHeight="1" spans="1:9">
      <c r="A470" s="333">
        <v>2070101</v>
      </c>
      <c r="B470" s="342" t="s">
        <v>151</v>
      </c>
      <c r="C470" s="478">
        <v>196</v>
      </c>
      <c r="D470" s="479">
        <v>181</v>
      </c>
      <c r="E470" s="477">
        <f t="shared" si="35"/>
        <v>-0.076530612244898</v>
      </c>
      <c r="F470" s="472" t="str">
        <f t="shared" si="36"/>
        <v>是</v>
      </c>
      <c r="G470" s="473" t="str">
        <f t="shared" si="37"/>
        <v>项</v>
      </c>
      <c r="H470" s="474" t="str">
        <f t="shared" si="38"/>
        <v>207</v>
      </c>
      <c r="I470" s="474" t="str">
        <f t="shared" si="39"/>
        <v>20701</v>
      </c>
    </row>
    <row r="471" s="319" customFormat="1" ht="34" hidden="1" customHeight="1" spans="1:9">
      <c r="A471" s="333">
        <v>2070102</v>
      </c>
      <c r="B471" s="342" t="s">
        <v>152</v>
      </c>
      <c r="C471" s="478">
        <v>0</v>
      </c>
      <c r="D471" s="479">
        <v>0</v>
      </c>
      <c r="E471" s="477" t="str">
        <f t="shared" si="35"/>
        <v/>
      </c>
      <c r="F471" s="472" t="str">
        <f t="shared" si="36"/>
        <v>否</v>
      </c>
      <c r="G471" s="473" t="str">
        <f t="shared" si="37"/>
        <v>项</v>
      </c>
      <c r="H471" s="474" t="str">
        <f t="shared" si="38"/>
        <v>207</v>
      </c>
      <c r="I471" s="474" t="str">
        <f t="shared" si="39"/>
        <v>20701</v>
      </c>
    </row>
    <row r="472" s="319" customFormat="1" ht="34" hidden="1" customHeight="1" spans="1:9">
      <c r="A472" s="333">
        <v>2070103</v>
      </c>
      <c r="B472" s="342" t="s">
        <v>153</v>
      </c>
      <c r="C472" s="478">
        <v>0</v>
      </c>
      <c r="D472" s="479">
        <v>0</v>
      </c>
      <c r="E472" s="477" t="str">
        <f t="shared" si="35"/>
        <v/>
      </c>
      <c r="F472" s="472" t="str">
        <f t="shared" si="36"/>
        <v>否</v>
      </c>
      <c r="G472" s="473" t="str">
        <f t="shared" si="37"/>
        <v>项</v>
      </c>
      <c r="H472" s="474" t="str">
        <f t="shared" si="38"/>
        <v>207</v>
      </c>
      <c r="I472" s="474" t="str">
        <f t="shared" si="39"/>
        <v>20701</v>
      </c>
    </row>
    <row r="473" s="319" customFormat="1" ht="34" customHeight="1" spans="1:9">
      <c r="A473" s="333">
        <v>2070104</v>
      </c>
      <c r="B473" s="342" t="s">
        <v>456</v>
      </c>
      <c r="C473" s="478">
        <v>172</v>
      </c>
      <c r="D473" s="479">
        <v>159</v>
      </c>
      <c r="E473" s="477">
        <f t="shared" si="35"/>
        <v>-0.0755813953488372</v>
      </c>
      <c r="F473" s="472" t="str">
        <f t="shared" si="36"/>
        <v>是</v>
      </c>
      <c r="G473" s="473" t="str">
        <f t="shared" si="37"/>
        <v>项</v>
      </c>
      <c r="H473" s="474" t="str">
        <f t="shared" si="38"/>
        <v>207</v>
      </c>
      <c r="I473" s="474" t="str">
        <f t="shared" si="39"/>
        <v>20701</v>
      </c>
    </row>
    <row r="474" s="319" customFormat="1" ht="34" hidden="1" customHeight="1" spans="1:9">
      <c r="A474" s="333">
        <v>2070105</v>
      </c>
      <c r="B474" s="342" t="s">
        <v>457</v>
      </c>
      <c r="C474" s="478">
        <v>0</v>
      </c>
      <c r="D474" s="479">
        <v>0</v>
      </c>
      <c r="E474" s="477" t="str">
        <f t="shared" si="35"/>
        <v/>
      </c>
      <c r="F474" s="472" t="str">
        <f t="shared" si="36"/>
        <v>否</v>
      </c>
      <c r="G474" s="473" t="str">
        <f t="shared" si="37"/>
        <v>项</v>
      </c>
      <c r="H474" s="474" t="str">
        <f t="shared" si="38"/>
        <v>207</v>
      </c>
      <c r="I474" s="474" t="str">
        <f t="shared" si="39"/>
        <v>20701</v>
      </c>
    </row>
    <row r="475" s="319" customFormat="1" ht="34" hidden="1" customHeight="1" spans="1:9">
      <c r="A475" s="333">
        <v>2070106</v>
      </c>
      <c r="B475" s="342" t="s">
        <v>458</v>
      </c>
      <c r="C475" s="478">
        <v>0</v>
      </c>
      <c r="D475" s="479">
        <v>0</v>
      </c>
      <c r="E475" s="477" t="str">
        <f t="shared" si="35"/>
        <v/>
      </c>
      <c r="F475" s="472" t="str">
        <f t="shared" si="36"/>
        <v>否</v>
      </c>
      <c r="G475" s="473" t="str">
        <f t="shared" si="37"/>
        <v>项</v>
      </c>
      <c r="H475" s="474" t="str">
        <f t="shared" si="38"/>
        <v>207</v>
      </c>
      <c r="I475" s="474" t="str">
        <f t="shared" si="39"/>
        <v>20701</v>
      </c>
    </row>
    <row r="476" s="319" customFormat="1" ht="34" hidden="1" customHeight="1" spans="1:9">
      <c r="A476" s="333">
        <v>2070107</v>
      </c>
      <c r="B476" s="342" t="s">
        <v>459</v>
      </c>
      <c r="C476" s="478">
        <v>0</v>
      </c>
      <c r="D476" s="479">
        <v>0</v>
      </c>
      <c r="E476" s="477" t="str">
        <f t="shared" si="35"/>
        <v/>
      </c>
      <c r="F476" s="472" t="str">
        <f t="shared" si="36"/>
        <v>否</v>
      </c>
      <c r="G476" s="473" t="str">
        <f t="shared" si="37"/>
        <v>项</v>
      </c>
      <c r="H476" s="474" t="str">
        <f t="shared" si="38"/>
        <v>207</v>
      </c>
      <c r="I476" s="474" t="str">
        <f t="shared" si="39"/>
        <v>20701</v>
      </c>
    </row>
    <row r="477" s="319" customFormat="1" ht="34" hidden="1" customHeight="1" spans="1:9">
      <c r="A477" s="333">
        <v>2070108</v>
      </c>
      <c r="B477" s="342" t="s">
        <v>460</v>
      </c>
      <c r="C477" s="478">
        <v>0</v>
      </c>
      <c r="D477" s="479">
        <v>0</v>
      </c>
      <c r="E477" s="477" t="str">
        <f t="shared" si="35"/>
        <v/>
      </c>
      <c r="F477" s="472" t="str">
        <f t="shared" si="36"/>
        <v>否</v>
      </c>
      <c r="G477" s="473" t="str">
        <f t="shared" si="37"/>
        <v>项</v>
      </c>
      <c r="H477" s="474" t="str">
        <f t="shared" si="38"/>
        <v>207</v>
      </c>
      <c r="I477" s="474" t="str">
        <f t="shared" si="39"/>
        <v>20701</v>
      </c>
    </row>
    <row r="478" s="319" customFormat="1" ht="34" customHeight="1" spans="1:9">
      <c r="A478" s="333">
        <v>2070109</v>
      </c>
      <c r="B478" s="342" t="s">
        <v>461</v>
      </c>
      <c r="C478" s="478">
        <v>528</v>
      </c>
      <c r="D478" s="479">
        <v>856</v>
      </c>
      <c r="E478" s="477">
        <f t="shared" si="35"/>
        <v>0.621212121212121</v>
      </c>
      <c r="F478" s="472" t="str">
        <f t="shared" si="36"/>
        <v>是</v>
      </c>
      <c r="G478" s="473" t="str">
        <f t="shared" si="37"/>
        <v>项</v>
      </c>
      <c r="H478" s="474" t="str">
        <f t="shared" si="38"/>
        <v>207</v>
      </c>
      <c r="I478" s="474" t="str">
        <f t="shared" si="39"/>
        <v>20701</v>
      </c>
    </row>
    <row r="479" s="319" customFormat="1" ht="34" hidden="1" customHeight="1" spans="1:9">
      <c r="A479" s="333">
        <v>2070110</v>
      </c>
      <c r="B479" s="342" t="s">
        <v>462</v>
      </c>
      <c r="C479" s="478">
        <v>0</v>
      </c>
      <c r="D479" s="479">
        <v>0</v>
      </c>
      <c r="E479" s="477" t="str">
        <f t="shared" si="35"/>
        <v/>
      </c>
      <c r="F479" s="472" t="str">
        <f t="shared" si="36"/>
        <v>否</v>
      </c>
      <c r="G479" s="473" t="str">
        <f t="shared" si="37"/>
        <v>项</v>
      </c>
      <c r="H479" s="474" t="str">
        <f t="shared" si="38"/>
        <v>207</v>
      </c>
      <c r="I479" s="474" t="str">
        <f t="shared" si="39"/>
        <v>20701</v>
      </c>
    </row>
    <row r="480" s="319" customFormat="1" ht="34" customHeight="1" spans="1:9">
      <c r="A480" s="333">
        <v>2070111</v>
      </c>
      <c r="B480" s="342" t="s">
        <v>463</v>
      </c>
      <c r="C480" s="478">
        <v>-16</v>
      </c>
      <c r="D480" s="479">
        <v>9</v>
      </c>
      <c r="E480" s="477">
        <f t="shared" si="35"/>
        <v>-1.5625</v>
      </c>
      <c r="F480" s="472" t="str">
        <f t="shared" si="36"/>
        <v>是</v>
      </c>
      <c r="G480" s="473" t="str">
        <f t="shared" si="37"/>
        <v>项</v>
      </c>
      <c r="H480" s="474" t="str">
        <f t="shared" si="38"/>
        <v>207</v>
      </c>
      <c r="I480" s="474" t="str">
        <f t="shared" si="39"/>
        <v>20701</v>
      </c>
    </row>
    <row r="481" s="319" customFormat="1" ht="34" customHeight="1" spans="1:9">
      <c r="A481" s="333">
        <v>2070112</v>
      </c>
      <c r="B481" s="342" t="s">
        <v>464</v>
      </c>
      <c r="C481" s="478">
        <v>87</v>
      </c>
      <c r="D481" s="479">
        <v>88</v>
      </c>
      <c r="E481" s="477">
        <f t="shared" si="35"/>
        <v>0.0114942528735633</v>
      </c>
      <c r="F481" s="472" t="str">
        <f t="shared" si="36"/>
        <v>是</v>
      </c>
      <c r="G481" s="473" t="str">
        <f t="shared" si="37"/>
        <v>项</v>
      </c>
      <c r="H481" s="474" t="str">
        <f t="shared" si="38"/>
        <v>207</v>
      </c>
      <c r="I481" s="474" t="str">
        <f t="shared" si="39"/>
        <v>20701</v>
      </c>
    </row>
    <row r="482" s="319" customFormat="1" ht="34" hidden="1" customHeight="1" spans="1:9">
      <c r="A482" s="333">
        <v>2070113</v>
      </c>
      <c r="B482" s="342" t="s">
        <v>465</v>
      </c>
      <c r="C482" s="478">
        <v>0</v>
      </c>
      <c r="D482" s="479">
        <v>0</v>
      </c>
      <c r="E482" s="477" t="str">
        <f t="shared" si="35"/>
        <v/>
      </c>
      <c r="F482" s="472" t="str">
        <f t="shared" si="36"/>
        <v>否</v>
      </c>
      <c r="G482" s="473" t="str">
        <f t="shared" si="37"/>
        <v>项</v>
      </c>
      <c r="H482" s="474" t="str">
        <f t="shared" si="38"/>
        <v>207</v>
      </c>
      <c r="I482" s="474" t="str">
        <f t="shared" si="39"/>
        <v>20701</v>
      </c>
    </row>
    <row r="483" s="319" customFormat="1" ht="34" customHeight="1" spans="1:9">
      <c r="A483" s="333">
        <v>2070114</v>
      </c>
      <c r="B483" s="342" t="s">
        <v>466</v>
      </c>
      <c r="C483" s="478">
        <v>184</v>
      </c>
      <c r="D483" s="479">
        <v>159</v>
      </c>
      <c r="E483" s="477">
        <f t="shared" si="35"/>
        <v>-0.135869565217391</v>
      </c>
      <c r="F483" s="472" t="str">
        <f t="shared" si="36"/>
        <v>是</v>
      </c>
      <c r="G483" s="473" t="str">
        <f t="shared" si="37"/>
        <v>项</v>
      </c>
      <c r="H483" s="474" t="str">
        <f t="shared" si="38"/>
        <v>207</v>
      </c>
      <c r="I483" s="474" t="str">
        <f t="shared" si="39"/>
        <v>20701</v>
      </c>
    </row>
    <row r="484" s="319" customFormat="1" ht="34" customHeight="1" spans="1:9">
      <c r="A484" s="333">
        <v>2070199</v>
      </c>
      <c r="B484" s="342" t="s">
        <v>467</v>
      </c>
      <c r="C484" s="479">
        <v>14</v>
      </c>
      <c r="D484" s="479">
        <v>383</v>
      </c>
      <c r="E484" s="477">
        <f t="shared" si="35"/>
        <v>26.3571428571429</v>
      </c>
      <c r="F484" s="472" t="str">
        <f t="shared" si="36"/>
        <v>是</v>
      </c>
      <c r="G484" s="473" t="str">
        <f t="shared" si="37"/>
        <v>项</v>
      </c>
      <c r="H484" s="474" t="str">
        <f t="shared" si="38"/>
        <v>207</v>
      </c>
      <c r="I484" s="474" t="str">
        <f t="shared" si="39"/>
        <v>20701</v>
      </c>
    </row>
    <row r="485" s="316" customFormat="1" ht="34" customHeight="1" spans="1:9">
      <c r="A485" s="339">
        <v>20702</v>
      </c>
      <c r="B485" s="475" t="s">
        <v>468</v>
      </c>
      <c r="C485" s="476">
        <f>SUMIFS(C486:C$1302,$G486:$G$1302,"项",$I486:$I$1302,$A485)</f>
        <v>581</v>
      </c>
      <c r="D485" s="479">
        <f>SUMIFS(D486:D$1302,$G486:$G$1302,"项",$I486:$I$1302,$A485)</f>
        <v>2080</v>
      </c>
      <c r="E485" s="477">
        <f t="shared" si="35"/>
        <v>2.58003442340792</v>
      </c>
      <c r="F485" s="472" t="str">
        <f t="shared" si="36"/>
        <v>是</v>
      </c>
      <c r="G485" s="473" t="str">
        <f t="shared" si="37"/>
        <v>款</v>
      </c>
      <c r="H485" s="474" t="str">
        <f t="shared" si="38"/>
        <v>207</v>
      </c>
      <c r="I485" s="474" t="str">
        <f t="shared" si="39"/>
        <v>20702</v>
      </c>
    </row>
    <row r="486" s="319" customFormat="1" ht="34" customHeight="1" spans="1:9">
      <c r="A486" s="333">
        <v>2070201</v>
      </c>
      <c r="B486" s="342" t="s">
        <v>151</v>
      </c>
      <c r="C486" s="478">
        <v>81</v>
      </c>
      <c r="D486" s="479">
        <v>71</v>
      </c>
      <c r="E486" s="477">
        <f t="shared" si="35"/>
        <v>-0.123456790123457</v>
      </c>
      <c r="F486" s="472" t="str">
        <f t="shared" si="36"/>
        <v>是</v>
      </c>
      <c r="G486" s="473" t="str">
        <f t="shared" si="37"/>
        <v>项</v>
      </c>
      <c r="H486" s="474" t="str">
        <f t="shared" si="38"/>
        <v>207</v>
      </c>
      <c r="I486" s="474" t="str">
        <f t="shared" si="39"/>
        <v>20702</v>
      </c>
    </row>
    <row r="487" s="319" customFormat="1" ht="34" hidden="1" customHeight="1" spans="1:9">
      <c r="A487" s="333">
        <v>2070202</v>
      </c>
      <c r="B487" s="342" t="s">
        <v>152</v>
      </c>
      <c r="C487" s="478">
        <v>0</v>
      </c>
      <c r="D487" s="479">
        <v>0</v>
      </c>
      <c r="E487" s="477" t="str">
        <f t="shared" si="35"/>
        <v/>
      </c>
      <c r="F487" s="472" t="str">
        <f t="shared" si="36"/>
        <v>否</v>
      </c>
      <c r="G487" s="473" t="str">
        <f t="shared" si="37"/>
        <v>项</v>
      </c>
      <c r="H487" s="474" t="str">
        <f t="shared" si="38"/>
        <v>207</v>
      </c>
      <c r="I487" s="474" t="str">
        <f t="shared" si="39"/>
        <v>20702</v>
      </c>
    </row>
    <row r="488" s="319" customFormat="1" ht="34" hidden="1" customHeight="1" spans="1:9">
      <c r="A488" s="333">
        <v>2070203</v>
      </c>
      <c r="B488" s="342" t="s">
        <v>153</v>
      </c>
      <c r="C488" s="478">
        <v>0</v>
      </c>
      <c r="D488" s="479">
        <v>0</v>
      </c>
      <c r="E488" s="477" t="str">
        <f t="shared" si="35"/>
        <v/>
      </c>
      <c r="F488" s="472" t="str">
        <f t="shared" si="36"/>
        <v>否</v>
      </c>
      <c r="G488" s="473" t="str">
        <f t="shared" si="37"/>
        <v>项</v>
      </c>
      <c r="H488" s="474" t="str">
        <f t="shared" si="38"/>
        <v>207</v>
      </c>
      <c r="I488" s="474" t="str">
        <f t="shared" si="39"/>
        <v>20702</v>
      </c>
    </row>
    <row r="489" s="319" customFormat="1" ht="34" customHeight="1" spans="1:9">
      <c r="A489" s="333">
        <v>2070204</v>
      </c>
      <c r="B489" s="342" t="s">
        <v>469</v>
      </c>
      <c r="C489" s="478">
        <v>500</v>
      </c>
      <c r="D489" s="479">
        <v>2009</v>
      </c>
      <c r="E489" s="477">
        <f t="shared" si="35"/>
        <v>3.018</v>
      </c>
      <c r="F489" s="472" t="str">
        <f t="shared" si="36"/>
        <v>是</v>
      </c>
      <c r="G489" s="473" t="str">
        <f t="shared" si="37"/>
        <v>项</v>
      </c>
      <c r="H489" s="474" t="str">
        <f t="shared" si="38"/>
        <v>207</v>
      </c>
      <c r="I489" s="474" t="str">
        <f t="shared" si="39"/>
        <v>20702</v>
      </c>
    </row>
    <row r="490" s="319" customFormat="1" ht="34" hidden="1" customHeight="1" spans="1:9">
      <c r="A490" s="333">
        <v>2070205</v>
      </c>
      <c r="B490" s="342" t="s">
        <v>470</v>
      </c>
      <c r="C490" s="478">
        <v>0</v>
      </c>
      <c r="D490" s="479">
        <v>0</v>
      </c>
      <c r="E490" s="477" t="str">
        <f t="shared" si="35"/>
        <v/>
      </c>
      <c r="F490" s="472" t="str">
        <f t="shared" si="36"/>
        <v>否</v>
      </c>
      <c r="G490" s="473" t="str">
        <f t="shared" si="37"/>
        <v>项</v>
      </c>
      <c r="H490" s="474" t="str">
        <f t="shared" si="38"/>
        <v>207</v>
      </c>
      <c r="I490" s="474" t="str">
        <f t="shared" si="39"/>
        <v>20702</v>
      </c>
    </row>
    <row r="491" s="319" customFormat="1" ht="34" hidden="1" customHeight="1" spans="1:9">
      <c r="A491" s="333">
        <v>2070206</v>
      </c>
      <c r="B491" s="342" t="s">
        <v>471</v>
      </c>
      <c r="C491" s="478">
        <v>0</v>
      </c>
      <c r="D491" s="479">
        <v>0</v>
      </c>
      <c r="E491" s="477" t="str">
        <f t="shared" si="35"/>
        <v/>
      </c>
      <c r="F491" s="472" t="str">
        <f t="shared" si="36"/>
        <v>否</v>
      </c>
      <c r="G491" s="473" t="str">
        <f t="shared" si="37"/>
        <v>项</v>
      </c>
      <c r="H491" s="474" t="str">
        <f t="shared" si="38"/>
        <v>207</v>
      </c>
      <c r="I491" s="474" t="str">
        <f t="shared" si="39"/>
        <v>20702</v>
      </c>
    </row>
    <row r="492" s="319" customFormat="1" ht="34" hidden="1" customHeight="1" spans="1:9">
      <c r="A492" s="333">
        <v>2070299</v>
      </c>
      <c r="B492" s="342" t="s">
        <v>472</v>
      </c>
      <c r="C492" s="479">
        <v>0</v>
      </c>
      <c r="D492" s="479">
        <v>0</v>
      </c>
      <c r="E492" s="477" t="str">
        <f t="shared" si="35"/>
        <v/>
      </c>
      <c r="F492" s="472" t="str">
        <f t="shared" si="36"/>
        <v>否</v>
      </c>
      <c r="G492" s="473" t="str">
        <f t="shared" si="37"/>
        <v>项</v>
      </c>
      <c r="H492" s="474" t="str">
        <f t="shared" si="38"/>
        <v>207</v>
      </c>
      <c r="I492" s="474" t="str">
        <f t="shared" si="39"/>
        <v>20702</v>
      </c>
    </row>
    <row r="493" s="316" customFormat="1" ht="34" customHeight="1" spans="1:9">
      <c r="A493" s="339">
        <v>20703</v>
      </c>
      <c r="B493" s="475" t="s">
        <v>473</v>
      </c>
      <c r="C493" s="476">
        <f>SUMIFS(C494:C$1302,$G494:$G$1302,"项",$I494:$I$1302,$A493)</f>
        <v>262</v>
      </c>
      <c r="D493" s="479">
        <f>SUMIFS(D494:D$1302,$G494:$G$1302,"项",$I494:$I$1302,$A493)</f>
        <v>20</v>
      </c>
      <c r="E493" s="477">
        <f t="shared" si="35"/>
        <v>-0.923664122137405</v>
      </c>
      <c r="F493" s="472" t="str">
        <f t="shared" si="36"/>
        <v>是</v>
      </c>
      <c r="G493" s="473" t="str">
        <f t="shared" si="37"/>
        <v>款</v>
      </c>
      <c r="H493" s="474" t="str">
        <f t="shared" si="38"/>
        <v>207</v>
      </c>
      <c r="I493" s="474" t="str">
        <f t="shared" si="39"/>
        <v>20703</v>
      </c>
    </row>
    <row r="494" s="319" customFormat="1" ht="34" hidden="1" customHeight="1" spans="1:9">
      <c r="A494" s="333">
        <v>2070301</v>
      </c>
      <c r="B494" s="342" t="s">
        <v>151</v>
      </c>
      <c r="C494" s="478">
        <v>0</v>
      </c>
      <c r="D494" s="479">
        <v>0</v>
      </c>
      <c r="E494" s="477" t="str">
        <f t="shared" si="35"/>
        <v/>
      </c>
      <c r="F494" s="472" t="str">
        <f t="shared" si="36"/>
        <v>否</v>
      </c>
      <c r="G494" s="473" t="str">
        <f t="shared" si="37"/>
        <v>项</v>
      </c>
      <c r="H494" s="474" t="str">
        <f t="shared" si="38"/>
        <v>207</v>
      </c>
      <c r="I494" s="474" t="str">
        <f t="shared" si="39"/>
        <v>20703</v>
      </c>
    </row>
    <row r="495" s="319" customFormat="1" ht="34" hidden="1" customHeight="1" spans="1:9">
      <c r="A495" s="333">
        <v>2070302</v>
      </c>
      <c r="B495" s="342" t="s">
        <v>152</v>
      </c>
      <c r="C495" s="478">
        <v>0</v>
      </c>
      <c r="D495" s="479">
        <v>0</v>
      </c>
      <c r="E495" s="477" t="str">
        <f t="shared" si="35"/>
        <v/>
      </c>
      <c r="F495" s="472" t="str">
        <f t="shared" si="36"/>
        <v>否</v>
      </c>
      <c r="G495" s="473" t="str">
        <f t="shared" si="37"/>
        <v>项</v>
      </c>
      <c r="H495" s="474" t="str">
        <f t="shared" si="38"/>
        <v>207</v>
      </c>
      <c r="I495" s="474" t="str">
        <f t="shared" si="39"/>
        <v>20703</v>
      </c>
    </row>
    <row r="496" s="319" customFormat="1" ht="34" hidden="1" customHeight="1" spans="1:9">
      <c r="A496" s="333">
        <v>2070303</v>
      </c>
      <c r="B496" s="342" t="s">
        <v>153</v>
      </c>
      <c r="C496" s="478">
        <v>0</v>
      </c>
      <c r="D496" s="479">
        <v>0</v>
      </c>
      <c r="E496" s="477" t="str">
        <f t="shared" si="35"/>
        <v/>
      </c>
      <c r="F496" s="472" t="str">
        <f t="shared" si="36"/>
        <v>否</v>
      </c>
      <c r="G496" s="473" t="str">
        <f t="shared" si="37"/>
        <v>项</v>
      </c>
      <c r="H496" s="474" t="str">
        <f t="shared" si="38"/>
        <v>207</v>
      </c>
      <c r="I496" s="474" t="str">
        <f t="shared" si="39"/>
        <v>20703</v>
      </c>
    </row>
    <row r="497" s="319" customFormat="1" ht="34" hidden="1" customHeight="1" spans="1:9">
      <c r="A497" s="333">
        <v>2070304</v>
      </c>
      <c r="B497" s="342" t="s">
        <v>474</v>
      </c>
      <c r="C497" s="478">
        <v>0</v>
      </c>
      <c r="D497" s="479">
        <v>0</v>
      </c>
      <c r="E497" s="477" t="str">
        <f t="shared" si="35"/>
        <v/>
      </c>
      <c r="F497" s="472" t="str">
        <f t="shared" si="36"/>
        <v>否</v>
      </c>
      <c r="G497" s="473" t="str">
        <f t="shared" si="37"/>
        <v>项</v>
      </c>
      <c r="H497" s="474" t="str">
        <f t="shared" si="38"/>
        <v>207</v>
      </c>
      <c r="I497" s="474" t="str">
        <f t="shared" si="39"/>
        <v>20703</v>
      </c>
    </row>
    <row r="498" s="319" customFormat="1" ht="34" customHeight="1" spans="1:9">
      <c r="A498" s="333">
        <v>2070305</v>
      </c>
      <c r="B498" s="342" t="s">
        <v>475</v>
      </c>
      <c r="C498" s="478">
        <v>22</v>
      </c>
      <c r="D498" s="479">
        <v>0</v>
      </c>
      <c r="E498" s="477">
        <f t="shared" si="35"/>
        <v>-1</v>
      </c>
      <c r="F498" s="472" t="str">
        <f t="shared" si="36"/>
        <v>是</v>
      </c>
      <c r="G498" s="473" t="str">
        <f t="shared" si="37"/>
        <v>项</v>
      </c>
      <c r="H498" s="474" t="str">
        <f t="shared" si="38"/>
        <v>207</v>
      </c>
      <c r="I498" s="474" t="str">
        <f t="shared" si="39"/>
        <v>20703</v>
      </c>
    </row>
    <row r="499" s="319" customFormat="1" ht="34" hidden="1" customHeight="1" spans="1:9">
      <c r="A499" s="333">
        <v>2070306</v>
      </c>
      <c r="B499" s="342" t="s">
        <v>476</v>
      </c>
      <c r="C499" s="478">
        <v>0</v>
      </c>
      <c r="D499" s="479">
        <v>0</v>
      </c>
      <c r="E499" s="477" t="str">
        <f t="shared" si="35"/>
        <v/>
      </c>
      <c r="F499" s="472" t="str">
        <f t="shared" si="36"/>
        <v>否</v>
      </c>
      <c r="G499" s="473" t="str">
        <f t="shared" si="37"/>
        <v>项</v>
      </c>
      <c r="H499" s="474" t="str">
        <f t="shared" si="38"/>
        <v>207</v>
      </c>
      <c r="I499" s="474" t="str">
        <f t="shared" si="39"/>
        <v>20703</v>
      </c>
    </row>
    <row r="500" s="319" customFormat="1" ht="34" customHeight="1" spans="1:9">
      <c r="A500" s="333">
        <v>2070307</v>
      </c>
      <c r="B500" s="342" t="s">
        <v>477</v>
      </c>
      <c r="C500" s="478">
        <v>0</v>
      </c>
      <c r="D500" s="479">
        <v>20</v>
      </c>
      <c r="E500" s="477" t="str">
        <f t="shared" si="35"/>
        <v/>
      </c>
      <c r="F500" s="472" t="str">
        <f t="shared" si="36"/>
        <v>是</v>
      </c>
      <c r="G500" s="473" t="str">
        <f t="shared" si="37"/>
        <v>项</v>
      </c>
      <c r="H500" s="474" t="str">
        <f t="shared" si="38"/>
        <v>207</v>
      </c>
      <c r="I500" s="474" t="str">
        <f t="shared" si="39"/>
        <v>20703</v>
      </c>
    </row>
    <row r="501" s="319" customFormat="1" ht="34" customHeight="1" spans="1:9">
      <c r="A501" s="333">
        <v>2070308</v>
      </c>
      <c r="B501" s="342" t="s">
        <v>478</v>
      </c>
      <c r="C501" s="478">
        <v>240</v>
      </c>
      <c r="D501" s="479">
        <v>0</v>
      </c>
      <c r="E501" s="477">
        <f t="shared" ref="E501:E564" si="40">IF(C501&lt;&gt;0,D501/C501-1,"")</f>
        <v>-1</v>
      </c>
      <c r="F501" s="472" t="str">
        <f t="shared" si="36"/>
        <v>是</v>
      </c>
      <c r="G501" s="473" t="str">
        <f t="shared" si="37"/>
        <v>项</v>
      </c>
      <c r="H501" s="474" t="str">
        <f t="shared" si="38"/>
        <v>207</v>
      </c>
      <c r="I501" s="474" t="str">
        <f t="shared" si="39"/>
        <v>20703</v>
      </c>
    </row>
    <row r="502" s="319" customFormat="1" ht="34" hidden="1" customHeight="1" spans="1:9">
      <c r="A502" s="333">
        <v>2070309</v>
      </c>
      <c r="B502" s="342" t="s">
        <v>479</v>
      </c>
      <c r="C502" s="478">
        <v>0</v>
      </c>
      <c r="D502" s="479">
        <v>0</v>
      </c>
      <c r="E502" s="477" t="str">
        <f t="shared" si="40"/>
        <v/>
      </c>
      <c r="F502" s="472" t="str">
        <f t="shared" si="36"/>
        <v>否</v>
      </c>
      <c r="G502" s="473" t="str">
        <f t="shared" si="37"/>
        <v>项</v>
      </c>
      <c r="H502" s="474" t="str">
        <f t="shared" si="38"/>
        <v>207</v>
      </c>
      <c r="I502" s="474" t="str">
        <f t="shared" si="39"/>
        <v>20703</v>
      </c>
    </row>
    <row r="503" s="319" customFormat="1" ht="34" hidden="1" customHeight="1" spans="1:9">
      <c r="A503" s="333">
        <v>2070399</v>
      </c>
      <c r="B503" s="342" t="s">
        <v>480</v>
      </c>
      <c r="C503" s="479">
        <v>0</v>
      </c>
      <c r="D503" s="479">
        <v>0</v>
      </c>
      <c r="E503" s="477" t="str">
        <f t="shared" si="40"/>
        <v/>
      </c>
      <c r="F503" s="472" t="str">
        <f t="shared" si="36"/>
        <v>否</v>
      </c>
      <c r="G503" s="473" t="str">
        <f t="shared" si="37"/>
        <v>项</v>
      </c>
      <c r="H503" s="474" t="str">
        <f t="shared" si="38"/>
        <v>207</v>
      </c>
      <c r="I503" s="474" t="str">
        <f t="shared" si="39"/>
        <v>20703</v>
      </c>
    </row>
    <row r="504" s="316" customFormat="1" ht="34" hidden="1" customHeight="1" spans="1:9">
      <c r="A504" s="339">
        <v>20706</v>
      </c>
      <c r="B504" s="475" t="s">
        <v>481</v>
      </c>
      <c r="C504" s="476">
        <f>SUMIFS(C505:C$1302,$G505:$G$1302,"项",$I505:$I$1302,$A504)</f>
        <v>0</v>
      </c>
      <c r="D504" s="479">
        <f>SUMIFS(D505:D$1302,$G505:$G$1302,"项",$I505:$I$1302,$A504)</f>
        <v>0</v>
      </c>
      <c r="E504" s="477" t="str">
        <f t="shared" si="40"/>
        <v/>
      </c>
      <c r="F504" s="472" t="str">
        <f t="shared" si="36"/>
        <v>否</v>
      </c>
      <c r="G504" s="473" t="str">
        <f t="shared" si="37"/>
        <v>款</v>
      </c>
      <c r="H504" s="474" t="str">
        <f t="shared" si="38"/>
        <v>207</v>
      </c>
      <c r="I504" s="474" t="str">
        <f t="shared" si="39"/>
        <v>20706</v>
      </c>
    </row>
    <row r="505" s="319" customFormat="1" ht="34" hidden="1" customHeight="1" spans="1:9">
      <c r="A505" s="333">
        <v>2070601</v>
      </c>
      <c r="B505" s="342" t="s">
        <v>151</v>
      </c>
      <c r="C505" s="478">
        <v>0</v>
      </c>
      <c r="D505" s="479">
        <v>0</v>
      </c>
      <c r="E505" s="477" t="str">
        <f t="shared" si="40"/>
        <v/>
      </c>
      <c r="F505" s="472" t="str">
        <f t="shared" si="36"/>
        <v>否</v>
      </c>
      <c r="G505" s="473" t="str">
        <f t="shared" si="37"/>
        <v>项</v>
      </c>
      <c r="H505" s="474" t="str">
        <f t="shared" si="38"/>
        <v>207</v>
      </c>
      <c r="I505" s="474" t="str">
        <f t="shared" si="39"/>
        <v>20706</v>
      </c>
    </row>
    <row r="506" s="319" customFormat="1" ht="34" hidden="1" customHeight="1" spans="1:9">
      <c r="A506" s="333">
        <v>2070602</v>
      </c>
      <c r="B506" s="342" t="s">
        <v>152</v>
      </c>
      <c r="C506" s="478">
        <v>0</v>
      </c>
      <c r="D506" s="479">
        <v>0</v>
      </c>
      <c r="E506" s="477" t="str">
        <f t="shared" si="40"/>
        <v/>
      </c>
      <c r="F506" s="472" t="str">
        <f t="shared" si="36"/>
        <v>否</v>
      </c>
      <c r="G506" s="473" t="str">
        <f t="shared" si="37"/>
        <v>项</v>
      </c>
      <c r="H506" s="474" t="str">
        <f t="shared" si="38"/>
        <v>207</v>
      </c>
      <c r="I506" s="474" t="str">
        <f t="shared" si="39"/>
        <v>20706</v>
      </c>
    </row>
    <row r="507" s="319" customFormat="1" ht="34" hidden="1" customHeight="1" spans="1:9">
      <c r="A507" s="333">
        <v>2070603</v>
      </c>
      <c r="B507" s="342" t="s">
        <v>153</v>
      </c>
      <c r="C507" s="478">
        <v>0</v>
      </c>
      <c r="D507" s="479">
        <v>0</v>
      </c>
      <c r="E507" s="477" t="str">
        <f t="shared" si="40"/>
        <v/>
      </c>
      <c r="F507" s="472" t="str">
        <f t="shared" si="36"/>
        <v>否</v>
      </c>
      <c r="G507" s="473" t="str">
        <f t="shared" si="37"/>
        <v>项</v>
      </c>
      <c r="H507" s="474" t="str">
        <f t="shared" si="38"/>
        <v>207</v>
      </c>
      <c r="I507" s="474" t="str">
        <f t="shared" si="39"/>
        <v>20706</v>
      </c>
    </row>
    <row r="508" s="319" customFormat="1" ht="34" hidden="1" customHeight="1" spans="1:9">
      <c r="A508" s="333">
        <v>2070604</v>
      </c>
      <c r="B508" s="342" t="s">
        <v>482</v>
      </c>
      <c r="C508" s="478">
        <v>0</v>
      </c>
      <c r="D508" s="479">
        <v>0</v>
      </c>
      <c r="E508" s="477" t="str">
        <f t="shared" si="40"/>
        <v/>
      </c>
      <c r="F508" s="472" t="str">
        <f t="shared" si="36"/>
        <v>否</v>
      </c>
      <c r="G508" s="473" t="str">
        <f t="shared" si="37"/>
        <v>项</v>
      </c>
      <c r="H508" s="474" t="str">
        <f t="shared" si="38"/>
        <v>207</v>
      </c>
      <c r="I508" s="474" t="str">
        <f t="shared" si="39"/>
        <v>20706</v>
      </c>
    </row>
    <row r="509" s="319" customFormat="1" ht="34" hidden="1" customHeight="1" spans="1:9">
      <c r="A509" s="333">
        <v>2070605</v>
      </c>
      <c r="B509" s="342" t="s">
        <v>483</v>
      </c>
      <c r="C509" s="478">
        <v>0</v>
      </c>
      <c r="D509" s="479">
        <v>0</v>
      </c>
      <c r="E509" s="477" t="str">
        <f t="shared" si="40"/>
        <v/>
      </c>
      <c r="F509" s="472" t="str">
        <f t="shared" si="36"/>
        <v>否</v>
      </c>
      <c r="G509" s="473" t="str">
        <f t="shared" si="37"/>
        <v>项</v>
      </c>
      <c r="H509" s="474" t="str">
        <f t="shared" si="38"/>
        <v>207</v>
      </c>
      <c r="I509" s="474" t="str">
        <f t="shared" si="39"/>
        <v>20706</v>
      </c>
    </row>
    <row r="510" s="319" customFormat="1" ht="34" hidden="1" customHeight="1" spans="1:9">
      <c r="A510" s="333">
        <v>2070606</v>
      </c>
      <c r="B510" s="342" t="s">
        <v>484</v>
      </c>
      <c r="C510" s="478">
        <v>0</v>
      </c>
      <c r="D510" s="479">
        <v>0</v>
      </c>
      <c r="E510" s="477" t="str">
        <f t="shared" si="40"/>
        <v/>
      </c>
      <c r="F510" s="472" t="str">
        <f t="shared" si="36"/>
        <v>否</v>
      </c>
      <c r="G510" s="473" t="str">
        <f t="shared" si="37"/>
        <v>项</v>
      </c>
      <c r="H510" s="474" t="str">
        <f t="shared" si="38"/>
        <v>207</v>
      </c>
      <c r="I510" s="474" t="str">
        <f t="shared" si="39"/>
        <v>20706</v>
      </c>
    </row>
    <row r="511" s="319" customFormat="1" ht="34" hidden="1" customHeight="1" spans="1:9">
      <c r="A511" s="333">
        <v>2070607</v>
      </c>
      <c r="B511" s="342" t="s">
        <v>485</v>
      </c>
      <c r="C511" s="478">
        <v>0</v>
      </c>
      <c r="D511" s="479">
        <v>0</v>
      </c>
      <c r="E511" s="477" t="str">
        <f t="shared" si="40"/>
        <v/>
      </c>
      <c r="F511" s="472" t="str">
        <f t="shared" si="36"/>
        <v>否</v>
      </c>
      <c r="G511" s="473" t="str">
        <f t="shared" si="37"/>
        <v>项</v>
      </c>
      <c r="H511" s="474" t="str">
        <f t="shared" si="38"/>
        <v>207</v>
      </c>
      <c r="I511" s="474" t="str">
        <f t="shared" si="39"/>
        <v>20706</v>
      </c>
    </row>
    <row r="512" s="319" customFormat="1" ht="34" hidden="1" customHeight="1" spans="1:9">
      <c r="A512" s="333">
        <v>2070699</v>
      </c>
      <c r="B512" s="342" t="s">
        <v>486</v>
      </c>
      <c r="C512" s="479">
        <v>0</v>
      </c>
      <c r="D512" s="479">
        <v>0</v>
      </c>
      <c r="E512" s="477" t="str">
        <f t="shared" si="40"/>
        <v/>
      </c>
      <c r="F512" s="472" t="str">
        <f t="shared" si="36"/>
        <v>否</v>
      </c>
      <c r="G512" s="473" t="str">
        <f t="shared" si="37"/>
        <v>项</v>
      </c>
      <c r="H512" s="474" t="str">
        <f t="shared" si="38"/>
        <v>207</v>
      </c>
      <c r="I512" s="474" t="str">
        <f t="shared" si="39"/>
        <v>20706</v>
      </c>
    </row>
    <row r="513" s="316" customFormat="1" ht="34" customHeight="1" spans="1:9">
      <c r="A513" s="339">
        <v>20708</v>
      </c>
      <c r="B513" s="475" t="s">
        <v>487</v>
      </c>
      <c r="C513" s="476">
        <f>SUMIFS(C514:C$1302,$G514:$G$1302,"项",$I514:$I$1302,$A513)</f>
        <v>143</v>
      </c>
      <c r="D513" s="479">
        <f>SUMIFS(D514:D$1302,$G514:$G$1302,"项",$I514:$I$1302,$A513)</f>
        <v>354</v>
      </c>
      <c r="E513" s="477">
        <f t="shared" si="40"/>
        <v>1.47552447552448</v>
      </c>
      <c r="F513" s="472" t="str">
        <f t="shared" si="36"/>
        <v>是</v>
      </c>
      <c r="G513" s="473" t="str">
        <f t="shared" si="37"/>
        <v>款</v>
      </c>
      <c r="H513" s="474" t="str">
        <f t="shared" si="38"/>
        <v>207</v>
      </c>
      <c r="I513" s="474" t="str">
        <f t="shared" si="39"/>
        <v>20708</v>
      </c>
    </row>
    <row r="514" s="319" customFormat="1" ht="34" hidden="1" customHeight="1" spans="1:9">
      <c r="A514" s="333">
        <v>2070801</v>
      </c>
      <c r="B514" s="342" t="s">
        <v>151</v>
      </c>
      <c r="C514" s="478">
        <v>0</v>
      </c>
      <c r="D514" s="479">
        <v>0</v>
      </c>
      <c r="E514" s="477" t="str">
        <f t="shared" si="40"/>
        <v/>
      </c>
      <c r="F514" s="472" t="str">
        <f t="shared" si="36"/>
        <v>否</v>
      </c>
      <c r="G514" s="473" t="str">
        <f t="shared" si="37"/>
        <v>项</v>
      </c>
      <c r="H514" s="474" t="str">
        <f t="shared" si="38"/>
        <v>207</v>
      </c>
      <c r="I514" s="474" t="str">
        <f t="shared" si="39"/>
        <v>20708</v>
      </c>
    </row>
    <row r="515" s="319" customFormat="1" ht="34" hidden="1" customHeight="1" spans="1:9">
      <c r="A515" s="333">
        <v>2070802</v>
      </c>
      <c r="B515" s="342" t="s">
        <v>152</v>
      </c>
      <c r="C515" s="478">
        <v>0</v>
      </c>
      <c r="D515" s="479">
        <v>0</v>
      </c>
      <c r="E515" s="477" t="str">
        <f t="shared" si="40"/>
        <v/>
      </c>
      <c r="F515" s="472" t="str">
        <f t="shared" si="36"/>
        <v>否</v>
      </c>
      <c r="G515" s="473" t="str">
        <f t="shared" si="37"/>
        <v>项</v>
      </c>
      <c r="H515" s="474" t="str">
        <f t="shared" si="38"/>
        <v>207</v>
      </c>
      <c r="I515" s="474" t="str">
        <f t="shared" si="39"/>
        <v>20708</v>
      </c>
    </row>
    <row r="516" s="319" customFormat="1" ht="34" hidden="1" customHeight="1" spans="1:9">
      <c r="A516" s="333">
        <v>2070803</v>
      </c>
      <c r="B516" s="342" t="s">
        <v>153</v>
      </c>
      <c r="C516" s="478">
        <v>0</v>
      </c>
      <c r="D516" s="479">
        <v>0</v>
      </c>
      <c r="E516" s="477" t="str">
        <f t="shared" si="40"/>
        <v/>
      </c>
      <c r="F516" s="472" t="str">
        <f t="shared" si="36"/>
        <v>否</v>
      </c>
      <c r="G516" s="473" t="str">
        <f t="shared" si="37"/>
        <v>项</v>
      </c>
      <c r="H516" s="474" t="str">
        <f t="shared" si="38"/>
        <v>207</v>
      </c>
      <c r="I516" s="474" t="str">
        <f t="shared" si="39"/>
        <v>20708</v>
      </c>
    </row>
    <row r="517" s="319" customFormat="1" ht="34" hidden="1" customHeight="1" spans="1:9">
      <c r="A517" s="488">
        <v>2070806</v>
      </c>
      <c r="B517" s="342" t="s">
        <v>488</v>
      </c>
      <c r="C517" s="478">
        <v>0</v>
      </c>
      <c r="D517" s="479">
        <v>0</v>
      </c>
      <c r="E517" s="477" t="str">
        <f t="shared" si="40"/>
        <v/>
      </c>
      <c r="F517" s="472" t="str">
        <f t="shared" ref="F517:F580" si="41">IF(LEN(A517)=3,"是",IF(B517&lt;&gt;"",IF(SUM(C517:D517)&lt;&gt;0,"是","否"),"是"))</f>
        <v>否</v>
      </c>
      <c r="G517" s="473" t="str">
        <f t="shared" si="37"/>
        <v>项</v>
      </c>
      <c r="H517" s="474" t="str">
        <f t="shared" si="38"/>
        <v>207</v>
      </c>
      <c r="I517" s="474" t="str">
        <f t="shared" si="39"/>
        <v>20708</v>
      </c>
    </row>
    <row r="518" s="319" customFormat="1" ht="34" hidden="1" customHeight="1" spans="1:9">
      <c r="A518" s="488" t="s">
        <v>1658</v>
      </c>
      <c r="B518" s="342" t="s">
        <v>489</v>
      </c>
      <c r="C518" s="478">
        <v>0</v>
      </c>
      <c r="D518" s="479">
        <v>0</v>
      </c>
      <c r="E518" s="477" t="str">
        <f t="shared" si="40"/>
        <v/>
      </c>
      <c r="F518" s="472" t="str">
        <f t="shared" si="41"/>
        <v>否</v>
      </c>
      <c r="G518" s="473" t="str">
        <f t="shared" ref="G518:G581" si="42">_xlfn.IFS(LEN(A518)=3,"类",LEN(A518)=5,"款",LEN(A518)=7,"项")</f>
        <v>项</v>
      </c>
      <c r="H518" s="474" t="str">
        <f t="shared" ref="H518:H581" si="43">LEFT(A518,3)</f>
        <v>207</v>
      </c>
      <c r="I518" s="474" t="str">
        <f t="shared" ref="I518:I581" si="44">LEFT(A518,5)</f>
        <v>20708</v>
      </c>
    </row>
    <row r="519" s="319" customFormat="1" ht="34" hidden="1" customHeight="1" spans="1:9">
      <c r="A519" s="333" t="s">
        <v>1659</v>
      </c>
      <c r="B519" s="342" t="s">
        <v>490</v>
      </c>
      <c r="C519" s="478">
        <v>0</v>
      </c>
      <c r="D519" s="479">
        <v>0</v>
      </c>
      <c r="E519" s="477" t="str">
        <f t="shared" si="40"/>
        <v/>
      </c>
      <c r="F519" s="472" t="str">
        <f t="shared" si="41"/>
        <v>否</v>
      </c>
      <c r="G519" s="473" t="str">
        <f t="shared" si="42"/>
        <v>项</v>
      </c>
      <c r="H519" s="474" t="str">
        <f t="shared" si="43"/>
        <v>207</v>
      </c>
      <c r="I519" s="474" t="str">
        <f t="shared" si="44"/>
        <v>20708</v>
      </c>
    </row>
    <row r="520" s="319" customFormat="1" ht="34" customHeight="1" spans="1:9">
      <c r="A520" s="333">
        <v>2070899</v>
      </c>
      <c r="B520" s="342" t="s">
        <v>491</v>
      </c>
      <c r="C520" s="479">
        <v>143</v>
      </c>
      <c r="D520" s="479">
        <v>354</v>
      </c>
      <c r="E520" s="477">
        <f t="shared" si="40"/>
        <v>1.47552447552448</v>
      </c>
      <c r="F520" s="472" t="str">
        <f t="shared" si="41"/>
        <v>是</v>
      </c>
      <c r="G520" s="473" t="str">
        <f t="shared" si="42"/>
        <v>项</v>
      </c>
      <c r="H520" s="474" t="str">
        <f t="shared" si="43"/>
        <v>207</v>
      </c>
      <c r="I520" s="474" t="str">
        <f t="shared" si="44"/>
        <v>20708</v>
      </c>
    </row>
    <row r="521" s="316" customFormat="1" ht="34" customHeight="1" spans="1:9">
      <c r="A521" s="339">
        <v>20799</v>
      </c>
      <c r="B521" s="475" t="s">
        <v>492</v>
      </c>
      <c r="C521" s="476">
        <f>SUMIFS(C522:C$1302,$G522:$G$1302,"项",$I522:$I$1302,$A521)</f>
        <v>15</v>
      </c>
      <c r="D521" s="479">
        <f>SUMIFS(D522:D$1302,$G522:$G$1302,"项",$I522:$I$1302,$A521)</f>
        <v>40</v>
      </c>
      <c r="E521" s="477">
        <f t="shared" si="40"/>
        <v>1.66666666666667</v>
      </c>
      <c r="F521" s="472" t="str">
        <f t="shared" si="41"/>
        <v>是</v>
      </c>
      <c r="G521" s="473" t="str">
        <f t="shared" si="42"/>
        <v>款</v>
      </c>
      <c r="H521" s="474" t="str">
        <f t="shared" si="43"/>
        <v>207</v>
      </c>
      <c r="I521" s="474" t="str">
        <f t="shared" si="44"/>
        <v>20799</v>
      </c>
    </row>
    <row r="522" s="319" customFormat="1" ht="34" hidden="1" customHeight="1" spans="1:9">
      <c r="A522" s="333">
        <v>2079902</v>
      </c>
      <c r="B522" s="342" t="s">
        <v>493</v>
      </c>
      <c r="C522" s="478">
        <v>0</v>
      </c>
      <c r="D522" s="479">
        <v>0</v>
      </c>
      <c r="E522" s="477" t="str">
        <f t="shared" si="40"/>
        <v/>
      </c>
      <c r="F522" s="472" t="str">
        <f t="shared" si="41"/>
        <v>否</v>
      </c>
      <c r="G522" s="473" t="str">
        <f t="shared" si="42"/>
        <v>项</v>
      </c>
      <c r="H522" s="474" t="str">
        <f t="shared" si="43"/>
        <v>207</v>
      </c>
      <c r="I522" s="474" t="str">
        <f t="shared" si="44"/>
        <v>20799</v>
      </c>
    </row>
    <row r="523" s="319" customFormat="1" ht="34" customHeight="1" spans="1:9">
      <c r="A523" s="333">
        <v>2079903</v>
      </c>
      <c r="B523" s="342" t="s">
        <v>494</v>
      </c>
      <c r="C523" s="478">
        <v>15</v>
      </c>
      <c r="D523" s="479">
        <v>0</v>
      </c>
      <c r="E523" s="477">
        <f t="shared" si="40"/>
        <v>-1</v>
      </c>
      <c r="F523" s="472" t="str">
        <f t="shared" si="41"/>
        <v>是</v>
      </c>
      <c r="G523" s="473" t="str">
        <f t="shared" si="42"/>
        <v>项</v>
      </c>
      <c r="H523" s="474" t="str">
        <f t="shared" si="43"/>
        <v>207</v>
      </c>
      <c r="I523" s="474" t="str">
        <f t="shared" si="44"/>
        <v>20799</v>
      </c>
    </row>
    <row r="524" s="319" customFormat="1" ht="34" customHeight="1" spans="1:9">
      <c r="A524" s="333">
        <v>2079999</v>
      </c>
      <c r="B524" s="342" t="s">
        <v>495</v>
      </c>
      <c r="C524" s="479">
        <v>0</v>
      </c>
      <c r="D524" s="479">
        <v>40</v>
      </c>
      <c r="E524" s="477" t="str">
        <f t="shared" si="40"/>
        <v/>
      </c>
      <c r="F524" s="472" t="str">
        <f t="shared" si="41"/>
        <v>是</v>
      </c>
      <c r="G524" s="473" t="str">
        <f t="shared" si="42"/>
        <v>项</v>
      </c>
      <c r="H524" s="474" t="str">
        <f t="shared" si="43"/>
        <v>207</v>
      </c>
      <c r="I524" s="474" t="str">
        <f t="shared" si="44"/>
        <v>20799</v>
      </c>
    </row>
    <row r="525" s="316" customFormat="1" ht="34" customHeight="1" spans="1:9">
      <c r="A525" s="470">
        <v>208</v>
      </c>
      <c r="B525" s="340" t="s">
        <v>97</v>
      </c>
      <c r="C525" s="341">
        <f>SUMIFS(C526:C$1302,$G526:$G$1302,"款",$H526:$H$1302,$A525)</f>
        <v>88376</v>
      </c>
      <c r="D525" s="479">
        <f>SUMIFS(D526:D$1302,$G526:$G$1302,"款",$H526:$H$1302,$A525)</f>
        <v>102273</v>
      </c>
      <c r="E525" s="471">
        <f t="shared" si="40"/>
        <v>0.157248574273559</v>
      </c>
      <c r="F525" s="472" t="str">
        <f t="shared" si="41"/>
        <v>是</v>
      </c>
      <c r="G525" s="473" t="str">
        <f t="shared" si="42"/>
        <v>类</v>
      </c>
      <c r="H525" s="474" t="str">
        <f t="shared" si="43"/>
        <v>208</v>
      </c>
      <c r="I525" s="474" t="str">
        <f t="shared" si="44"/>
        <v>208</v>
      </c>
    </row>
    <row r="526" s="316" customFormat="1" ht="34" customHeight="1" spans="1:9">
      <c r="A526" s="339">
        <v>20801</v>
      </c>
      <c r="B526" s="475" t="s">
        <v>496</v>
      </c>
      <c r="C526" s="476">
        <f>SUMIFS(C527:C$1302,$G527:$G$1302,"项",$I527:$I$1302,$A526)</f>
        <v>1533</v>
      </c>
      <c r="D526" s="479">
        <f>SUMIFS(D527:D$1302,$G527:$G$1302,"项",$I527:$I$1302,$A526)</f>
        <v>1826</v>
      </c>
      <c r="E526" s="477">
        <f t="shared" si="40"/>
        <v>0.191128506196999</v>
      </c>
      <c r="F526" s="472" t="str">
        <f t="shared" si="41"/>
        <v>是</v>
      </c>
      <c r="G526" s="473" t="str">
        <f t="shared" si="42"/>
        <v>款</v>
      </c>
      <c r="H526" s="474" t="str">
        <f t="shared" si="43"/>
        <v>208</v>
      </c>
      <c r="I526" s="474" t="str">
        <f t="shared" si="44"/>
        <v>20801</v>
      </c>
    </row>
    <row r="527" s="319" customFormat="1" ht="34" customHeight="1" spans="1:9">
      <c r="A527" s="333">
        <v>2080101</v>
      </c>
      <c r="B527" s="342" t="s">
        <v>151</v>
      </c>
      <c r="C527" s="478">
        <v>397</v>
      </c>
      <c r="D527" s="479">
        <v>380</v>
      </c>
      <c r="E527" s="477">
        <f t="shared" si="40"/>
        <v>-0.0428211586901763</v>
      </c>
      <c r="F527" s="472" t="str">
        <f t="shared" si="41"/>
        <v>是</v>
      </c>
      <c r="G527" s="473" t="str">
        <f t="shared" si="42"/>
        <v>项</v>
      </c>
      <c r="H527" s="474" t="str">
        <f t="shared" si="43"/>
        <v>208</v>
      </c>
      <c r="I527" s="474" t="str">
        <f t="shared" si="44"/>
        <v>20801</v>
      </c>
    </row>
    <row r="528" s="319" customFormat="1" ht="34" hidden="1" customHeight="1" spans="1:9">
      <c r="A528" s="333">
        <v>2080102</v>
      </c>
      <c r="B528" s="342" t="s">
        <v>152</v>
      </c>
      <c r="C528" s="478">
        <v>0</v>
      </c>
      <c r="D528" s="479">
        <v>0</v>
      </c>
      <c r="E528" s="477" t="str">
        <f t="shared" si="40"/>
        <v/>
      </c>
      <c r="F528" s="472" t="str">
        <f t="shared" si="41"/>
        <v>否</v>
      </c>
      <c r="G528" s="473" t="str">
        <f t="shared" si="42"/>
        <v>项</v>
      </c>
      <c r="H528" s="474" t="str">
        <f t="shared" si="43"/>
        <v>208</v>
      </c>
      <c r="I528" s="474" t="str">
        <f t="shared" si="44"/>
        <v>20801</v>
      </c>
    </row>
    <row r="529" s="319" customFormat="1" ht="34" hidden="1" customHeight="1" spans="1:9">
      <c r="A529" s="333">
        <v>2080103</v>
      </c>
      <c r="B529" s="342" t="s">
        <v>153</v>
      </c>
      <c r="C529" s="478">
        <v>0</v>
      </c>
      <c r="D529" s="479">
        <v>0</v>
      </c>
      <c r="E529" s="477" t="str">
        <f t="shared" si="40"/>
        <v/>
      </c>
      <c r="F529" s="472" t="str">
        <f t="shared" si="41"/>
        <v>否</v>
      </c>
      <c r="G529" s="473" t="str">
        <f t="shared" si="42"/>
        <v>项</v>
      </c>
      <c r="H529" s="474" t="str">
        <f t="shared" si="43"/>
        <v>208</v>
      </c>
      <c r="I529" s="474" t="str">
        <f t="shared" si="44"/>
        <v>20801</v>
      </c>
    </row>
    <row r="530" s="319" customFormat="1" ht="34" hidden="1" customHeight="1" spans="1:9">
      <c r="A530" s="333">
        <v>2080104</v>
      </c>
      <c r="B530" s="342" t="s">
        <v>497</v>
      </c>
      <c r="C530" s="478">
        <v>0</v>
      </c>
      <c r="D530" s="479">
        <v>0</v>
      </c>
      <c r="E530" s="477" t="str">
        <f t="shared" si="40"/>
        <v/>
      </c>
      <c r="F530" s="472" t="str">
        <f t="shared" si="41"/>
        <v>否</v>
      </c>
      <c r="G530" s="473" t="str">
        <f t="shared" si="42"/>
        <v>项</v>
      </c>
      <c r="H530" s="474" t="str">
        <f t="shared" si="43"/>
        <v>208</v>
      </c>
      <c r="I530" s="474" t="str">
        <f t="shared" si="44"/>
        <v>20801</v>
      </c>
    </row>
    <row r="531" s="319" customFormat="1" ht="34" hidden="1" customHeight="1" spans="1:9">
      <c r="A531" s="333">
        <v>2080105</v>
      </c>
      <c r="B531" s="342" t="s">
        <v>498</v>
      </c>
      <c r="C531" s="478">
        <v>0</v>
      </c>
      <c r="D531" s="479">
        <v>0</v>
      </c>
      <c r="E531" s="477" t="str">
        <f t="shared" si="40"/>
        <v/>
      </c>
      <c r="F531" s="472" t="str">
        <f t="shared" si="41"/>
        <v>否</v>
      </c>
      <c r="G531" s="473" t="str">
        <f t="shared" si="42"/>
        <v>项</v>
      </c>
      <c r="H531" s="474" t="str">
        <f t="shared" si="43"/>
        <v>208</v>
      </c>
      <c r="I531" s="474" t="str">
        <f t="shared" si="44"/>
        <v>20801</v>
      </c>
    </row>
    <row r="532" s="319" customFormat="1" ht="34" hidden="1" customHeight="1" spans="1:9">
      <c r="A532" s="333">
        <v>2080106</v>
      </c>
      <c r="B532" s="342" t="s">
        <v>499</v>
      </c>
      <c r="C532" s="478">
        <v>0</v>
      </c>
      <c r="D532" s="479">
        <v>0</v>
      </c>
      <c r="E532" s="477" t="str">
        <f t="shared" si="40"/>
        <v/>
      </c>
      <c r="F532" s="472" t="str">
        <f t="shared" si="41"/>
        <v>否</v>
      </c>
      <c r="G532" s="473" t="str">
        <f t="shared" si="42"/>
        <v>项</v>
      </c>
      <c r="H532" s="474" t="str">
        <f t="shared" si="43"/>
        <v>208</v>
      </c>
      <c r="I532" s="474" t="str">
        <f t="shared" si="44"/>
        <v>20801</v>
      </c>
    </row>
    <row r="533" s="319" customFormat="1" ht="34" hidden="1" customHeight="1" spans="1:9">
      <c r="A533" s="333">
        <v>2080107</v>
      </c>
      <c r="B533" s="342" t="s">
        <v>500</v>
      </c>
      <c r="C533" s="478">
        <v>0</v>
      </c>
      <c r="D533" s="479">
        <v>0</v>
      </c>
      <c r="E533" s="477" t="str">
        <f t="shared" si="40"/>
        <v/>
      </c>
      <c r="F533" s="472" t="str">
        <f t="shared" si="41"/>
        <v>否</v>
      </c>
      <c r="G533" s="473" t="str">
        <f t="shared" si="42"/>
        <v>项</v>
      </c>
      <c r="H533" s="474" t="str">
        <f t="shared" si="43"/>
        <v>208</v>
      </c>
      <c r="I533" s="474" t="str">
        <f t="shared" si="44"/>
        <v>20801</v>
      </c>
    </row>
    <row r="534" s="319" customFormat="1" ht="34" hidden="1" customHeight="1" spans="1:9">
      <c r="A534" s="333">
        <v>2080108</v>
      </c>
      <c r="B534" s="342" t="s">
        <v>192</v>
      </c>
      <c r="C534" s="478">
        <v>0</v>
      </c>
      <c r="D534" s="479">
        <v>0</v>
      </c>
      <c r="E534" s="477" t="str">
        <f t="shared" si="40"/>
        <v/>
      </c>
      <c r="F534" s="472" t="str">
        <f t="shared" si="41"/>
        <v>否</v>
      </c>
      <c r="G534" s="473" t="str">
        <f t="shared" si="42"/>
        <v>项</v>
      </c>
      <c r="H534" s="474" t="str">
        <f t="shared" si="43"/>
        <v>208</v>
      </c>
      <c r="I534" s="474" t="str">
        <f t="shared" si="44"/>
        <v>20801</v>
      </c>
    </row>
    <row r="535" s="319" customFormat="1" ht="34" customHeight="1" spans="1:9">
      <c r="A535" s="333">
        <v>2080109</v>
      </c>
      <c r="B535" s="342" t="s">
        <v>501</v>
      </c>
      <c r="C535" s="478">
        <v>1066</v>
      </c>
      <c r="D535" s="479">
        <v>989</v>
      </c>
      <c r="E535" s="477">
        <f t="shared" si="40"/>
        <v>-0.0722326454033771</v>
      </c>
      <c r="F535" s="472" t="str">
        <f t="shared" si="41"/>
        <v>是</v>
      </c>
      <c r="G535" s="473" t="str">
        <f t="shared" si="42"/>
        <v>项</v>
      </c>
      <c r="H535" s="474" t="str">
        <f t="shared" si="43"/>
        <v>208</v>
      </c>
      <c r="I535" s="474" t="str">
        <f t="shared" si="44"/>
        <v>20801</v>
      </c>
    </row>
    <row r="536" s="319" customFormat="1" ht="34" hidden="1" customHeight="1" spans="1:9">
      <c r="A536" s="333">
        <v>2080110</v>
      </c>
      <c r="B536" s="342" t="s">
        <v>502</v>
      </c>
      <c r="C536" s="478">
        <v>0</v>
      </c>
      <c r="D536" s="479">
        <v>0</v>
      </c>
      <c r="E536" s="477" t="str">
        <f t="shared" si="40"/>
        <v/>
      </c>
      <c r="F536" s="472" t="str">
        <f t="shared" si="41"/>
        <v>否</v>
      </c>
      <c r="G536" s="473" t="str">
        <f t="shared" si="42"/>
        <v>项</v>
      </c>
      <c r="H536" s="474" t="str">
        <f t="shared" si="43"/>
        <v>208</v>
      </c>
      <c r="I536" s="474" t="str">
        <f t="shared" si="44"/>
        <v>20801</v>
      </c>
    </row>
    <row r="537" s="319" customFormat="1" ht="34" hidden="1" customHeight="1" spans="1:9">
      <c r="A537" s="333">
        <v>2080111</v>
      </c>
      <c r="B537" s="342" t="s">
        <v>503</v>
      </c>
      <c r="C537" s="478">
        <v>0</v>
      </c>
      <c r="D537" s="479">
        <v>0</v>
      </c>
      <c r="E537" s="477" t="str">
        <f t="shared" si="40"/>
        <v/>
      </c>
      <c r="F537" s="472" t="str">
        <f t="shared" si="41"/>
        <v>否</v>
      </c>
      <c r="G537" s="473" t="str">
        <f t="shared" si="42"/>
        <v>项</v>
      </c>
      <c r="H537" s="474" t="str">
        <f t="shared" si="43"/>
        <v>208</v>
      </c>
      <c r="I537" s="474" t="str">
        <f t="shared" si="44"/>
        <v>20801</v>
      </c>
    </row>
    <row r="538" s="319" customFormat="1" ht="34" hidden="1" customHeight="1" spans="1:9">
      <c r="A538" s="481">
        <v>2080112</v>
      </c>
      <c r="B538" s="487" t="s">
        <v>504</v>
      </c>
      <c r="C538" s="478">
        <v>0</v>
      </c>
      <c r="D538" s="479">
        <v>0</v>
      </c>
      <c r="E538" s="477" t="str">
        <f t="shared" si="40"/>
        <v/>
      </c>
      <c r="F538" s="472" t="str">
        <f t="shared" si="41"/>
        <v>否</v>
      </c>
      <c r="G538" s="473" t="str">
        <f t="shared" si="42"/>
        <v>项</v>
      </c>
      <c r="H538" s="474" t="str">
        <f t="shared" si="43"/>
        <v>208</v>
      </c>
      <c r="I538" s="474" t="str">
        <f t="shared" si="44"/>
        <v>20801</v>
      </c>
    </row>
    <row r="539" s="319" customFormat="1" ht="34" hidden="1" customHeight="1" spans="1:9">
      <c r="A539" s="481">
        <v>2080113</v>
      </c>
      <c r="B539" s="487" t="s">
        <v>505</v>
      </c>
      <c r="C539" s="478">
        <v>0</v>
      </c>
      <c r="D539" s="479">
        <v>0</v>
      </c>
      <c r="E539" s="477" t="str">
        <f t="shared" si="40"/>
        <v/>
      </c>
      <c r="F539" s="472" t="str">
        <f t="shared" si="41"/>
        <v>否</v>
      </c>
      <c r="G539" s="473" t="str">
        <f t="shared" si="42"/>
        <v>项</v>
      </c>
      <c r="H539" s="474" t="str">
        <f t="shared" si="43"/>
        <v>208</v>
      </c>
      <c r="I539" s="474" t="str">
        <f t="shared" si="44"/>
        <v>20801</v>
      </c>
    </row>
    <row r="540" s="319" customFormat="1" ht="34" hidden="1" customHeight="1" spans="1:9">
      <c r="A540" s="481">
        <v>2080114</v>
      </c>
      <c r="B540" s="487" t="s">
        <v>506</v>
      </c>
      <c r="C540" s="478">
        <v>0</v>
      </c>
      <c r="D540" s="479">
        <v>0</v>
      </c>
      <c r="E540" s="477" t="str">
        <f t="shared" si="40"/>
        <v/>
      </c>
      <c r="F540" s="472" t="str">
        <f t="shared" si="41"/>
        <v>否</v>
      </c>
      <c r="G540" s="473" t="str">
        <f t="shared" si="42"/>
        <v>项</v>
      </c>
      <c r="H540" s="474" t="str">
        <f t="shared" si="43"/>
        <v>208</v>
      </c>
      <c r="I540" s="474" t="str">
        <f t="shared" si="44"/>
        <v>20801</v>
      </c>
    </row>
    <row r="541" s="319" customFormat="1" ht="34" hidden="1" customHeight="1" spans="1:9">
      <c r="A541" s="481">
        <v>2080115</v>
      </c>
      <c r="B541" s="487" t="s">
        <v>507</v>
      </c>
      <c r="C541" s="478">
        <v>0</v>
      </c>
      <c r="D541" s="479">
        <v>0</v>
      </c>
      <c r="E541" s="477" t="str">
        <f t="shared" si="40"/>
        <v/>
      </c>
      <c r="F541" s="472" t="str">
        <f t="shared" si="41"/>
        <v>否</v>
      </c>
      <c r="G541" s="473" t="str">
        <f t="shared" si="42"/>
        <v>项</v>
      </c>
      <c r="H541" s="474" t="str">
        <f t="shared" si="43"/>
        <v>208</v>
      </c>
      <c r="I541" s="474" t="str">
        <f t="shared" si="44"/>
        <v>20801</v>
      </c>
    </row>
    <row r="542" s="319" customFormat="1" ht="34" hidden="1" customHeight="1" spans="1:9">
      <c r="A542" s="481">
        <v>2080116</v>
      </c>
      <c r="B542" s="487" t="s">
        <v>508</v>
      </c>
      <c r="C542" s="478">
        <v>0</v>
      </c>
      <c r="D542" s="479">
        <v>0</v>
      </c>
      <c r="E542" s="477" t="str">
        <f t="shared" si="40"/>
        <v/>
      </c>
      <c r="F542" s="472" t="str">
        <f t="shared" si="41"/>
        <v>否</v>
      </c>
      <c r="G542" s="473" t="str">
        <f t="shared" si="42"/>
        <v>项</v>
      </c>
      <c r="H542" s="474" t="str">
        <f t="shared" si="43"/>
        <v>208</v>
      </c>
      <c r="I542" s="474" t="str">
        <f t="shared" si="44"/>
        <v>20801</v>
      </c>
    </row>
    <row r="543" s="319" customFormat="1" ht="34" hidden="1" customHeight="1" spans="1:9">
      <c r="A543" s="333">
        <v>2080150</v>
      </c>
      <c r="B543" s="342" t="s">
        <v>160</v>
      </c>
      <c r="C543" s="478">
        <v>0</v>
      </c>
      <c r="D543" s="479">
        <v>0</v>
      </c>
      <c r="E543" s="477" t="str">
        <f t="shared" si="40"/>
        <v/>
      </c>
      <c r="F543" s="472" t="str">
        <f t="shared" si="41"/>
        <v>否</v>
      </c>
      <c r="G543" s="473" t="str">
        <f t="shared" si="42"/>
        <v>项</v>
      </c>
      <c r="H543" s="474" t="str">
        <f t="shared" si="43"/>
        <v>208</v>
      </c>
      <c r="I543" s="474" t="str">
        <f t="shared" si="44"/>
        <v>20801</v>
      </c>
    </row>
    <row r="544" s="319" customFormat="1" ht="34" customHeight="1" spans="1:9">
      <c r="A544" s="333">
        <v>2080199</v>
      </c>
      <c r="B544" s="342" t="s">
        <v>509</v>
      </c>
      <c r="C544" s="479">
        <v>70</v>
      </c>
      <c r="D544" s="479">
        <v>457</v>
      </c>
      <c r="E544" s="477">
        <f t="shared" si="40"/>
        <v>5.52857142857143</v>
      </c>
      <c r="F544" s="472" t="str">
        <f t="shared" si="41"/>
        <v>是</v>
      </c>
      <c r="G544" s="473" t="str">
        <f t="shared" si="42"/>
        <v>项</v>
      </c>
      <c r="H544" s="474" t="str">
        <f t="shared" si="43"/>
        <v>208</v>
      </c>
      <c r="I544" s="474" t="str">
        <f t="shared" si="44"/>
        <v>20801</v>
      </c>
    </row>
    <row r="545" s="316" customFormat="1" ht="34" customHeight="1" spans="1:9">
      <c r="A545" s="339">
        <v>20802</v>
      </c>
      <c r="B545" s="475" t="s">
        <v>510</v>
      </c>
      <c r="C545" s="476">
        <f>SUMIFS(C546:C$1302,$G546:$G$1302,"项",$I546:$I$1302,$A545)</f>
        <v>488</v>
      </c>
      <c r="D545" s="479">
        <f>SUMIFS(D546:D$1302,$G546:$G$1302,"项",$I546:$I$1302,$A545)</f>
        <v>1012</v>
      </c>
      <c r="E545" s="477">
        <f t="shared" si="40"/>
        <v>1.07377049180328</v>
      </c>
      <c r="F545" s="472" t="str">
        <f t="shared" si="41"/>
        <v>是</v>
      </c>
      <c r="G545" s="473" t="str">
        <f t="shared" si="42"/>
        <v>款</v>
      </c>
      <c r="H545" s="474" t="str">
        <f t="shared" si="43"/>
        <v>208</v>
      </c>
      <c r="I545" s="474" t="str">
        <f t="shared" si="44"/>
        <v>20802</v>
      </c>
    </row>
    <row r="546" s="319" customFormat="1" ht="34" customHeight="1" spans="1:9">
      <c r="A546" s="333">
        <v>2080201</v>
      </c>
      <c r="B546" s="342" t="s">
        <v>151</v>
      </c>
      <c r="C546" s="478">
        <v>225</v>
      </c>
      <c r="D546" s="479">
        <v>217</v>
      </c>
      <c r="E546" s="477">
        <f t="shared" si="40"/>
        <v>-0.0355555555555556</v>
      </c>
      <c r="F546" s="472" t="str">
        <f t="shared" si="41"/>
        <v>是</v>
      </c>
      <c r="G546" s="473" t="str">
        <f t="shared" si="42"/>
        <v>项</v>
      </c>
      <c r="H546" s="474" t="str">
        <f t="shared" si="43"/>
        <v>208</v>
      </c>
      <c r="I546" s="474" t="str">
        <f t="shared" si="44"/>
        <v>20802</v>
      </c>
    </row>
    <row r="547" s="319" customFormat="1" ht="34" hidden="1" customHeight="1" spans="1:9">
      <c r="A547" s="333">
        <v>2080202</v>
      </c>
      <c r="B547" s="342" t="s">
        <v>152</v>
      </c>
      <c r="C547" s="478">
        <v>0</v>
      </c>
      <c r="D547" s="479">
        <v>0</v>
      </c>
      <c r="E547" s="477" t="str">
        <f t="shared" si="40"/>
        <v/>
      </c>
      <c r="F547" s="472" t="str">
        <f t="shared" si="41"/>
        <v>否</v>
      </c>
      <c r="G547" s="473" t="str">
        <f t="shared" si="42"/>
        <v>项</v>
      </c>
      <c r="H547" s="474" t="str">
        <f t="shared" si="43"/>
        <v>208</v>
      </c>
      <c r="I547" s="474" t="str">
        <f t="shared" si="44"/>
        <v>20802</v>
      </c>
    </row>
    <row r="548" s="319" customFormat="1" ht="34" hidden="1" customHeight="1" spans="1:9">
      <c r="A548" s="333">
        <v>2080203</v>
      </c>
      <c r="B548" s="342" t="s">
        <v>153</v>
      </c>
      <c r="C548" s="478">
        <v>0</v>
      </c>
      <c r="D548" s="479">
        <v>0</v>
      </c>
      <c r="E548" s="477" t="str">
        <f t="shared" si="40"/>
        <v/>
      </c>
      <c r="F548" s="472" t="str">
        <f t="shared" si="41"/>
        <v>否</v>
      </c>
      <c r="G548" s="473" t="str">
        <f t="shared" si="42"/>
        <v>项</v>
      </c>
      <c r="H548" s="474" t="str">
        <f t="shared" si="43"/>
        <v>208</v>
      </c>
      <c r="I548" s="474" t="str">
        <f t="shared" si="44"/>
        <v>20802</v>
      </c>
    </row>
    <row r="549" s="319" customFormat="1" ht="34" hidden="1" customHeight="1" spans="1:9">
      <c r="A549" s="333">
        <v>2080206</v>
      </c>
      <c r="B549" s="342" t="s">
        <v>511</v>
      </c>
      <c r="C549" s="478">
        <v>0</v>
      </c>
      <c r="D549" s="479">
        <v>0</v>
      </c>
      <c r="E549" s="477" t="str">
        <f t="shared" si="40"/>
        <v/>
      </c>
      <c r="F549" s="472" t="str">
        <f t="shared" si="41"/>
        <v>否</v>
      </c>
      <c r="G549" s="473" t="str">
        <f t="shared" si="42"/>
        <v>项</v>
      </c>
      <c r="H549" s="474" t="str">
        <f t="shared" si="43"/>
        <v>208</v>
      </c>
      <c r="I549" s="474" t="str">
        <f t="shared" si="44"/>
        <v>20802</v>
      </c>
    </row>
    <row r="550" s="319" customFormat="1" ht="34" customHeight="1" spans="1:9">
      <c r="A550" s="333">
        <v>2080207</v>
      </c>
      <c r="B550" s="342" t="s">
        <v>512</v>
      </c>
      <c r="C550" s="478">
        <v>-34</v>
      </c>
      <c r="D550" s="479">
        <v>0</v>
      </c>
      <c r="E550" s="477">
        <f t="shared" si="40"/>
        <v>-1</v>
      </c>
      <c r="F550" s="472" t="str">
        <f t="shared" si="41"/>
        <v>是</v>
      </c>
      <c r="G550" s="473" t="str">
        <f t="shared" si="42"/>
        <v>项</v>
      </c>
      <c r="H550" s="474" t="str">
        <f t="shared" si="43"/>
        <v>208</v>
      </c>
      <c r="I550" s="474" t="str">
        <f t="shared" si="44"/>
        <v>20802</v>
      </c>
    </row>
    <row r="551" s="319" customFormat="1" ht="34" hidden="1" customHeight="1" spans="1:9">
      <c r="A551" s="333">
        <v>2080208</v>
      </c>
      <c r="B551" s="342" t="s">
        <v>513</v>
      </c>
      <c r="C551" s="478">
        <v>0</v>
      </c>
      <c r="D551" s="479">
        <v>0</v>
      </c>
      <c r="E551" s="477" t="str">
        <f t="shared" si="40"/>
        <v/>
      </c>
      <c r="F551" s="472" t="str">
        <f t="shared" si="41"/>
        <v>否</v>
      </c>
      <c r="G551" s="473" t="str">
        <f t="shared" si="42"/>
        <v>项</v>
      </c>
      <c r="H551" s="474" t="str">
        <f t="shared" si="43"/>
        <v>208</v>
      </c>
      <c r="I551" s="474" t="str">
        <f t="shared" si="44"/>
        <v>20802</v>
      </c>
    </row>
    <row r="552" s="319" customFormat="1" ht="34" customHeight="1" spans="1:9">
      <c r="A552" s="333">
        <v>2080299</v>
      </c>
      <c r="B552" s="342" t="s">
        <v>514</v>
      </c>
      <c r="C552" s="479">
        <v>297</v>
      </c>
      <c r="D552" s="479">
        <v>795</v>
      </c>
      <c r="E552" s="477">
        <f t="shared" si="40"/>
        <v>1.67676767676768</v>
      </c>
      <c r="F552" s="472" t="str">
        <f t="shared" si="41"/>
        <v>是</v>
      </c>
      <c r="G552" s="473" t="str">
        <f t="shared" si="42"/>
        <v>项</v>
      </c>
      <c r="H552" s="474" t="str">
        <f t="shared" si="43"/>
        <v>208</v>
      </c>
      <c r="I552" s="474" t="str">
        <f t="shared" si="44"/>
        <v>20802</v>
      </c>
    </row>
    <row r="553" s="316" customFormat="1" ht="34" hidden="1" customHeight="1" spans="1:9">
      <c r="A553" s="339">
        <v>20804</v>
      </c>
      <c r="B553" s="475" t="s">
        <v>515</v>
      </c>
      <c r="C553" s="476">
        <f>SUMIFS(C554:C$1302,$G554:$G$1302,"项",$I554:$I$1302,$A553)</f>
        <v>0</v>
      </c>
      <c r="D553" s="479">
        <f>SUMIFS(D554:D$1302,$G554:$G$1302,"项",$I554:$I$1302,$A553)</f>
        <v>0</v>
      </c>
      <c r="E553" s="477" t="str">
        <f t="shared" si="40"/>
        <v/>
      </c>
      <c r="F553" s="472" t="str">
        <f t="shared" si="41"/>
        <v>否</v>
      </c>
      <c r="G553" s="473" t="str">
        <f t="shared" si="42"/>
        <v>款</v>
      </c>
      <c r="H553" s="474" t="str">
        <f t="shared" si="43"/>
        <v>208</v>
      </c>
      <c r="I553" s="474" t="str">
        <f t="shared" si="44"/>
        <v>20804</v>
      </c>
    </row>
    <row r="554" s="319" customFormat="1" ht="34" hidden="1" customHeight="1" spans="1:9">
      <c r="A554" s="333">
        <v>2080402</v>
      </c>
      <c r="B554" s="342" t="s">
        <v>516</v>
      </c>
      <c r="C554" s="479">
        <v>0</v>
      </c>
      <c r="D554" s="479">
        <v>0</v>
      </c>
      <c r="E554" s="477" t="str">
        <f t="shared" si="40"/>
        <v/>
      </c>
      <c r="F554" s="472" t="str">
        <f t="shared" si="41"/>
        <v>否</v>
      </c>
      <c r="G554" s="473" t="str">
        <f t="shared" si="42"/>
        <v>项</v>
      </c>
      <c r="H554" s="474" t="str">
        <f t="shared" si="43"/>
        <v>208</v>
      </c>
      <c r="I554" s="474" t="str">
        <f t="shared" si="44"/>
        <v>20804</v>
      </c>
    </row>
    <row r="555" s="316" customFormat="1" ht="34" customHeight="1" spans="1:9">
      <c r="A555" s="339">
        <v>20805</v>
      </c>
      <c r="B555" s="475" t="s">
        <v>517</v>
      </c>
      <c r="C555" s="476">
        <f>SUMIFS(C556:C$1302,$G556:$G$1302,"项",$I556:$I$1302,$A555)</f>
        <v>38152</v>
      </c>
      <c r="D555" s="479">
        <f>SUMIFS(D556:D$1302,$G556:$G$1302,"项",$I556:$I$1302,$A555)</f>
        <v>41707</v>
      </c>
      <c r="E555" s="477">
        <f t="shared" si="40"/>
        <v>0.0931799119312224</v>
      </c>
      <c r="F555" s="472" t="str">
        <f t="shared" si="41"/>
        <v>是</v>
      </c>
      <c r="G555" s="473" t="str">
        <f t="shared" si="42"/>
        <v>款</v>
      </c>
      <c r="H555" s="474" t="str">
        <f t="shared" si="43"/>
        <v>208</v>
      </c>
      <c r="I555" s="474" t="str">
        <f t="shared" si="44"/>
        <v>20805</v>
      </c>
    </row>
    <row r="556" s="319" customFormat="1" ht="34" customHeight="1" spans="1:9">
      <c r="A556" s="333">
        <v>2080501</v>
      </c>
      <c r="B556" s="342" t="s">
        <v>518</v>
      </c>
      <c r="C556" s="478">
        <v>2185</v>
      </c>
      <c r="D556" s="479">
        <v>2298</v>
      </c>
      <c r="E556" s="477">
        <f t="shared" si="40"/>
        <v>0.051716247139588</v>
      </c>
      <c r="F556" s="472" t="str">
        <f t="shared" si="41"/>
        <v>是</v>
      </c>
      <c r="G556" s="473" t="str">
        <f t="shared" si="42"/>
        <v>项</v>
      </c>
      <c r="H556" s="474" t="str">
        <f t="shared" si="43"/>
        <v>208</v>
      </c>
      <c r="I556" s="474" t="str">
        <f t="shared" si="44"/>
        <v>20805</v>
      </c>
    </row>
    <row r="557" s="319" customFormat="1" ht="34" customHeight="1" spans="1:9">
      <c r="A557" s="333">
        <v>2080502</v>
      </c>
      <c r="B557" s="342" t="s">
        <v>519</v>
      </c>
      <c r="C557" s="478">
        <v>4444</v>
      </c>
      <c r="D557" s="479">
        <v>4733</v>
      </c>
      <c r="E557" s="477">
        <f t="shared" si="40"/>
        <v>0.065031503150315</v>
      </c>
      <c r="F557" s="472" t="str">
        <f t="shared" si="41"/>
        <v>是</v>
      </c>
      <c r="G557" s="473" t="str">
        <f t="shared" si="42"/>
        <v>项</v>
      </c>
      <c r="H557" s="474" t="str">
        <f t="shared" si="43"/>
        <v>208</v>
      </c>
      <c r="I557" s="474" t="str">
        <f t="shared" si="44"/>
        <v>20805</v>
      </c>
    </row>
    <row r="558" s="319" customFormat="1" ht="34" hidden="1" customHeight="1" spans="1:9">
      <c r="A558" s="333">
        <v>2080503</v>
      </c>
      <c r="B558" s="342" t="s">
        <v>520</v>
      </c>
      <c r="C558" s="478">
        <v>0</v>
      </c>
      <c r="D558" s="479">
        <v>0</v>
      </c>
      <c r="E558" s="477" t="str">
        <f t="shared" si="40"/>
        <v/>
      </c>
      <c r="F558" s="472" t="str">
        <f t="shared" si="41"/>
        <v>否</v>
      </c>
      <c r="G558" s="473" t="str">
        <f t="shared" si="42"/>
        <v>项</v>
      </c>
      <c r="H558" s="474" t="str">
        <f t="shared" si="43"/>
        <v>208</v>
      </c>
      <c r="I558" s="474" t="str">
        <f t="shared" si="44"/>
        <v>20805</v>
      </c>
    </row>
    <row r="559" s="319" customFormat="1" ht="34" customHeight="1" spans="1:9">
      <c r="A559" s="333">
        <v>2080505</v>
      </c>
      <c r="B559" s="342" t="s">
        <v>521</v>
      </c>
      <c r="C559" s="478">
        <v>12842</v>
      </c>
      <c r="D559" s="479">
        <v>14058</v>
      </c>
      <c r="E559" s="477">
        <f t="shared" si="40"/>
        <v>0.0946893007319731</v>
      </c>
      <c r="F559" s="472" t="str">
        <f t="shared" si="41"/>
        <v>是</v>
      </c>
      <c r="G559" s="473" t="str">
        <f t="shared" si="42"/>
        <v>项</v>
      </c>
      <c r="H559" s="474" t="str">
        <f t="shared" si="43"/>
        <v>208</v>
      </c>
      <c r="I559" s="474" t="str">
        <f t="shared" si="44"/>
        <v>20805</v>
      </c>
    </row>
    <row r="560" s="319" customFormat="1" ht="34" customHeight="1" spans="1:9">
      <c r="A560" s="333">
        <v>2080506</v>
      </c>
      <c r="B560" s="342" t="s">
        <v>522</v>
      </c>
      <c r="C560" s="478">
        <v>2463</v>
      </c>
      <c r="D560" s="479">
        <v>2628</v>
      </c>
      <c r="E560" s="477">
        <f t="shared" si="40"/>
        <v>0.0669914738124238</v>
      </c>
      <c r="F560" s="472" t="str">
        <f t="shared" si="41"/>
        <v>是</v>
      </c>
      <c r="G560" s="473" t="str">
        <f t="shared" si="42"/>
        <v>项</v>
      </c>
      <c r="H560" s="474" t="str">
        <f t="shared" si="43"/>
        <v>208</v>
      </c>
      <c r="I560" s="474" t="str">
        <f t="shared" si="44"/>
        <v>20805</v>
      </c>
    </row>
    <row r="561" s="319" customFormat="1" ht="34" customHeight="1" spans="1:9">
      <c r="A561" s="481">
        <v>2080507</v>
      </c>
      <c r="B561" s="487" t="s">
        <v>523</v>
      </c>
      <c r="C561" s="478">
        <v>10776</v>
      </c>
      <c r="D561" s="479">
        <v>11400</v>
      </c>
      <c r="E561" s="477">
        <f t="shared" si="40"/>
        <v>0.0579064587973275</v>
      </c>
      <c r="F561" s="472" t="str">
        <f t="shared" si="41"/>
        <v>是</v>
      </c>
      <c r="G561" s="473" t="str">
        <f t="shared" si="42"/>
        <v>项</v>
      </c>
      <c r="H561" s="474" t="str">
        <f t="shared" si="43"/>
        <v>208</v>
      </c>
      <c r="I561" s="474" t="str">
        <f t="shared" si="44"/>
        <v>20805</v>
      </c>
    </row>
    <row r="562" s="447" customFormat="1" ht="34" hidden="1" customHeight="1" spans="1:9">
      <c r="A562" s="333">
        <v>2080508</v>
      </c>
      <c r="B562" s="342" t="s">
        <v>524</v>
      </c>
      <c r="C562" s="478">
        <v>0</v>
      </c>
      <c r="D562" s="479">
        <v>0</v>
      </c>
      <c r="E562" s="477" t="str">
        <f t="shared" si="40"/>
        <v/>
      </c>
      <c r="F562" s="472" t="str">
        <f t="shared" si="41"/>
        <v>否</v>
      </c>
      <c r="G562" s="473" t="str">
        <f t="shared" si="42"/>
        <v>项</v>
      </c>
      <c r="H562" s="474" t="str">
        <f t="shared" si="43"/>
        <v>208</v>
      </c>
      <c r="I562" s="474" t="str">
        <f t="shared" si="44"/>
        <v>20805</v>
      </c>
    </row>
    <row r="563" s="319" customFormat="1" ht="34" customHeight="1" spans="1:9">
      <c r="A563" s="333">
        <v>2080599</v>
      </c>
      <c r="B563" s="342" t="s">
        <v>525</v>
      </c>
      <c r="C563" s="479">
        <v>5442</v>
      </c>
      <c r="D563" s="479">
        <f>6424+166</f>
        <v>6590</v>
      </c>
      <c r="E563" s="477">
        <f t="shared" si="40"/>
        <v>0.210951855935318</v>
      </c>
      <c r="F563" s="472" t="str">
        <f t="shared" si="41"/>
        <v>是</v>
      </c>
      <c r="G563" s="473" t="str">
        <f t="shared" si="42"/>
        <v>项</v>
      </c>
      <c r="H563" s="474" t="str">
        <f t="shared" si="43"/>
        <v>208</v>
      </c>
      <c r="I563" s="474" t="str">
        <f t="shared" si="44"/>
        <v>20805</v>
      </c>
    </row>
    <row r="564" s="316" customFormat="1" ht="34" hidden="1" customHeight="1" spans="1:9">
      <c r="A564" s="339">
        <v>20806</v>
      </c>
      <c r="B564" s="475" t="s">
        <v>526</v>
      </c>
      <c r="C564" s="476">
        <f>SUMIFS(C565:C$1302,$G565:$G$1302,"项",$I565:$I$1302,$A564)</f>
        <v>0</v>
      </c>
      <c r="D564" s="479">
        <f>SUMIFS(D565:D$1302,$G565:$G$1302,"项",$I565:$I$1302,$A564)</f>
        <v>0</v>
      </c>
      <c r="E564" s="477" t="str">
        <f t="shared" si="40"/>
        <v/>
      </c>
      <c r="F564" s="472" t="str">
        <f t="shared" si="41"/>
        <v>否</v>
      </c>
      <c r="G564" s="473" t="str">
        <f t="shared" si="42"/>
        <v>款</v>
      </c>
      <c r="H564" s="474" t="str">
        <f t="shared" si="43"/>
        <v>208</v>
      </c>
      <c r="I564" s="474" t="str">
        <f t="shared" si="44"/>
        <v>20806</v>
      </c>
    </row>
    <row r="565" s="319" customFormat="1" ht="34" hidden="1" customHeight="1" spans="1:9">
      <c r="A565" s="333">
        <v>2080601</v>
      </c>
      <c r="B565" s="342" t="s">
        <v>527</v>
      </c>
      <c r="C565" s="478">
        <v>0</v>
      </c>
      <c r="D565" s="479">
        <v>0</v>
      </c>
      <c r="E565" s="477" t="str">
        <f t="shared" ref="E565:E628" si="45">IF(C565&lt;&gt;0,D565/C565-1,"")</f>
        <v/>
      </c>
      <c r="F565" s="472" t="str">
        <f t="shared" si="41"/>
        <v>否</v>
      </c>
      <c r="G565" s="473" t="str">
        <f t="shared" si="42"/>
        <v>项</v>
      </c>
      <c r="H565" s="474" t="str">
        <f t="shared" si="43"/>
        <v>208</v>
      </c>
      <c r="I565" s="474" t="str">
        <f t="shared" si="44"/>
        <v>20806</v>
      </c>
    </row>
    <row r="566" s="319" customFormat="1" ht="34" hidden="1" customHeight="1" spans="1:9">
      <c r="A566" s="333">
        <v>2080602</v>
      </c>
      <c r="B566" s="342" t="s">
        <v>528</v>
      </c>
      <c r="C566" s="478">
        <v>0</v>
      </c>
      <c r="D566" s="479">
        <v>0</v>
      </c>
      <c r="E566" s="477" t="str">
        <f t="shared" si="45"/>
        <v/>
      </c>
      <c r="F566" s="472" t="str">
        <f t="shared" si="41"/>
        <v>否</v>
      </c>
      <c r="G566" s="473" t="str">
        <f t="shared" si="42"/>
        <v>项</v>
      </c>
      <c r="H566" s="474" t="str">
        <f t="shared" si="43"/>
        <v>208</v>
      </c>
      <c r="I566" s="474" t="str">
        <f t="shared" si="44"/>
        <v>20806</v>
      </c>
    </row>
    <row r="567" s="447" customFormat="1" ht="34" hidden="1" customHeight="1" spans="1:9">
      <c r="A567" s="333">
        <v>2080699</v>
      </c>
      <c r="B567" s="342" t="s">
        <v>529</v>
      </c>
      <c r="C567" s="479">
        <v>0</v>
      </c>
      <c r="D567" s="479">
        <v>0</v>
      </c>
      <c r="E567" s="477" t="str">
        <f t="shared" si="45"/>
        <v/>
      </c>
      <c r="F567" s="472" t="str">
        <f t="shared" si="41"/>
        <v>否</v>
      </c>
      <c r="G567" s="473" t="str">
        <f t="shared" si="42"/>
        <v>项</v>
      </c>
      <c r="H567" s="474" t="str">
        <f t="shared" si="43"/>
        <v>208</v>
      </c>
      <c r="I567" s="474" t="str">
        <f t="shared" si="44"/>
        <v>20806</v>
      </c>
    </row>
    <row r="568" s="316" customFormat="1" ht="34" customHeight="1" spans="1:9">
      <c r="A568" s="339">
        <v>20807</v>
      </c>
      <c r="B568" s="475" t="s">
        <v>530</v>
      </c>
      <c r="C568" s="476">
        <f>SUMIFS(C569:C$1302,$G569:$G$1302,"项",$I569:$I$1302,$A568)</f>
        <v>6926</v>
      </c>
      <c r="D568" s="479">
        <f>SUMIFS(D569:D$1302,$G569:$G$1302,"项",$I569:$I$1302,$A568)</f>
        <v>8028</v>
      </c>
      <c r="E568" s="477">
        <f t="shared" si="45"/>
        <v>0.159110597747618</v>
      </c>
      <c r="F568" s="472" t="str">
        <f t="shared" si="41"/>
        <v>是</v>
      </c>
      <c r="G568" s="473" t="str">
        <f t="shared" si="42"/>
        <v>款</v>
      </c>
      <c r="H568" s="474" t="str">
        <f t="shared" si="43"/>
        <v>208</v>
      </c>
      <c r="I568" s="474" t="str">
        <f t="shared" si="44"/>
        <v>20807</v>
      </c>
    </row>
    <row r="569" s="319" customFormat="1" ht="34" hidden="1" customHeight="1" spans="1:9">
      <c r="A569" s="333">
        <v>2080701</v>
      </c>
      <c r="B569" s="342" t="s">
        <v>531</v>
      </c>
      <c r="C569" s="478">
        <v>0</v>
      </c>
      <c r="D569" s="479">
        <v>0</v>
      </c>
      <c r="E569" s="477" t="str">
        <f t="shared" si="45"/>
        <v/>
      </c>
      <c r="F569" s="472" t="str">
        <f t="shared" si="41"/>
        <v>否</v>
      </c>
      <c r="G569" s="473" t="str">
        <f t="shared" si="42"/>
        <v>项</v>
      </c>
      <c r="H569" s="474" t="str">
        <f t="shared" si="43"/>
        <v>208</v>
      </c>
      <c r="I569" s="474" t="str">
        <f t="shared" si="44"/>
        <v>20807</v>
      </c>
    </row>
    <row r="570" s="319" customFormat="1" ht="34" customHeight="1" spans="1:9">
      <c r="A570" s="333">
        <v>2080702</v>
      </c>
      <c r="B570" s="342" t="s">
        <v>532</v>
      </c>
      <c r="C570" s="478">
        <v>30</v>
      </c>
      <c r="D570" s="479">
        <v>343</v>
      </c>
      <c r="E570" s="477">
        <f t="shared" si="45"/>
        <v>10.4333333333333</v>
      </c>
      <c r="F570" s="472" t="str">
        <f t="shared" si="41"/>
        <v>是</v>
      </c>
      <c r="G570" s="473" t="str">
        <f t="shared" si="42"/>
        <v>项</v>
      </c>
      <c r="H570" s="474" t="str">
        <f t="shared" si="43"/>
        <v>208</v>
      </c>
      <c r="I570" s="474" t="str">
        <f t="shared" si="44"/>
        <v>20807</v>
      </c>
    </row>
    <row r="571" s="319" customFormat="1" ht="34" hidden="1" customHeight="1" spans="1:9">
      <c r="A571" s="333">
        <v>2080704</v>
      </c>
      <c r="B571" s="342" t="s">
        <v>533</v>
      </c>
      <c r="C571" s="478">
        <v>0</v>
      </c>
      <c r="D571" s="479">
        <v>0</v>
      </c>
      <c r="E571" s="477" t="str">
        <f t="shared" si="45"/>
        <v/>
      </c>
      <c r="F571" s="472" t="str">
        <f t="shared" si="41"/>
        <v>否</v>
      </c>
      <c r="G571" s="473" t="str">
        <f t="shared" si="42"/>
        <v>项</v>
      </c>
      <c r="H571" s="474" t="str">
        <f t="shared" si="43"/>
        <v>208</v>
      </c>
      <c r="I571" s="474" t="str">
        <f t="shared" si="44"/>
        <v>20807</v>
      </c>
    </row>
    <row r="572" s="319" customFormat="1" ht="34" hidden="1" customHeight="1" spans="1:9">
      <c r="A572" s="333">
        <v>2080705</v>
      </c>
      <c r="B572" s="342" t="s">
        <v>534</v>
      </c>
      <c r="C572" s="478">
        <v>0</v>
      </c>
      <c r="D572" s="479">
        <v>0</v>
      </c>
      <c r="E572" s="477" t="str">
        <f t="shared" si="45"/>
        <v/>
      </c>
      <c r="F572" s="472" t="str">
        <f t="shared" si="41"/>
        <v>否</v>
      </c>
      <c r="G572" s="473" t="str">
        <f t="shared" si="42"/>
        <v>项</v>
      </c>
      <c r="H572" s="474" t="str">
        <f t="shared" si="43"/>
        <v>208</v>
      </c>
      <c r="I572" s="474" t="str">
        <f t="shared" si="44"/>
        <v>20807</v>
      </c>
    </row>
    <row r="573" s="319" customFormat="1" ht="34" hidden="1" customHeight="1" spans="1:9">
      <c r="A573" s="333">
        <v>2080709</v>
      </c>
      <c r="B573" s="342" t="s">
        <v>535</v>
      </c>
      <c r="C573" s="478">
        <v>0</v>
      </c>
      <c r="D573" s="479">
        <v>0</v>
      </c>
      <c r="E573" s="477" t="str">
        <f t="shared" si="45"/>
        <v/>
      </c>
      <c r="F573" s="472" t="str">
        <f t="shared" si="41"/>
        <v>否</v>
      </c>
      <c r="G573" s="473" t="str">
        <f t="shared" si="42"/>
        <v>项</v>
      </c>
      <c r="H573" s="474" t="str">
        <f t="shared" si="43"/>
        <v>208</v>
      </c>
      <c r="I573" s="474" t="str">
        <f t="shared" si="44"/>
        <v>20807</v>
      </c>
    </row>
    <row r="574" s="319" customFormat="1" ht="34" customHeight="1" spans="1:9">
      <c r="A574" s="333">
        <v>2080711</v>
      </c>
      <c r="B574" s="342" t="s">
        <v>536</v>
      </c>
      <c r="C574" s="478">
        <v>169</v>
      </c>
      <c r="D574" s="479">
        <v>73</v>
      </c>
      <c r="E574" s="477">
        <f t="shared" si="45"/>
        <v>-0.568047337278107</v>
      </c>
      <c r="F574" s="472" t="str">
        <f t="shared" si="41"/>
        <v>是</v>
      </c>
      <c r="G574" s="473" t="str">
        <f t="shared" si="42"/>
        <v>项</v>
      </c>
      <c r="H574" s="474" t="str">
        <f t="shared" si="43"/>
        <v>208</v>
      </c>
      <c r="I574" s="474" t="str">
        <f t="shared" si="44"/>
        <v>20807</v>
      </c>
    </row>
    <row r="575" s="319" customFormat="1" ht="34" hidden="1" customHeight="1" spans="1:9">
      <c r="A575" s="333">
        <v>2080712</v>
      </c>
      <c r="B575" s="342" t="s">
        <v>537</v>
      </c>
      <c r="C575" s="478">
        <v>0</v>
      </c>
      <c r="D575" s="479">
        <v>0</v>
      </c>
      <c r="E575" s="477" t="str">
        <f t="shared" si="45"/>
        <v/>
      </c>
      <c r="F575" s="472" t="str">
        <f t="shared" si="41"/>
        <v>否</v>
      </c>
      <c r="G575" s="473" t="str">
        <f t="shared" si="42"/>
        <v>项</v>
      </c>
      <c r="H575" s="474" t="str">
        <f t="shared" si="43"/>
        <v>208</v>
      </c>
      <c r="I575" s="474" t="str">
        <f t="shared" si="44"/>
        <v>20807</v>
      </c>
    </row>
    <row r="576" s="319" customFormat="1" ht="34" hidden="1" customHeight="1" spans="1:9">
      <c r="A576" s="333">
        <v>2080713</v>
      </c>
      <c r="B576" s="342" t="s">
        <v>538</v>
      </c>
      <c r="C576" s="478">
        <v>0</v>
      </c>
      <c r="D576" s="479">
        <v>0</v>
      </c>
      <c r="E576" s="477" t="str">
        <f t="shared" si="45"/>
        <v/>
      </c>
      <c r="F576" s="472" t="str">
        <f t="shared" si="41"/>
        <v>否</v>
      </c>
      <c r="G576" s="473" t="str">
        <f t="shared" si="42"/>
        <v>项</v>
      </c>
      <c r="H576" s="474" t="str">
        <f t="shared" si="43"/>
        <v>208</v>
      </c>
      <c r="I576" s="474" t="str">
        <f t="shared" si="44"/>
        <v>20807</v>
      </c>
    </row>
    <row r="577" s="319" customFormat="1" ht="34" customHeight="1" spans="1:9">
      <c r="A577" s="333">
        <v>2080799</v>
      </c>
      <c r="B577" s="342" t="s">
        <v>539</v>
      </c>
      <c r="C577" s="479">
        <v>6727</v>
      </c>
      <c r="D577" s="479">
        <v>7612</v>
      </c>
      <c r="E577" s="477">
        <f t="shared" si="45"/>
        <v>0.131559387542738</v>
      </c>
      <c r="F577" s="472" t="str">
        <f t="shared" si="41"/>
        <v>是</v>
      </c>
      <c r="G577" s="473" t="str">
        <f t="shared" si="42"/>
        <v>项</v>
      </c>
      <c r="H577" s="474" t="str">
        <f t="shared" si="43"/>
        <v>208</v>
      </c>
      <c r="I577" s="474" t="str">
        <f t="shared" si="44"/>
        <v>20807</v>
      </c>
    </row>
    <row r="578" s="316" customFormat="1" ht="34" customHeight="1" spans="1:9">
      <c r="A578" s="339">
        <v>20808</v>
      </c>
      <c r="B578" s="475" t="s">
        <v>540</v>
      </c>
      <c r="C578" s="476">
        <f>SUMIFS(C579:C$1302,$G579:$G$1302,"项",$I579:$I$1302,$A578)</f>
        <v>5223</v>
      </c>
      <c r="D578" s="479">
        <f>SUMIFS(D579:D$1302,$G579:$G$1302,"项",$I579:$I$1302,$A578)</f>
        <v>6429</v>
      </c>
      <c r="E578" s="477">
        <f t="shared" si="45"/>
        <v>0.23090178058587</v>
      </c>
      <c r="F578" s="472" t="str">
        <f t="shared" si="41"/>
        <v>是</v>
      </c>
      <c r="G578" s="473" t="str">
        <f t="shared" si="42"/>
        <v>款</v>
      </c>
      <c r="H578" s="474" t="str">
        <f t="shared" si="43"/>
        <v>208</v>
      </c>
      <c r="I578" s="474" t="str">
        <f t="shared" si="44"/>
        <v>20808</v>
      </c>
    </row>
    <row r="579" s="319" customFormat="1" ht="34" customHeight="1" spans="1:9">
      <c r="A579" s="333">
        <v>2080801</v>
      </c>
      <c r="B579" s="342" t="s">
        <v>541</v>
      </c>
      <c r="C579" s="478">
        <v>2288</v>
      </c>
      <c r="D579" s="479">
        <v>2791</v>
      </c>
      <c r="E579" s="477">
        <f t="shared" si="45"/>
        <v>0.219842657342657</v>
      </c>
      <c r="F579" s="472" t="str">
        <f t="shared" si="41"/>
        <v>是</v>
      </c>
      <c r="G579" s="473" t="str">
        <f t="shared" si="42"/>
        <v>项</v>
      </c>
      <c r="H579" s="474" t="str">
        <f t="shared" si="43"/>
        <v>208</v>
      </c>
      <c r="I579" s="474" t="str">
        <f t="shared" si="44"/>
        <v>20808</v>
      </c>
    </row>
    <row r="580" s="319" customFormat="1" ht="34" customHeight="1" spans="1:9">
      <c r="A580" s="333">
        <v>2080802</v>
      </c>
      <c r="B580" s="342" t="s">
        <v>542</v>
      </c>
      <c r="C580" s="478">
        <v>861</v>
      </c>
      <c r="D580" s="479">
        <v>319</v>
      </c>
      <c r="E580" s="477">
        <f t="shared" si="45"/>
        <v>-0.629500580720093</v>
      </c>
      <c r="F580" s="472" t="str">
        <f t="shared" si="41"/>
        <v>是</v>
      </c>
      <c r="G580" s="473" t="str">
        <f t="shared" si="42"/>
        <v>项</v>
      </c>
      <c r="H580" s="474" t="str">
        <f t="shared" si="43"/>
        <v>208</v>
      </c>
      <c r="I580" s="474" t="str">
        <f t="shared" si="44"/>
        <v>20808</v>
      </c>
    </row>
    <row r="581" s="319" customFormat="1" ht="34" customHeight="1" spans="1:9">
      <c r="A581" s="333">
        <v>2080803</v>
      </c>
      <c r="B581" s="342" t="s">
        <v>543</v>
      </c>
      <c r="C581" s="478">
        <v>37</v>
      </c>
      <c r="D581" s="479">
        <v>0</v>
      </c>
      <c r="E581" s="477">
        <f t="shared" si="45"/>
        <v>-1</v>
      </c>
      <c r="F581" s="472" t="str">
        <f t="shared" ref="F581:F644" si="46">IF(LEN(A581)=3,"是",IF(B581&lt;&gt;"",IF(SUM(C581:D581)&lt;&gt;0,"是","否"),"是"))</f>
        <v>是</v>
      </c>
      <c r="G581" s="473" t="str">
        <f t="shared" si="42"/>
        <v>项</v>
      </c>
      <c r="H581" s="474" t="str">
        <f t="shared" si="43"/>
        <v>208</v>
      </c>
      <c r="I581" s="474" t="str">
        <f t="shared" si="44"/>
        <v>20808</v>
      </c>
    </row>
    <row r="582" s="319" customFormat="1" ht="34" hidden="1" customHeight="1" spans="1:9">
      <c r="A582" s="333">
        <v>2080804</v>
      </c>
      <c r="B582" s="342" t="s">
        <v>544</v>
      </c>
      <c r="C582" s="478">
        <v>0</v>
      </c>
      <c r="D582" s="479">
        <v>0</v>
      </c>
      <c r="E582" s="477" t="str">
        <f t="shared" si="45"/>
        <v/>
      </c>
      <c r="F582" s="472" t="str">
        <f t="shared" si="46"/>
        <v>否</v>
      </c>
      <c r="G582" s="473" t="str">
        <f t="shared" ref="G582:G645" si="47">_xlfn.IFS(LEN(A582)=3,"类",LEN(A582)=5,"款",LEN(A582)=7,"项")</f>
        <v>项</v>
      </c>
      <c r="H582" s="474" t="str">
        <f t="shared" ref="H582:H645" si="48">LEFT(A582,3)</f>
        <v>208</v>
      </c>
      <c r="I582" s="474" t="str">
        <f t="shared" ref="I582:I645" si="49">LEFT(A582,5)</f>
        <v>20808</v>
      </c>
    </row>
    <row r="583" s="319" customFormat="1" ht="34" customHeight="1" spans="1:9">
      <c r="A583" s="333">
        <v>2080805</v>
      </c>
      <c r="B583" s="342" t="s">
        <v>545</v>
      </c>
      <c r="C583" s="478">
        <v>188</v>
      </c>
      <c r="D583" s="479">
        <v>208</v>
      </c>
      <c r="E583" s="477">
        <f t="shared" si="45"/>
        <v>0.106382978723404</v>
      </c>
      <c r="F583" s="472" t="str">
        <f t="shared" si="46"/>
        <v>是</v>
      </c>
      <c r="G583" s="473" t="str">
        <f t="shared" si="47"/>
        <v>项</v>
      </c>
      <c r="H583" s="474" t="str">
        <f t="shared" si="48"/>
        <v>208</v>
      </c>
      <c r="I583" s="474" t="str">
        <f t="shared" si="49"/>
        <v>20808</v>
      </c>
    </row>
    <row r="584" s="319" customFormat="1" ht="34" hidden="1" customHeight="1" spans="1:9">
      <c r="A584" s="333">
        <v>2080806</v>
      </c>
      <c r="B584" s="342" t="s">
        <v>546</v>
      </c>
      <c r="C584" s="478">
        <v>0</v>
      </c>
      <c r="D584" s="479">
        <v>0</v>
      </c>
      <c r="E584" s="477" t="str">
        <f t="shared" si="45"/>
        <v/>
      </c>
      <c r="F584" s="472" t="str">
        <f t="shared" si="46"/>
        <v>否</v>
      </c>
      <c r="G584" s="473" t="str">
        <f t="shared" si="47"/>
        <v>项</v>
      </c>
      <c r="H584" s="474" t="str">
        <f t="shared" si="48"/>
        <v>208</v>
      </c>
      <c r="I584" s="474" t="str">
        <f t="shared" si="49"/>
        <v>20808</v>
      </c>
    </row>
    <row r="585" s="319" customFormat="1" ht="34" hidden="1" customHeight="1" spans="1:9">
      <c r="A585" s="333" t="s">
        <v>1660</v>
      </c>
      <c r="B585" s="342" t="s">
        <v>547</v>
      </c>
      <c r="C585" s="478">
        <v>0</v>
      </c>
      <c r="D585" s="479">
        <v>0</v>
      </c>
      <c r="E585" s="477" t="str">
        <f t="shared" si="45"/>
        <v/>
      </c>
      <c r="F585" s="472" t="str">
        <f t="shared" si="46"/>
        <v>否</v>
      </c>
      <c r="G585" s="473" t="str">
        <f t="shared" si="47"/>
        <v>项</v>
      </c>
      <c r="H585" s="474" t="str">
        <f t="shared" si="48"/>
        <v>208</v>
      </c>
      <c r="I585" s="474" t="str">
        <f t="shared" si="49"/>
        <v>20808</v>
      </c>
    </row>
    <row r="586" s="319" customFormat="1" ht="34" customHeight="1" spans="1:9">
      <c r="A586" s="333">
        <v>2080808</v>
      </c>
      <c r="B586" s="342" t="s">
        <v>548</v>
      </c>
      <c r="C586" s="479">
        <v>74</v>
      </c>
      <c r="D586" s="479">
        <v>9</v>
      </c>
      <c r="E586" s="477">
        <f t="shared" si="45"/>
        <v>-0.878378378378378</v>
      </c>
      <c r="F586" s="472" t="str">
        <f t="shared" si="46"/>
        <v>是</v>
      </c>
      <c r="G586" s="473" t="str">
        <f t="shared" si="47"/>
        <v>项</v>
      </c>
      <c r="H586" s="474" t="str">
        <f t="shared" si="48"/>
        <v>208</v>
      </c>
      <c r="I586" s="474" t="str">
        <f t="shared" si="49"/>
        <v>20808</v>
      </c>
    </row>
    <row r="587" s="319" customFormat="1" ht="34" customHeight="1" spans="1:9">
      <c r="A587" s="333">
        <v>2080899</v>
      </c>
      <c r="B587" s="342" t="s">
        <v>549</v>
      </c>
      <c r="C587" s="478">
        <v>1775</v>
      </c>
      <c r="D587" s="479">
        <v>3102</v>
      </c>
      <c r="E587" s="477">
        <f t="shared" si="45"/>
        <v>0.747605633802817</v>
      </c>
      <c r="F587" s="472" t="str">
        <f t="shared" si="46"/>
        <v>是</v>
      </c>
      <c r="G587" s="473" t="str">
        <f t="shared" si="47"/>
        <v>项</v>
      </c>
      <c r="H587" s="474" t="str">
        <f t="shared" si="48"/>
        <v>208</v>
      </c>
      <c r="I587" s="474" t="str">
        <f t="shared" si="49"/>
        <v>20808</v>
      </c>
    </row>
    <row r="588" s="316" customFormat="1" ht="34" customHeight="1" spans="1:9">
      <c r="A588" s="339">
        <v>20809</v>
      </c>
      <c r="B588" s="475" t="s">
        <v>550</v>
      </c>
      <c r="C588" s="476">
        <f>SUMIFS(C589:C$1302,$G589:$G$1302,"项",$I589:$I$1302,$A588)</f>
        <v>308</v>
      </c>
      <c r="D588" s="479">
        <f>SUMIFS(D589:D$1302,$G589:$G$1302,"项",$I589:$I$1302,$A588)</f>
        <v>489</v>
      </c>
      <c r="E588" s="477">
        <f t="shared" si="45"/>
        <v>0.587662337662338</v>
      </c>
      <c r="F588" s="472" t="str">
        <f t="shared" si="46"/>
        <v>是</v>
      </c>
      <c r="G588" s="473" t="str">
        <f t="shared" si="47"/>
        <v>款</v>
      </c>
      <c r="H588" s="474" t="str">
        <f t="shared" si="48"/>
        <v>208</v>
      </c>
      <c r="I588" s="474" t="str">
        <f t="shared" si="49"/>
        <v>20809</v>
      </c>
    </row>
    <row r="589" s="319" customFormat="1" ht="34" customHeight="1" spans="1:9">
      <c r="A589" s="333">
        <v>2080901</v>
      </c>
      <c r="B589" s="342" t="s">
        <v>551</v>
      </c>
      <c r="C589" s="478">
        <v>124</v>
      </c>
      <c r="D589" s="479">
        <v>368</v>
      </c>
      <c r="E589" s="477">
        <f t="shared" si="45"/>
        <v>1.96774193548387</v>
      </c>
      <c r="F589" s="472" t="str">
        <f t="shared" si="46"/>
        <v>是</v>
      </c>
      <c r="G589" s="473" t="str">
        <f t="shared" si="47"/>
        <v>项</v>
      </c>
      <c r="H589" s="474" t="str">
        <f t="shared" si="48"/>
        <v>208</v>
      </c>
      <c r="I589" s="474" t="str">
        <f t="shared" si="49"/>
        <v>20809</v>
      </c>
    </row>
    <row r="590" s="319" customFormat="1" ht="34" customHeight="1" spans="1:9">
      <c r="A590" s="333">
        <v>2080902</v>
      </c>
      <c r="B590" s="342" t="s">
        <v>552</v>
      </c>
      <c r="C590" s="478">
        <v>56</v>
      </c>
      <c r="D590" s="479">
        <v>68</v>
      </c>
      <c r="E590" s="477">
        <f t="shared" si="45"/>
        <v>0.214285714285714</v>
      </c>
      <c r="F590" s="472" t="str">
        <f t="shared" si="46"/>
        <v>是</v>
      </c>
      <c r="G590" s="473" t="str">
        <f t="shared" si="47"/>
        <v>项</v>
      </c>
      <c r="H590" s="474" t="str">
        <f t="shared" si="48"/>
        <v>208</v>
      </c>
      <c r="I590" s="474" t="str">
        <f t="shared" si="49"/>
        <v>20809</v>
      </c>
    </row>
    <row r="591" s="319" customFormat="1" ht="34" customHeight="1" spans="1:9">
      <c r="A591" s="333">
        <v>2080903</v>
      </c>
      <c r="B591" s="342" t="s">
        <v>553</v>
      </c>
      <c r="C591" s="478">
        <v>2</v>
      </c>
      <c r="D591" s="479">
        <v>8</v>
      </c>
      <c r="E591" s="477">
        <f t="shared" si="45"/>
        <v>3</v>
      </c>
      <c r="F591" s="472" t="str">
        <f t="shared" si="46"/>
        <v>是</v>
      </c>
      <c r="G591" s="473" t="str">
        <f t="shared" si="47"/>
        <v>项</v>
      </c>
      <c r="H591" s="474" t="str">
        <f t="shared" si="48"/>
        <v>208</v>
      </c>
      <c r="I591" s="474" t="str">
        <f t="shared" si="49"/>
        <v>20809</v>
      </c>
    </row>
    <row r="592" s="319" customFormat="1" ht="34" customHeight="1" spans="1:9">
      <c r="A592" s="333">
        <v>2080904</v>
      </c>
      <c r="B592" s="342" t="s">
        <v>554</v>
      </c>
      <c r="C592" s="478">
        <v>0</v>
      </c>
      <c r="D592" s="479">
        <v>19</v>
      </c>
      <c r="E592" s="477" t="str">
        <f t="shared" si="45"/>
        <v/>
      </c>
      <c r="F592" s="472" t="str">
        <f t="shared" si="46"/>
        <v>是</v>
      </c>
      <c r="G592" s="473" t="str">
        <f t="shared" si="47"/>
        <v>项</v>
      </c>
      <c r="H592" s="474" t="str">
        <f t="shared" si="48"/>
        <v>208</v>
      </c>
      <c r="I592" s="474" t="str">
        <f t="shared" si="49"/>
        <v>20809</v>
      </c>
    </row>
    <row r="593" s="319" customFormat="1" ht="34" customHeight="1" spans="1:9">
      <c r="A593" s="333">
        <v>2080905</v>
      </c>
      <c r="B593" s="342" t="s">
        <v>555</v>
      </c>
      <c r="C593" s="479">
        <v>123</v>
      </c>
      <c r="D593" s="479">
        <v>5</v>
      </c>
      <c r="E593" s="477">
        <f t="shared" si="45"/>
        <v>-0.959349593495935</v>
      </c>
      <c r="F593" s="472" t="str">
        <f t="shared" si="46"/>
        <v>是</v>
      </c>
      <c r="G593" s="473" t="str">
        <f t="shared" si="47"/>
        <v>项</v>
      </c>
      <c r="H593" s="474" t="str">
        <f t="shared" si="48"/>
        <v>208</v>
      </c>
      <c r="I593" s="474" t="str">
        <f t="shared" si="49"/>
        <v>20809</v>
      </c>
    </row>
    <row r="594" s="319" customFormat="1" ht="34" customHeight="1" spans="1:9">
      <c r="A594" s="333">
        <v>2080999</v>
      </c>
      <c r="B594" s="342" t="s">
        <v>556</v>
      </c>
      <c r="C594" s="478">
        <v>3</v>
      </c>
      <c r="D594" s="479">
        <v>21</v>
      </c>
      <c r="E594" s="477">
        <f t="shared" si="45"/>
        <v>6</v>
      </c>
      <c r="F594" s="472" t="str">
        <f t="shared" si="46"/>
        <v>是</v>
      </c>
      <c r="G594" s="473" t="str">
        <f t="shared" si="47"/>
        <v>项</v>
      </c>
      <c r="H594" s="474" t="str">
        <f t="shared" si="48"/>
        <v>208</v>
      </c>
      <c r="I594" s="474" t="str">
        <f t="shared" si="49"/>
        <v>20809</v>
      </c>
    </row>
    <row r="595" s="316" customFormat="1" ht="34" customHeight="1" spans="1:9">
      <c r="A595" s="339">
        <v>20810</v>
      </c>
      <c r="B595" s="475" t="s">
        <v>557</v>
      </c>
      <c r="C595" s="476">
        <f>SUMIFS(C596:C$1302,$G596:$G$1302,"项",$I596:$I$1302,$A595)</f>
        <v>2455</v>
      </c>
      <c r="D595" s="479">
        <f>SUMIFS(D596:D$1302,$G596:$G$1302,"项",$I596:$I$1302,$A595)</f>
        <v>5200</v>
      </c>
      <c r="E595" s="477">
        <f t="shared" si="45"/>
        <v>1.11812627291242</v>
      </c>
      <c r="F595" s="472" t="str">
        <f t="shared" si="46"/>
        <v>是</v>
      </c>
      <c r="G595" s="473" t="str">
        <f t="shared" si="47"/>
        <v>款</v>
      </c>
      <c r="H595" s="474" t="str">
        <f t="shared" si="48"/>
        <v>208</v>
      </c>
      <c r="I595" s="474" t="str">
        <f t="shared" si="49"/>
        <v>20810</v>
      </c>
    </row>
    <row r="596" s="319" customFormat="1" ht="34" customHeight="1" spans="1:9">
      <c r="A596" s="333">
        <v>2081001</v>
      </c>
      <c r="B596" s="342" t="s">
        <v>558</v>
      </c>
      <c r="C596" s="478">
        <v>226</v>
      </c>
      <c r="D596" s="479">
        <f>228-36</f>
        <v>192</v>
      </c>
      <c r="E596" s="477">
        <f t="shared" si="45"/>
        <v>-0.150442477876106</v>
      </c>
      <c r="F596" s="472" t="str">
        <f t="shared" si="46"/>
        <v>是</v>
      </c>
      <c r="G596" s="473" t="str">
        <f t="shared" si="47"/>
        <v>项</v>
      </c>
      <c r="H596" s="474" t="str">
        <f t="shared" si="48"/>
        <v>208</v>
      </c>
      <c r="I596" s="474" t="str">
        <f t="shared" si="49"/>
        <v>20810</v>
      </c>
    </row>
    <row r="597" s="319" customFormat="1" ht="34" customHeight="1" spans="1:9">
      <c r="A597" s="333">
        <v>2081002</v>
      </c>
      <c r="B597" s="342" t="s">
        <v>559</v>
      </c>
      <c r="C597" s="478">
        <v>920</v>
      </c>
      <c r="D597" s="479">
        <f>1645+36</f>
        <v>1681</v>
      </c>
      <c r="E597" s="477">
        <f t="shared" si="45"/>
        <v>0.827173913043478</v>
      </c>
      <c r="F597" s="472" t="str">
        <f t="shared" si="46"/>
        <v>是</v>
      </c>
      <c r="G597" s="473" t="str">
        <f t="shared" si="47"/>
        <v>项</v>
      </c>
      <c r="H597" s="474" t="str">
        <f t="shared" si="48"/>
        <v>208</v>
      </c>
      <c r="I597" s="474" t="str">
        <f t="shared" si="49"/>
        <v>20810</v>
      </c>
    </row>
    <row r="598" s="319" customFormat="1" ht="34" hidden="1" customHeight="1" spans="1:9">
      <c r="A598" s="333">
        <v>2081003</v>
      </c>
      <c r="B598" s="342" t="s">
        <v>560</v>
      </c>
      <c r="C598" s="478">
        <v>0</v>
      </c>
      <c r="D598" s="479">
        <v>0</v>
      </c>
      <c r="E598" s="477" t="str">
        <f t="shared" si="45"/>
        <v/>
      </c>
      <c r="F598" s="472" t="str">
        <f t="shared" si="46"/>
        <v>否</v>
      </c>
      <c r="G598" s="473" t="str">
        <f t="shared" si="47"/>
        <v>项</v>
      </c>
      <c r="H598" s="474" t="str">
        <f t="shared" si="48"/>
        <v>208</v>
      </c>
      <c r="I598" s="474" t="str">
        <f t="shared" si="49"/>
        <v>20810</v>
      </c>
    </row>
    <row r="599" s="319" customFormat="1" ht="34" customHeight="1" spans="1:9">
      <c r="A599" s="333">
        <v>2081004</v>
      </c>
      <c r="B599" s="342" t="s">
        <v>561</v>
      </c>
      <c r="C599" s="478">
        <v>793</v>
      </c>
      <c r="D599" s="479">
        <v>2743</v>
      </c>
      <c r="E599" s="477">
        <f t="shared" si="45"/>
        <v>2.45901639344262</v>
      </c>
      <c r="F599" s="472" t="str">
        <f t="shared" si="46"/>
        <v>是</v>
      </c>
      <c r="G599" s="473" t="str">
        <f t="shared" si="47"/>
        <v>项</v>
      </c>
      <c r="H599" s="474" t="str">
        <f t="shared" si="48"/>
        <v>208</v>
      </c>
      <c r="I599" s="474" t="str">
        <f t="shared" si="49"/>
        <v>20810</v>
      </c>
    </row>
    <row r="600" s="319" customFormat="1" ht="34" customHeight="1" spans="1:9">
      <c r="A600" s="333">
        <v>2081005</v>
      </c>
      <c r="B600" s="342" t="s">
        <v>562</v>
      </c>
      <c r="C600" s="478">
        <v>333</v>
      </c>
      <c r="D600" s="479">
        <v>337</v>
      </c>
      <c r="E600" s="477">
        <f t="shared" si="45"/>
        <v>0.012012012012012</v>
      </c>
      <c r="F600" s="472" t="str">
        <f t="shared" si="46"/>
        <v>是</v>
      </c>
      <c r="G600" s="473" t="str">
        <f t="shared" si="47"/>
        <v>项</v>
      </c>
      <c r="H600" s="474" t="str">
        <f t="shared" si="48"/>
        <v>208</v>
      </c>
      <c r="I600" s="474" t="str">
        <f t="shared" si="49"/>
        <v>20810</v>
      </c>
    </row>
    <row r="601" s="319" customFormat="1" ht="34" customHeight="1" spans="1:9">
      <c r="A601" s="333">
        <v>2081006</v>
      </c>
      <c r="B601" s="342" t="s">
        <v>563</v>
      </c>
      <c r="C601" s="479">
        <v>183</v>
      </c>
      <c r="D601" s="479">
        <v>247</v>
      </c>
      <c r="E601" s="477">
        <f t="shared" si="45"/>
        <v>0.349726775956284</v>
      </c>
      <c r="F601" s="472" t="str">
        <f t="shared" si="46"/>
        <v>是</v>
      </c>
      <c r="G601" s="473" t="str">
        <f t="shared" si="47"/>
        <v>项</v>
      </c>
      <c r="H601" s="474" t="str">
        <f t="shared" si="48"/>
        <v>208</v>
      </c>
      <c r="I601" s="474" t="str">
        <f t="shared" si="49"/>
        <v>20810</v>
      </c>
    </row>
    <row r="602" s="319" customFormat="1" ht="34" hidden="1" customHeight="1" spans="1:9">
      <c r="A602" s="333">
        <v>2081099</v>
      </c>
      <c r="B602" s="342" t="s">
        <v>564</v>
      </c>
      <c r="C602" s="478">
        <v>0</v>
      </c>
      <c r="D602" s="479">
        <v>0</v>
      </c>
      <c r="E602" s="477" t="str">
        <f t="shared" si="45"/>
        <v/>
      </c>
      <c r="F602" s="472" t="str">
        <f t="shared" si="46"/>
        <v>否</v>
      </c>
      <c r="G602" s="473" t="str">
        <f t="shared" si="47"/>
        <v>项</v>
      </c>
      <c r="H602" s="474" t="str">
        <f t="shared" si="48"/>
        <v>208</v>
      </c>
      <c r="I602" s="474" t="str">
        <f t="shared" si="49"/>
        <v>20810</v>
      </c>
    </row>
    <row r="603" s="316" customFormat="1" ht="34" customHeight="1" spans="1:9">
      <c r="A603" s="339">
        <v>20811</v>
      </c>
      <c r="B603" s="475" t="s">
        <v>565</v>
      </c>
      <c r="C603" s="476">
        <f>SUMIFS(C604:C$1302,$G604:$G$1302,"项",$I604:$I$1302,$A603)</f>
        <v>2637</v>
      </c>
      <c r="D603" s="479">
        <f>SUMIFS(D604:D$1302,$G604:$G$1302,"项",$I604:$I$1302,$A603)</f>
        <v>2503</v>
      </c>
      <c r="E603" s="477">
        <f t="shared" si="45"/>
        <v>-0.0508153204398938</v>
      </c>
      <c r="F603" s="472" t="str">
        <f t="shared" si="46"/>
        <v>是</v>
      </c>
      <c r="G603" s="473" t="str">
        <f t="shared" si="47"/>
        <v>款</v>
      </c>
      <c r="H603" s="474" t="str">
        <f t="shared" si="48"/>
        <v>208</v>
      </c>
      <c r="I603" s="474" t="str">
        <f t="shared" si="49"/>
        <v>20811</v>
      </c>
    </row>
    <row r="604" s="319" customFormat="1" ht="34" customHeight="1" spans="1:9">
      <c r="A604" s="333">
        <v>2081101</v>
      </c>
      <c r="B604" s="342" t="s">
        <v>151</v>
      </c>
      <c r="C604" s="478">
        <v>112</v>
      </c>
      <c r="D604" s="479">
        <v>123</v>
      </c>
      <c r="E604" s="477">
        <f t="shared" si="45"/>
        <v>0.0982142857142858</v>
      </c>
      <c r="F604" s="472" t="str">
        <f t="shared" si="46"/>
        <v>是</v>
      </c>
      <c r="G604" s="473" t="str">
        <f t="shared" si="47"/>
        <v>项</v>
      </c>
      <c r="H604" s="474" t="str">
        <f t="shared" si="48"/>
        <v>208</v>
      </c>
      <c r="I604" s="474" t="str">
        <f t="shared" si="49"/>
        <v>20811</v>
      </c>
    </row>
    <row r="605" s="319" customFormat="1" ht="34" hidden="1" customHeight="1" spans="1:9">
      <c r="A605" s="333">
        <v>2081102</v>
      </c>
      <c r="B605" s="342" t="s">
        <v>152</v>
      </c>
      <c r="C605" s="478">
        <v>0</v>
      </c>
      <c r="D605" s="479">
        <v>0</v>
      </c>
      <c r="E605" s="477" t="str">
        <f t="shared" si="45"/>
        <v/>
      </c>
      <c r="F605" s="472" t="str">
        <f t="shared" si="46"/>
        <v>否</v>
      </c>
      <c r="G605" s="473" t="str">
        <f t="shared" si="47"/>
        <v>项</v>
      </c>
      <c r="H605" s="474" t="str">
        <f t="shared" si="48"/>
        <v>208</v>
      </c>
      <c r="I605" s="474" t="str">
        <f t="shared" si="49"/>
        <v>20811</v>
      </c>
    </row>
    <row r="606" s="319" customFormat="1" ht="34" hidden="1" customHeight="1" spans="1:9">
      <c r="A606" s="333">
        <v>2081103</v>
      </c>
      <c r="B606" s="342" t="s">
        <v>153</v>
      </c>
      <c r="C606" s="478">
        <v>0</v>
      </c>
      <c r="D606" s="479">
        <v>0</v>
      </c>
      <c r="E606" s="477" t="str">
        <f t="shared" si="45"/>
        <v/>
      </c>
      <c r="F606" s="472" t="str">
        <f t="shared" si="46"/>
        <v>否</v>
      </c>
      <c r="G606" s="473" t="str">
        <f t="shared" si="47"/>
        <v>项</v>
      </c>
      <c r="H606" s="474" t="str">
        <f t="shared" si="48"/>
        <v>208</v>
      </c>
      <c r="I606" s="474" t="str">
        <f t="shared" si="49"/>
        <v>20811</v>
      </c>
    </row>
    <row r="607" s="319" customFormat="1" ht="34" customHeight="1" spans="1:9">
      <c r="A607" s="333">
        <v>2081104</v>
      </c>
      <c r="B607" s="342" t="s">
        <v>566</v>
      </c>
      <c r="C607" s="478">
        <v>41</v>
      </c>
      <c r="D607" s="479">
        <v>121</v>
      </c>
      <c r="E607" s="477">
        <f t="shared" si="45"/>
        <v>1.95121951219512</v>
      </c>
      <c r="F607" s="472" t="str">
        <f t="shared" si="46"/>
        <v>是</v>
      </c>
      <c r="G607" s="473" t="str">
        <f t="shared" si="47"/>
        <v>项</v>
      </c>
      <c r="H607" s="474" t="str">
        <f t="shared" si="48"/>
        <v>208</v>
      </c>
      <c r="I607" s="474" t="str">
        <f t="shared" si="49"/>
        <v>20811</v>
      </c>
    </row>
    <row r="608" s="319" customFormat="1" ht="34" customHeight="1" spans="1:9">
      <c r="A608" s="333">
        <v>2081105</v>
      </c>
      <c r="B608" s="342" t="s">
        <v>567</v>
      </c>
      <c r="C608" s="478">
        <v>116</v>
      </c>
      <c r="D608" s="479">
        <v>112</v>
      </c>
      <c r="E608" s="477">
        <f t="shared" si="45"/>
        <v>-0.0344827586206896</v>
      </c>
      <c r="F608" s="472" t="str">
        <f t="shared" si="46"/>
        <v>是</v>
      </c>
      <c r="G608" s="473" t="str">
        <f t="shared" si="47"/>
        <v>项</v>
      </c>
      <c r="H608" s="474" t="str">
        <f t="shared" si="48"/>
        <v>208</v>
      </c>
      <c r="I608" s="474" t="str">
        <f t="shared" si="49"/>
        <v>20811</v>
      </c>
    </row>
    <row r="609" s="319" customFormat="1" ht="34" hidden="1" customHeight="1" spans="1:9">
      <c r="A609" s="333">
        <v>2081106</v>
      </c>
      <c r="B609" s="342" t="s">
        <v>568</v>
      </c>
      <c r="C609" s="478">
        <v>0</v>
      </c>
      <c r="D609" s="479">
        <v>0</v>
      </c>
      <c r="E609" s="477" t="str">
        <f t="shared" si="45"/>
        <v/>
      </c>
      <c r="F609" s="472" t="str">
        <f t="shared" si="46"/>
        <v>否</v>
      </c>
      <c r="G609" s="473" t="str">
        <f t="shared" si="47"/>
        <v>项</v>
      </c>
      <c r="H609" s="474" t="str">
        <f t="shared" si="48"/>
        <v>208</v>
      </c>
      <c r="I609" s="474" t="str">
        <f t="shared" si="49"/>
        <v>20811</v>
      </c>
    </row>
    <row r="610" s="319" customFormat="1" ht="34" customHeight="1" spans="1:9">
      <c r="A610" s="333">
        <v>2081107</v>
      </c>
      <c r="B610" s="342" t="s">
        <v>569</v>
      </c>
      <c r="C610" s="479">
        <v>1631</v>
      </c>
      <c r="D610" s="479">
        <v>1836</v>
      </c>
      <c r="E610" s="477">
        <f t="shared" si="45"/>
        <v>0.125689760882894</v>
      </c>
      <c r="F610" s="472" t="str">
        <f t="shared" si="46"/>
        <v>是</v>
      </c>
      <c r="G610" s="473" t="str">
        <f t="shared" si="47"/>
        <v>项</v>
      </c>
      <c r="H610" s="474" t="str">
        <f t="shared" si="48"/>
        <v>208</v>
      </c>
      <c r="I610" s="474" t="str">
        <f t="shared" si="49"/>
        <v>20811</v>
      </c>
    </row>
    <row r="611" s="319" customFormat="1" ht="34" customHeight="1" spans="1:9">
      <c r="A611" s="333">
        <v>2081199</v>
      </c>
      <c r="B611" s="342" t="s">
        <v>570</v>
      </c>
      <c r="C611" s="478">
        <v>737</v>
      </c>
      <c r="D611" s="479">
        <v>311</v>
      </c>
      <c r="E611" s="477">
        <f t="shared" si="45"/>
        <v>-0.578018995929444</v>
      </c>
      <c r="F611" s="472" t="str">
        <f t="shared" si="46"/>
        <v>是</v>
      </c>
      <c r="G611" s="473" t="str">
        <f t="shared" si="47"/>
        <v>项</v>
      </c>
      <c r="H611" s="474" t="str">
        <f t="shared" si="48"/>
        <v>208</v>
      </c>
      <c r="I611" s="474" t="str">
        <f t="shared" si="49"/>
        <v>20811</v>
      </c>
    </row>
    <row r="612" s="316" customFormat="1" ht="34" customHeight="1" spans="1:9">
      <c r="A612" s="339">
        <v>20816</v>
      </c>
      <c r="B612" s="475" t="s">
        <v>571</v>
      </c>
      <c r="C612" s="476">
        <f>SUMIFS(C613:C$1302,$G613:$G$1302,"项",$I613:$I$1302,$A612)</f>
        <v>116</v>
      </c>
      <c r="D612" s="479">
        <f>SUMIFS(D613:D$1302,$G613:$G$1302,"项",$I613:$I$1302,$A612)</f>
        <v>115</v>
      </c>
      <c r="E612" s="477">
        <f t="shared" si="45"/>
        <v>-0.00862068965517238</v>
      </c>
      <c r="F612" s="472" t="str">
        <f t="shared" si="46"/>
        <v>是</v>
      </c>
      <c r="G612" s="473" t="str">
        <f t="shared" si="47"/>
        <v>款</v>
      </c>
      <c r="H612" s="474" t="str">
        <f t="shared" si="48"/>
        <v>208</v>
      </c>
      <c r="I612" s="474" t="str">
        <f t="shared" si="49"/>
        <v>20816</v>
      </c>
    </row>
    <row r="613" s="319" customFormat="1" ht="34" customHeight="1" spans="1:9">
      <c r="A613" s="333">
        <v>2081601</v>
      </c>
      <c r="B613" s="342" t="s">
        <v>151</v>
      </c>
      <c r="C613" s="478">
        <v>116</v>
      </c>
      <c r="D613" s="479">
        <v>112</v>
      </c>
      <c r="E613" s="477">
        <f t="shared" si="45"/>
        <v>-0.0344827586206896</v>
      </c>
      <c r="F613" s="472" t="str">
        <f t="shared" si="46"/>
        <v>是</v>
      </c>
      <c r="G613" s="473" t="str">
        <f t="shared" si="47"/>
        <v>项</v>
      </c>
      <c r="H613" s="474" t="str">
        <f t="shared" si="48"/>
        <v>208</v>
      </c>
      <c r="I613" s="474" t="str">
        <f t="shared" si="49"/>
        <v>20816</v>
      </c>
    </row>
    <row r="614" s="319" customFormat="1" ht="34" hidden="1" customHeight="1" spans="1:9">
      <c r="A614" s="333">
        <v>2081602</v>
      </c>
      <c r="B614" s="342" t="s">
        <v>152</v>
      </c>
      <c r="C614" s="478">
        <v>0</v>
      </c>
      <c r="D614" s="479">
        <v>0</v>
      </c>
      <c r="E614" s="477" t="str">
        <f t="shared" si="45"/>
        <v/>
      </c>
      <c r="F614" s="472" t="str">
        <f t="shared" si="46"/>
        <v>否</v>
      </c>
      <c r="G614" s="473" t="str">
        <f t="shared" si="47"/>
        <v>项</v>
      </c>
      <c r="H614" s="474" t="str">
        <f t="shared" si="48"/>
        <v>208</v>
      </c>
      <c r="I614" s="474" t="str">
        <f t="shared" si="49"/>
        <v>20816</v>
      </c>
    </row>
    <row r="615" s="319" customFormat="1" ht="34" hidden="1" customHeight="1" spans="1:9">
      <c r="A615" s="333">
        <v>2081603</v>
      </c>
      <c r="B615" s="342" t="s">
        <v>153</v>
      </c>
      <c r="C615" s="479">
        <v>0</v>
      </c>
      <c r="D615" s="479">
        <v>0</v>
      </c>
      <c r="E615" s="477" t="str">
        <f t="shared" si="45"/>
        <v/>
      </c>
      <c r="F615" s="472" t="str">
        <f t="shared" si="46"/>
        <v>否</v>
      </c>
      <c r="G615" s="473" t="str">
        <f t="shared" si="47"/>
        <v>项</v>
      </c>
      <c r="H615" s="474" t="str">
        <f t="shared" si="48"/>
        <v>208</v>
      </c>
      <c r="I615" s="474" t="str">
        <f t="shared" si="49"/>
        <v>20816</v>
      </c>
    </row>
    <row r="616" s="319" customFormat="1" ht="34" customHeight="1" spans="1:9">
      <c r="A616" s="333">
        <v>2081699</v>
      </c>
      <c r="B616" s="342" t="s">
        <v>572</v>
      </c>
      <c r="C616" s="478">
        <v>0</v>
      </c>
      <c r="D616" s="479">
        <v>3</v>
      </c>
      <c r="E616" s="477" t="str">
        <f t="shared" si="45"/>
        <v/>
      </c>
      <c r="F616" s="472" t="str">
        <f t="shared" si="46"/>
        <v>是</v>
      </c>
      <c r="G616" s="473" t="str">
        <f t="shared" si="47"/>
        <v>项</v>
      </c>
      <c r="H616" s="474" t="str">
        <f t="shared" si="48"/>
        <v>208</v>
      </c>
      <c r="I616" s="474" t="str">
        <f t="shared" si="49"/>
        <v>20816</v>
      </c>
    </row>
    <row r="617" s="316" customFormat="1" ht="34" customHeight="1" spans="1:9">
      <c r="A617" s="339">
        <v>20819</v>
      </c>
      <c r="B617" s="475" t="s">
        <v>573</v>
      </c>
      <c r="C617" s="476">
        <f>SUMIFS(C618:C$1302,$G618:$G$1302,"项",$I618:$I$1302,$A617)</f>
        <v>24858</v>
      </c>
      <c r="D617" s="479">
        <f>SUMIFS(D618:D$1302,$G618:$G$1302,"项",$I618:$I$1302,$A617)</f>
        <v>27571</v>
      </c>
      <c r="E617" s="477">
        <f t="shared" si="45"/>
        <v>0.109139914715584</v>
      </c>
      <c r="F617" s="472" t="str">
        <f t="shared" si="46"/>
        <v>是</v>
      </c>
      <c r="G617" s="473" t="str">
        <f t="shared" si="47"/>
        <v>款</v>
      </c>
      <c r="H617" s="474" t="str">
        <f t="shared" si="48"/>
        <v>208</v>
      </c>
      <c r="I617" s="474" t="str">
        <f t="shared" si="49"/>
        <v>20819</v>
      </c>
    </row>
    <row r="618" s="319" customFormat="1" ht="34" customHeight="1" spans="1:9">
      <c r="A618" s="333">
        <v>2081901</v>
      </c>
      <c r="B618" s="342" t="s">
        <v>574</v>
      </c>
      <c r="C618" s="479">
        <v>12934</v>
      </c>
      <c r="D618" s="479">
        <v>15486</v>
      </c>
      <c r="E618" s="477">
        <f t="shared" si="45"/>
        <v>0.197309417040359</v>
      </c>
      <c r="F618" s="472" t="str">
        <f t="shared" si="46"/>
        <v>是</v>
      </c>
      <c r="G618" s="473" t="str">
        <f t="shared" si="47"/>
        <v>项</v>
      </c>
      <c r="H618" s="474" t="str">
        <f t="shared" si="48"/>
        <v>208</v>
      </c>
      <c r="I618" s="474" t="str">
        <f t="shared" si="49"/>
        <v>20819</v>
      </c>
    </row>
    <row r="619" s="319" customFormat="1" ht="34" customHeight="1" spans="1:9">
      <c r="A619" s="333">
        <v>2081902</v>
      </c>
      <c r="B619" s="342" t="s">
        <v>575</v>
      </c>
      <c r="C619" s="478">
        <v>11924</v>
      </c>
      <c r="D619" s="479">
        <v>12085</v>
      </c>
      <c r="E619" s="477">
        <f t="shared" si="45"/>
        <v>0.0135021804763502</v>
      </c>
      <c r="F619" s="472" t="str">
        <f t="shared" si="46"/>
        <v>是</v>
      </c>
      <c r="G619" s="473" t="str">
        <f t="shared" si="47"/>
        <v>项</v>
      </c>
      <c r="H619" s="474" t="str">
        <f t="shared" si="48"/>
        <v>208</v>
      </c>
      <c r="I619" s="474" t="str">
        <f t="shared" si="49"/>
        <v>20819</v>
      </c>
    </row>
    <row r="620" s="316" customFormat="1" ht="34" customHeight="1" spans="1:9">
      <c r="A620" s="339">
        <v>20820</v>
      </c>
      <c r="B620" s="475" t="s">
        <v>576</v>
      </c>
      <c r="C620" s="476">
        <f>SUMIFS(C621:C$1302,$G621:$G$1302,"项",$I621:$I$1302,$A620)</f>
        <v>1144</v>
      </c>
      <c r="D620" s="479">
        <f>SUMIFS(D621:D$1302,$G621:$G$1302,"项",$I621:$I$1302,$A620)</f>
        <v>1870</v>
      </c>
      <c r="E620" s="477">
        <f t="shared" si="45"/>
        <v>0.634615384615385</v>
      </c>
      <c r="F620" s="472" t="str">
        <f t="shared" si="46"/>
        <v>是</v>
      </c>
      <c r="G620" s="473" t="str">
        <f t="shared" si="47"/>
        <v>款</v>
      </c>
      <c r="H620" s="474" t="str">
        <f t="shared" si="48"/>
        <v>208</v>
      </c>
      <c r="I620" s="474" t="str">
        <f t="shared" si="49"/>
        <v>20820</v>
      </c>
    </row>
    <row r="621" s="319" customFormat="1" ht="34" customHeight="1" spans="1:9">
      <c r="A621" s="333">
        <v>2082001</v>
      </c>
      <c r="B621" s="342" t="s">
        <v>577</v>
      </c>
      <c r="C621" s="479">
        <v>1074</v>
      </c>
      <c r="D621" s="479">
        <v>1783</v>
      </c>
      <c r="E621" s="477">
        <f t="shared" si="45"/>
        <v>0.660148975791434</v>
      </c>
      <c r="F621" s="472" t="str">
        <f t="shared" si="46"/>
        <v>是</v>
      </c>
      <c r="G621" s="473" t="str">
        <f t="shared" si="47"/>
        <v>项</v>
      </c>
      <c r="H621" s="474" t="str">
        <f t="shared" si="48"/>
        <v>208</v>
      </c>
      <c r="I621" s="474" t="str">
        <f t="shared" si="49"/>
        <v>20820</v>
      </c>
    </row>
    <row r="622" s="319" customFormat="1" ht="34" customHeight="1" spans="1:9">
      <c r="A622" s="333">
        <v>2082002</v>
      </c>
      <c r="B622" s="342" t="s">
        <v>578</v>
      </c>
      <c r="C622" s="478">
        <v>70</v>
      </c>
      <c r="D622" s="479">
        <v>87</v>
      </c>
      <c r="E622" s="477">
        <f t="shared" si="45"/>
        <v>0.242857142857143</v>
      </c>
      <c r="F622" s="472" t="str">
        <f t="shared" si="46"/>
        <v>是</v>
      </c>
      <c r="G622" s="473" t="str">
        <f t="shared" si="47"/>
        <v>项</v>
      </c>
      <c r="H622" s="474" t="str">
        <f t="shared" si="48"/>
        <v>208</v>
      </c>
      <c r="I622" s="474" t="str">
        <f t="shared" si="49"/>
        <v>20820</v>
      </c>
    </row>
    <row r="623" s="316" customFormat="1" ht="34" customHeight="1" spans="1:9">
      <c r="A623" s="339">
        <v>20821</v>
      </c>
      <c r="B623" s="475" t="s">
        <v>579</v>
      </c>
      <c r="C623" s="476">
        <f>SUMIFS(C624:C$1302,$G624:$G$1302,"项",$I624:$I$1302,$A623)</f>
        <v>1983</v>
      </c>
      <c r="D623" s="479">
        <f>SUMIFS(D624:D$1302,$G624:$G$1302,"项",$I624:$I$1302,$A623)</f>
        <v>2547</v>
      </c>
      <c r="E623" s="477">
        <f t="shared" si="45"/>
        <v>0.284417549167927</v>
      </c>
      <c r="F623" s="472" t="str">
        <f t="shared" si="46"/>
        <v>是</v>
      </c>
      <c r="G623" s="473" t="str">
        <f t="shared" si="47"/>
        <v>款</v>
      </c>
      <c r="H623" s="474" t="str">
        <f t="shared" si="48"/>
        <v>208</v>
      </c>
      <c r="I623" s="474" t="str">
        <f t="shared" si="49"/>
        <v>20821</v>
      </c>
    </row>
    <row r="624" s="319" customFormat="1" ht="34" customHeight="1" spans="1:9">
      <c r="A624" s="333">
        <v>2082101</v>
      </c>
      <c r="B624" s="342" t="s">
        <v>580</v>
      </c>
      <c r="C624" s="479">
        <v>1983</v>
      </c>
      <c r="D624" s="479">
        <v>2547</v>
      </c>
      <c r="E624" s="477">
        <f t="shared" si="45"/>
        <v>0.284417549167927</v>
      </c>
      <c r="F624" s="472" t="str">
        <f t="shared" si="46"/>
        <v>是</v>
      </c>
      <c r="G624" s="473" t="str">
        <f t="shared" si="47"/>
        <v>项</v>
      </c>
      <c r="H624" s="474" t="str">
        <f t="shared" si="48"/>
        <v>208</v>
      </c>
      <c r="I624" s="474" t="str">
        <f t="shared" si="49"/>
        <v>20821</v>
      </c>
    </row>
    <row r="625" s="319" customFormat="1" ht="34" hidden="1" customHeight="1" spans="1:9">
      <c r="A625" s="333">
        <v>2082102</v>
      </c>
      <c r="B625" s="342" t="s">
        <v>581</v>
      </c>
      <c r="C625" s="478">
        <v>0</v>
      </c>
      <c r="D625" s="479">
        <v>0</v>
      </c>
      <c r="E625" s="477" t="str">
        <f t="shared" si="45"/>
        <v/>
      </c>
      <c r="F625" s="472" t="str">
        <f t="shared" si="46"/>
        <v>否</v>
      </c>
      <c r="G625" s="473" t="str">
        <f t="shared" si="47"/>
        <v>项</v>
      </c>
      <c r="H625" s="474" t="str">
        <f t="shared" si="48"/>
        <v>208</v>
      </c>
      <c r="I625" s="474" t="str">
        <f t="shared" si="49"/>
        <v>20821</v>
      </c>
    </row>
    <row r="626" s="316" customFormat="1" ht="34" hidden="1" customHeight="1" spans="1:9">
      <c r="A626" s="339">
        <v>20824</v>
      </c>
      <c r="B626" s="475" t="s">
        <v>582</v>
      </c>
      <c r="C626" s="476">
        <f>SUMIFS(C627:C$1302,$G627:$G$1302,"项",$I627:$I$1302,$A626)</f>
        <v>0</v>
      </c>
      <c r="D626" s="479">
        <f>SUMIFS(D627:D$1302,$G627:$G$1302,"项",$I627:$I$1302,$A626)</f>
        <v>0</v>
      </c>
      <c r="E626" s="477" t="str">
        <f t="shared" si="45"/>
        <v/>
      </c>
      <c r="F626" s="472" t="str">
        <f t="shared" si="46"/>
        <v>否</v>
      </c>
      <c r="G626" s="473" t="str">
        <f t="shared" si="47"/>
        <v>款</v>
      </c>
      <c r="H626" s="474" t="str">
        <f t="shared" si="48"/>
        <v>208</v>
      </c>
      <c r="I626" s="474" t="str">
        <f t="shared" si="49"/>
        <v>20824</v>
      </c>
    </row>
    <row r="627" s="319" customFormat="1" ht="34" hidden="1" customHeight="1" spans="1:9">
      <c r="A627" s="333">
        <v>2082401</v>
      </c>
      <c r="B627" s="342" t="s">
        <v>583</v>
      </c>
      <c r="C627" s="479">
        <v>0</v>
      </c>
      <c r="D627" s="479">
        <v>0</v>
      </c>
      <c r="E627" s="477" t="str">
        <f t="shared" si="45"/>
        <v/>
      </c>
      <c r="F627" s="472" t="str">
        <f t="shared" si="46"/>
        <v>否</v>
      </c>
      <c r="G627" s="473" t="str">
        <f t="shared" si="47"/>
        <v>项</v>
      </c>
      <c r="H627" s="474" t="str">
        <f t="shared" si="48"/>
        <v>208</v>
      </c>
      <c r="I627" s="474" t="str">
        <f t="shared" si="49"/>
        <v>20824</v>
      </c>
    </row>
    <row r="628" s="319" customFormat="1" ht="34" hidden="1" customHeight="1" spans="1:9">
      <c r="A628" s="333">
        <v>2082402</v>
      </c>
      <c r="B628" s="342" t="s">
        <v>584</v>
      </c>
      <c r="C628" s="478">
        <v>0</v>
      </c>
      <c r="D628" s="479">
        <v>0</v>
      </c>
      <c r="E628" s="477" t="str">
        <f t="shared" si="45"/>
        <v/>
      </c>
      <c r="F628" s="472" t="str">
        <f t="shared" si="46"/>
        <v>否</v>
      </c>
      <c r="G628" s="473" t="str">
        <f t="shared" si="47"/>
        <v>项</v>
      </c>
      <c r="H628" s="474" t="str">
        <f t="shared" si="48"/>
        <v>208</v>
      </c>
      <c r="I628" s="474" t="str">
        <f t="shared" si="49"/>
        <v>20824</v>
      </c>
    </row>
    <row r="629" s="316" customFormat="1" ht="34" customHeight="1" spans="1:9">
      <c r="A629" s="339">
        <v>20825</v>
      </c>
      <c r="B629" s="475" t="s">
        <v>585</v>
      </c>
      <c r="C629" s="476">
        <f>SUMIFS(C630:C$1302,$G630:$G$1302,"项",$I630:$I$1302,$A629)</f>
        <v>2</v>
      </c>
      <c r="D629" s="479">
        <f>SUMIFS(D630:D$1302,$G630:$G$1302,"项",$I630:$I$1302,$A629)</f>
        <v>6</v>
      </c>
      <c r="E629" s="477">
        <f t="shared" ref="E629:E692" si="50">IF(C629&lt;&gt;0,D629/C629-1,"")</f>
        <v>2</v>
      </c>
      <c r="F629" s="472" t="str">
        <f t="shared" si="46"/>
        <v>是</v>
      </c>
      <c r="G629" s="473" t="str">
        <f t="shared" si="47"/>
        <v>款</v>
      </c>
      <c r="H629" s="474" t="str">
        <f t="shared" si="48"/>
        <v>208</v>
      </c>
      <c r="I629" s="474" t="str">
        <f t="shared" si="49"/>
        <v>20825</v>
      </c>
    </row>
    <row r="630" s="319" customFormat="1" ht="34" hidden="1" customHeight="1" spans="1:9">
      <c r="A630" s="333">
        <v>2082501</v>
      </c>
      <c r="B630" s="342" t="s">
        <v>586</v>
      </c>
      <c r="C630" s="479">
        <v>0</v>
      </c>
      <c r="D630" s="479">
        <v>0</v>
      </c>
      <c r="E630" s="477" t="str">
        <f t="shared" si="50"/>
        <v/>
      </c>
      <c r="F630" s="472" t="str">
        <f t="shared" si="46"/>
        <v>否</v>
      </c>
      <c r="G630" s="473" t="str">
        <f t="shared" si="47"/>
        <v>项</v>
      </c>
      <c r="H630" s="474" t="str">
        <f t="shared" si="48"/>
        <v>208</v>
      </c>
      <c r="I630" s="474" t="str">
        <f t="shared" si="49"/>
        <v>20825</v>
      </c>
    </row>
    <row r="631" s="319" customFormat="1" ht="34" customHeight="1" spans="1:9">
      <c r="A631" s="333">
        <v>2082502</v>
      </c>
      <c r="B631" s="342" t="s">
        <v>587</v>
      </c>
      <c r="C631" s="478">
        <v>2</v>
      </c>
      <c r="D631" s="479">
        <v>6</v>
      </c>
      <c r="E631" s="477">
        <f t="shared" si="50"/>
        <v>2</v>
      </c>
      <c r="F631" s="472" t="str">
        <f t="shared" si="46"/>
        <v>是</v>
      </c>
      <c r="G631" s="473" t="str">
        <f t="shared" si="47"/>
        <v>项</v>
      </c>
      <c r="H631" s="474" t="str">
        <f t="shared" si="48"/>
        <v>208</v>
      </c>
      <c r="I631" s="474" t="str">
        <f t="shared" si="49"/>
        <v>20825</v>
      </c>
    </row>
    <row r="632" s="316" customFormat="1" ht="34" customHeight="1" spans="1:9">
      <c r="A632" s="339">
        <v>20826</v>
      </c>
      <c r="B632" s="475" t="s">
        <v>588</v>
      </c>
      <c r="C632" s="476">
        <f>SUMIFS(C633:C$1302,$G633:$G$1302,"项",$I633:$I$1302,$A632)</f>
        <v>757</v>
      </c>
      <c r="D632" s="479">
        <f>SUMIFS(D633:D$1302,$G633:$G$1302,"项",$I633:$I$1302,$A632)</f>
        <v>928</v>
      </c>
      <c r="E632" s="477">
        <f t="shared" si="50"/>
        <v>0.225891677675033</v>
      </c>
      <c r="F632" s="472" t="str">
        <f t="shared" si="46"/>
        <v>是</v>
      </c>
      <c r="G632" s="473" t="str">
        <f t="shared" si="47"/>
        <v>款</v>
      </c>
      <c r="H632" s="474" t="str">
        <f t="shared" si="48"/>
        <v>208</v>
      </c>
      <c r="I632" s="474" t="str">
        <f t="shared" si="49"/>
        <v>20826</v>
      </c>
    </row>
    <row r="633" s="319" customFormat="1" ht="34" hidden="1" customHeight="1" spans="1:9">
      <c r="A633" s="333">
        <v>2082601</v>
      </c>
      <c r="B633" s="342" t="s">
        <v>589</v>
      </c>
      <c r="C633" s="478">
        <v>0</v>
      </c>
      <c r="D633" s="479">
        <v>0</v>
      </c>
      <c r="E633" s="477" t="str">
        <f t="shared" si="50"/>
        <v/>
      </c>
      <c r="F633" s="472" t="str">
        <f t="shared" si="46"/>
        <v>否</v>
      </c>
      <c r="G633" s="473" t="str">
        <f t="shared" si="47"/>
        <v>项</v>
      </c>
      <c r="H633" s="474" t="str">
        <f t="shared" si="48"/>
        <v>208</v>
      </c>
      <c r="I633" s="474" t="str">
        <f t="shared" si="49"/>
        <v>20826</v>
      </c>
    </row>
    <row r="634" s="319" customFormat="1" ht="34" customHeight="1" spans="1:9">
      <c r="A634" s="333">
        <v>2082602</v>
      </c>
      <c r="B634" s="342" t="s">
        <v>590</v>
      </c>
      <c r="C634" s="479">
        <v>757</v>
      </c>
      <c r="D634" s="479">
        <v>928</v>
      </c>
      <c r="E634" s="477">
        <f t="shared" si="50"/>
        <v>0.225891677675033</v>
      </c>
      <c r="F634" s="472" t="str">
        <f t="shared" si="46"/>
        <v>是</v>
      </c>
      <c r="G634" s="473" t="str">
        <f t="shared" si="47"/>
        <v>项</v>
      </c>
      <c r="H634" s="474" t="str">
        <f t="shared" si="48"/>
        <v>208</v>
      </c>
      <c r="I634" s="474" t="str">
        <f t="shared" si="49"/>
        <v>20826</v>
      </c>
    </row>
    <row r="635" s="319" customFormat="1" ht="34" hidden="1" customHeight="1" spans="1:9">
      <c r="A635" s="333">
        <v>2082699</v>
      </c>
      <c r="B635" s="342" t="s">
        <v>591</v>
      </c>
      <c r="C635" s="478">
        <v>0</v>
      </c>
      <c r="D635" s="479">
        <v>0</v>
      </c>
      <c r="E635" s="477" t="str">
        <f t="shared" si="50"/>
        <v/>
      </c>
      <c r="F635" s="472" t="str">
        <f t="shared" si="46"/>
        <v>否</v>
      </c>
      <c r="G635" s="473" t="str">
        <f t="shared" si="47"/>
        <v>项</v>
      </c>
      <c r="H635" s="474" t="str">
        <f t="shared" si="48"/>
        <v>208</v>
      </c>
      <c r="I635" s="474" t="str">
        <f t="shared" si="49"/>
        <v>20826</v>
      </c>
    </row>
    <row r="636" s="316" customFormat="1" ht="34" hidden="1" customHeight="1" spans="1:9">
      <c r="A636" s="339">
        <v>20827</v>
      </c>
      <c r="B636" s="475" t="s">
        <v>592</v>
      </c>
      <c r="C636" s="476">
        <f>SUMIFS(C637:C$1302,$G637:$G$1302,"项",$I637:$I$1302,$A636)</f>
        <v>0</v>
      </c>
      <c r="D636" s="479">
        <f>SUMIFS(D637:D$1302,$G637:$G$1302,"项",$I637:$I$1302,$A636)</f>
        <v>0</v>
      </c>
      <c r="E636" s="477" t="str">
        <f t="shared" si="50"/>
        <v/>
      </c>
      <c r="F636" s="472" t="str">
        <f t="shared" si="46"/>
        <v>否</v>
      </c>
      <c r="G636" s="473" t="str">
        <f t="shared" si="47"/>
        <v>款</v>
      </c>
      <c r="H636" s="474" t="str">
        <f t="shared" si="48"/>
        <v>208</v>
      </c>
      <c r="I636" s="474" t="str">
        <f t="shared" si="49"/>
        <v>20827</v>
      </c>
    </row>
    <row r="637" s="319" customFormat="1" ht="34" hidden="1" customHeight="1" spans="1:9">
      <c r="A637" s="333">
        <v>2082701</v>
      </c>
      <c r="B637" s="342" t="s">
        <v>593</v>
      </c>
      <c r="C637" s="478">
        <v>0</v>
      </c>
      <c r="D637" s="479">
        <v>0</v>
      </c>
      <c r="E637" s="477" t="str">
        <f t="shared" si="50"/>
        <v/>
      </c>
      <c r="F637" s="472" t="str">
        <f t="shared" si="46"/>
        <v>否</v>
      </c>
      <c r="G637" s="473" t="str">
        <f t="shared" si="47"/>
        <v>项</v>
      </c>
      <c r="H637" s="474" t="str">
        <f t="shared" si="48"/>
        <v>208</v>
      </c>
      <c r="I637" s="474" t="str">
        <f t="shared" si="49"/>
        <v>20827</v>
      </c>
    </row>
    <row r="638" s="319" customFormat="1" ht="34" hidden="1" customHeight="1" spans="1:9">
      <c r="A638" s="333">
        <v>2082702</v>
      </c>
      <c r="B638" s="342" t="s">
        <v>594</v>
      </c>
      <c r="C638" s="479">
        <v>0</v>
      </c>
      <c r="D638" s="479">
        <v>0</v>
      </c>
      <c r="E638" s="477" t="str">
        <f t="shared" si="50"/>
        <v/>
      </c>
      <c r="F638" s="472" t="str">
        <f t="shared" si="46"/>
        <v>否</v>
      </c>
      <c r="G638" s="473" t="str">
        <f t="shared" si="47"/>
        <v>项</v>
      </c>
      <c r="H638" s="474" t="str">
        <f t="shared" si="48"/>
        <v>208</v>
      </c>
      <c r="I638" s="474" t="str">
        <f t="shared" si="49"/>
        <v>20827</v>
      </c>
    </row>
    <row r="639" s="319" customFormat="1" ht="34" hidden="1" customHeight="1" spans="1:9">
      <c r="A639" s="333">
        <v>2082799</v>
      </c>
      <c r="B639" s="342" t="s">
        <v>595</v>
      </c>
      <c r="C639" s="478">
        <v>0</v>
      </c>
      <c r="D639" s="479">
        <v>0</v>
      </c>
      <c r="E639" s="477" t="str">
        <f t="shared" si="50"/>
        <v/>
      </c>
      <c r="F639" s="472" t="str">
        <f t="shared" si="46"/>
        <v>否</v>
      </c>
      <c r="G639" s="473" t="str">
        <f t="shared" si="47"/>
        <v>项</v>
      </c>
      <c r="H639" s="474" t="str">
        <f t="shared" si="48"/>
        <v>208</v>
      </c>
      <c r="I639" s="474" t="str">
        <f t="shared" si="49"/>
        <v>20827</v>
      </c>
    </row>
    <row r="640" s="316" customFormat="1" ht="34" customHeight="1" spans="1:9">
      <c r="A640" s="339">
        <v>20828</v>
      </c>
      <c r="B640" s="475" t="s">
        <v>596</v>
      </c>
      <c r="C640" s="476">
        <f>SUMIFS(C641:C$1302,$G641:$G$1302,"项",$I641:$I$1302,$A640)</f>
        <v>347</v>
      </c>
      <c r="D640" s="479">
        <f>SUMIFS(D641:D$1302,$G641:$G$1302,"项",$I641:$I$1302,$A640)</f>
        <v>360</v>
      </c>
      <c r="E640" s="477">
        <f t="shared" si="50"/>
        <v>0.0374639769452449</v>
      </c>
      <c r="F640" s="472" t="str">
        <f t="shared" si="46"/>
        <v>是</v>
      </c>
      <c r="G640" s="473" t="str">
        <f t="shared" si="47"/>
        <v>款</v>
      </c>
      <c r="H640" s="474" t="str">
        <f t="shared" si="48"/>
        <v>208</v>
      </c>
      <c r="I640" s="474" t="str">
        <f t="shared" si="49"/>
        <v>20828</v>
      </c>
    </row>
    <row r="641" s="319" customFormat="1" ht="34" customHeight="1" spans="1:9">
      <c r="A641" s="333">
        <v>2082801</v>
      </c>
      <c r="B641" s="342" t="s">
        <v>151</v>
      </c>
      <c r="C641" s="478">
        <v>118</v>
      </c>
      <c r="D641" s="479">
        <v>114</v>
      </c>
      <c r="E641" s="477">
        <f t="shared" si="50"/>
        <v>-0.0338983050847458</v>
      </c>
      <c r="F641" s="472" t="str">
        <f t="shared" si="46"/>
        <v>是</v>
      </c>
      <c r="G641" s="473" t="str">
        <f t="shared" si="47"/>
        <v>项</v>
      </c>
      <c r="H641" s="474" t="str">
        <f t="shared" si="48"/>
        <v>208</v>
      </c>
      <c r="I641" s="474" t="str">
        <f t="shared" si="49"/>
        <v>20828</v>
      </c>
    </row>
    <row r="642" s="319" customFormat="1" ht="34" hidden="1" customHeight="1" spans="1:9">
      <c r="A642" s="333">
        <v>2082802</v>
      </c>
      <c r="B642" s="342" t="s">
        <v>152</v>
      </c>
      <c r="C642" s="478">
        <v>0</v>
      </c>
      <c r="D642" s="479">
        <v>0</v>
      </c>
      <c r="E642" s="477" t="str">
        <f t="shared" si="50"/>
        <v/>
      </c>
      <c r="F642" s="472" t="str">
        <f t="shared" si="46"/>
        <v>否</v>
      </c>
      <c r="G642" s="473" t="str">
        <f t="shared" si="47"/>
        <v>项</v>
      </c>
      <c r="H642" s="474" t="str">
        <f t="shared" si="48"/>
        <v>208</v>
      </c>
      <c r="I642" s="474" t="str">
        <f t="shared" si="49"/>
        <v>20828</v>
      </c>
    </row>
    <row r="643" s="319" customFormat="1" ht="34" hidden="1" customHeight="1" spans="1:9">
      <c r="A643" s="333">
        <v>2082803</v>
      </c>
      <c r="B643" s="342" t="s">
        <v>153</v>
      </c>
      <c r="C643" s="478">
        <v>0</v>
      </c>
      <c r="D643" s="479">
        <v>0</v>
      </c>
      <c r="E643" s="477" t="str">
        <f t="shared" si="50"/>
        <v/>
      </c>
      <c r="F643" s="472" t="str">
        <f t="shared" si="46"/>
        <v>否</v>
      </c>
      <c r="G643" s="473" t="str">
        <f t="shared" si="47"/>
        <v>项</v>
      </c>
      <c r="H643" s="474" t="str">
        <f t="shared" si="48"/>
        <v>208</v>
      </c>
      <c r="I643" s="474" t="str">
        <f t="shared" si="49"/>
        <v>20828</v>
      </c>
    </row>
    <row r="644" s="319" customFormat="1" ht="34" customHeight="1" spans="1:9">
      <c r="A644" s="333">
        <v>2082804</v>
      </c>
      <c r="B644" s="342" t="s">
        <v>597</v>
      </c>
      <c r="C644" s="478">
        <v>126</v>
      </c>
      <c r="D644" s="479">
        <v>141</v>
      </c>
      <c r="E644" s="477">
        <f t="shared" si="50"/>
        <v>0.119047619047619</v>
      </c>
      <c r="F644" s="472" t="str">
        <f t="shared" si="46"/>
        <v>是</v>
      </c>
      <c r="G644" s="473" t="str">
        <f t="shared" si="47"/>
        <v>项</v>
      </c>
      <c r="H644" s="474" t="str">
        <f t="shared" si="48"/>
        <v>208</v>
      </c>
      <c r="I644" s="474" t="str">
        <f t="shared" si="49"/>
        <v>20828</v>
      </c>
    </row>
    <row r="645" s="319" customFormat="1" ht="34" hidden="1" customHeight="1" spans="1:9">
      <c r="A645" s="333">
        <v>2082805</v>
      </c>
      <c r="B645" s="342" t="s">
        <v>598</v>
      </c>
      <c r="C645" s="478">
        <v>0</v>
      </c>
      <c r="D645" s="479">
        <v>0</v>
      </c>
      <c r="E645" s="477" t="str">
        <f t="shared" si="50"/>
        <v/>
      </c>
      <c r="F645" s="472" t="str">
        <f t="shared" ref="F645:F708" si="51">IF(LEN(A645)=3,"是",IF(B645&lt;&gt;"",IF(SUM(C645:D645)&lt;&gt;0,"是","否"),"是"))</f>
        <v>否</v>
      </c>
      <c r="G645" s="473" t="str">
        <f t="shared" si="47"/>
        <v>项</v>
      </c>
      <c r="H645" s="474" t="str">
        <f t="shared" si="48"/>
        <v>208</v>
      </c>
      <c r="I645" s="474" t="str">
        <f t="shared" si="49"/>
        <v>20828</v>
      </c>
    </row>
    <row r="646" s="319" customFormat="1" ht="34" hidden="1" customHeight="1" spans="1:9">
      <c r="A646" s="333" t="s">
        <v>1661</v>
      </c>
      <c r="B646" s="342" t="s">
        <v>192</v>
      </c>
      <c r="C646" s="478">
        <v>0</v>
      </c>
      <c r="D646" s="479">
        <v>0</v>
      </c>
      <c r="E646" s="477" t="str">
        <f t="shared" si="50"/>
        <v/>
      </c>
      <c r="F646" s="472" t="str">
        <f t="shared" si="51"/>
        <v>否</v>
      </c>
      <c r="G646" s="473" t="str">
        <f t="shared" ref="G646:G709" si="52">_xlfn.IFS(LEN(A646)=3,"类",LEN(A646)=5,"款",LEN(A646)=7,"项")</f>
        <v>项</v>
      </c>
      <c r="H646" s="474" t="str">
        <f t="shared" ref="H646:H709" si="53">LEFT(A646,3)</f>
        <v>208</v>
      </c>
      <c r="I646" s="474" t="str">
        <f t="shared" ref="I646:I709" si="54">LEFT(A646,5)</f>
        <v>20828</v>
      </c>
    </row>
    <row r="647" s="319" customFormat="1" ht="34" customHeight="1" spans="1:9">
      <c r="A647" s="333">
        <v>2082850</v>
      </c>
      <c r="B647" s="342" t="s">
        <v>160</v>
      </c>
      <c r="C647" s="479">
        <v>92</v>
      </c>
      <c r="D647" s="479">
        <v>87</v>
      </c>
      <c r="E647" s="477">
        <f t="shared" si="50"/>
        <v>-0.0543478260869565</v>
      </c>
      <c r="F647" s="472" t="str">
        <f t="shared" si="51"/>
        <v>是</v>
      </c>
      <c r="G647" s="473" t="str">
        <f t="shared" si="52"/>
        <v>项</v>
      </c>
      <c r="H647" s="474" t="str">
        <f t="shared" si="53"/>
        <v>208</v>
      </c>
      <c r="I647" s="474" t="str">
        <f t="shared" si="54"/>
        <v>20828</v>
      </c>
    </row>
    <row r="648" s="319" customFormat="1" ht="34" customHeight="1" spans="1:9">
      <c r="A648" s="333">
        <v>2082899</v>
      </c>
      <c r="B648" s="342" t="s">
        <v>599</v>
      </c>
      <c r="C648" s="478">
        <v>11</v>
      </c>
      <c r="D648" s="479">
        <v>18</v>
      </c>
      <c r="E648" s="477">
        <f t="shared" si="50"/>
        <v>0.636363636363636</v>
      </c>
      <c r="F648" s="472" t="str">
        <f t="shared" si="51"/>
        <v>是</v>
      </c>
      <c r="G648" s="473" t="str">
        <f t="shared" si="52"/>
        <v>项</v>
      </c>
      <c r="H648" s="474" t="str">
        <f t="shared" si="53"/>
        <v>208</v>
      </c>
      <c r="I648" s="474" t="str">
        <f t="shared" si="54"/>
        <v>20828</v>
      </c>
    </row>
    <row r="649" s="316" customFormat="1" ht="34" customHeight="1" spans="1:9">
      <c r="A649" s="339">
        <v>20830</v>
      </c>
      <c r="B649" s="475" t="s">
        <v>1662</v>
      </c>
      <c r="C649" s="476">
        <f>SUMIFS(C650:C$1302,$G650:$G$1302,"项",$I650:$I$1302,$A649)</f>
        <v>113</v>
      </c>
      <c r="D649" s="479">
        <f>SUMIFS(D650:D$1302,$G650:$G$1302,"项",$I650:$I$1302,$A649)</f>
        <v>164</v>
      </c>
      <c r="E649" s="477">
        <f t="shared" si="50"/>
        <v>0.451327433628319</v>
      </c>
      <c r="F649" s="472" t="str">
        <f t="shared" si="51"/>
        <v>是</v>
      </c>
      <c r="G649" s="473" t="str">
        <f t="shared" si="52"/>
        <v>款</v>
      </c>
      <c r="H649" s="474" t="str">
        <f t="shared" si="53"/>
        <v>208</v>
      </c>
      <c r="I649" s="474" t="str">
        <f t="shared" si="54"/>
        <v>20830</v>
      </c>
    </row>
    <row r="650" s="319" customFormat="1" ht="34" customHeight="1" spans="1:9">
      <c r="A650" s="333">
        <v>2083001</v>
      </c>
      <c r="B650" s="342" t="s">
        <v>601</v>
      </c>
      <c r="C650" s="479">
        <v>113</v>
      </c>
      <c r="D650" s="479">
        <v>164</v>
      </c>
      <c r="E650" s="477">
        <f t="shared" si="50"/>
        <v>0.451327433628319</v>
      </c>
      <c r="F650" s="472" t="str">
        <f t="shared" si="51"/>
        <v>是</v>
      </c>
      <c r="G650" s="473" t="str">
        <f t="shared" si="52"/>
        <v>项</v>
      </c>
      <c r="H650" s="474" t="str">
        <f t="shared" si="53"/>
        <v>208</v>
      </c>
      <c r="I650" s="474" t="str">
        <f t="shared" si="54"/>
        <v>20830</v>
      </c>
    </row>
    <row r="651" s="319" customFormat="1" ht="34" hidden="1" customHeight="1" spans="1:9">
      <c r="A651" s="342">
        <v>2083099</v>
      </c>
      <c r="B651" s="342" t="s">
        <v>602</v>
      </c>
      <c r="C651" s="478">
        <v>0</v>
      </c>
      <c r="D651" s="479">
        <v>0</v>
      </c>
      <c r="E651" s="477" t="str">
        <f t="shared" si="50"/>
        <v/>
      </c>
      <c r="F651" s="472" t="str">
        <f t="shared" si="51"/>
        <v>否</v>
      </c>
      <c r="G651" s="473" t="str">
        <f t="shared" si="52"/>
        <v>项</v>
      </c>
      <c r="H651" s="474" t="str">
        <f t="shared" si="53"/>
        <v>208</v>
      </c>
      <c r="I651" s="474" t="str">
        <f t="shared" si="54"/>
        <v>20830</v>
      </c>
    </row>
    <row r="652" s="316" customFormat="1" ht="34" customHeight="1" spans="1:9">
      <c r="A652" s="339">
        <v>20899</v>
      </c>
      <c r="B652" s="475" t="s">
        <v>603</v>
      </c>
      <c r="C652" s="476">
        <f>SUMIFS(C653:C$1302,$G653:$G$1302,"项",$I653:$I$1302,$A652)</f>
        <v>1334</v>
      </c>
      <c r="D652" s="479">
        <f>SUMIFS(D653:D$1302,$G653:$G$1302,"项",$I653:$I$1302,$A652)</f>
        <v>1518</v>
      </c>
      <c r="E652" s="477">
        <f t="shared" si="50"/>
        <v>0.137931034482759</v>
      </c>
      <c r="F652" s="472" t="str">
        <f t="shared" si="51"/>
        <v>是</v>
      </c>
      <c r="G652" s="473" t="str">
        <f t="shared" si="52"/>
        <v>款</v>
      </c>
      <c r="H652" s="474" t="str">
        <f t="shared" si="53"/>
        <v>208</v>
      </c>
      <c r="I652" s="474" t="str">
        <f t="shared" si="54"/>
        <v>20899</v>
      </c>
    </row>
    <row r="653" s="319" customFormat="1" ht="34" customHeight="1" spans="1:9">
      <c r="A653" s="333" t="s">
        <v>604</v>
      </c>
      <c r="B653" s="342" t="s">
        <v>605</v>
      </c>
      <c r="C653" s="479">
        <v>1334</v>
      </c>
      <c r="D653" s="479">
        <f>1520-2</f>
        <v>1518</v>
      </c>
      <c r="E653" s="477">
        <f t="shared" si="50"/>
        <v>0.137931034482759</v>
      </c>
      <c r="F653" s="472" t="str">
        <f t="shared" si="51"/>
        <v>是</v>
      </c>
      <c r="G653" s="473" t="str">
        <f t="shared" si="52"/>
        <v>项</v>
      </c>
      <c r="H653" s="474" t="str">
        <f t="shared" si="53"/>
        <v>208</v>
      </c>
      <c r="I653" s="474" t="str">
        <f t="shared" si="54"/>
        <v>20899</v>
      </c>
    </row>
    <row r="654" s="316" customFormat="1" ht="34" customHeight="1" spans="1:9">
      <c r="A654" s="470">
        <v>210</v>
      </c>
      <c r="B654" s="340" t="s">
        <v>99</v>
      </c>
      <c r="C654" s="341">
        <f>SUMIFS(C655:C$1302,$G655:$G$1302,"款",$H655:$H$1302,$A654)</f>
        <v>27697</v>
      </c>
      <c r="D654" s="479">
        <f>SUMIFS(D655:D$1302,$G655:$G$1302,"款",$H655:$H$1302,$A654)</f>
        <v>45728</v>
      </c>
      <c r="E654" s="471">
        <f t="shared" si="50"/>
        <v>0.65100913456331</v>
      </c>
      <c r="F654" s="472" t="str">
        <f t="shared" si="51"/>
        <v>是</v>
      </c>
      <c r="G654" s="473" t="str">
        <f t="shared" si="52"/>
        <v>类</v>
      </c>
      <c r="H654" s="474" t="str">
        <f t="shared" si="53"/>
        <v>210</v>
      </c>
      <c r="I654" s="474" t="str">
        <f t="shared" si="54"/>
        <v>210</v>
      </c>
    </row>
    <row r="655" s="316" customFormat="1" ht="34" customHeight="1" spans="1:9">
      <c r="A655" s="339">
        <v>21001</v>
      </c>
      <c r="B655" s="475" t="s">
        <v>606</v>
      </c>
      <c r="C655" s="476">
        <f>SUMIFS(C656:C$1302,$G656:$G$1302,"项",$I656:$I$1302,$A655)</f>
        <v>449</v>
      </c>
      <c r="D655" s="479">
        <f>SUMIFS(D656:D$1302,$G656:$G$1302,"项",$I656:$I$1302,$A655)</f>
        <v>609</v>
      </c>
      <c r="E655" s="477">
        <f t="shared" si="50"/>
        <v>0.356347438752784</v>
      </c>
      <c r="F655" s="472" t="str">
        <f t="shared" si="51"/>
        <v>是</v>
      </c>
      <c r="G655" s="473" t="str">
        <f t="shared" si="52"/>
        <v>款</v>
      </c>
      <c r="H655" s="474" t="str">
        <f t="shared" si="53"/>
        <v>210</v>
      </c>
      <c r="I655" s="474" t="str">
        <f t="shared" si="54"/>
        <v>21001</v>
      </c>
    </row>
    <row r="656" s="319" customFormat="1" ht="34" customHeight="1" spans="1:9">
      <c r="A656" s="333">
        <v>2100101</v>
      </c>
      <c r="B656" s="342" t="s">
        <v>151</v>
      </c>
      <c r="C656" s="478">
        <v>374</v>
      </c>
      <c r="D656" s="479">
        <v>384</v>
      </c>
      <c r="E656" s="477">
        <f t="shared" si="50"/>
        <v>0.0267379679144386</v>
      </c>
      <c r="F656" s="472" t="str">
        <f t="shared" si="51"/>
        <v>是</v>
      </c>
      <c r="G656" s="473" t="str">
        <f t="shared" si="52"/>
        <v>项</v>
      </c>
      <c r="H656" s="474" t="str">
        <f t="shared" si="53"/>
        <v>210</v>
      </c>
      <c r="I656" s="474" t="str">
        <f t="shared" si="54"/>
        <v>21001</v>
      </c>
    </row>
    <row r="657" s="319" customFormat="1" ht="34" hidden="1" customHeight="1" spans="1:9">
      <c r="A657" s="333">
        <v>2100102</v>
      </c>
      <c r="B657" s="342" t="s">
        <v>152</v>
      </c>
      <c r="C657" s="478">
        <v>0</v>
      </c>
      <c r="D657" s="479">
        <v>0</v>
      </c>
      <c r="E657" s="477" t="str">
        <f t="shared" si="50"/>
        <v/>
      </c>
      <c r="F657" s="472" t="str">
        <f t="shared" si="51"/>
        <v>否</v>
      </c>
      <c r="G657" s="473" t="str">
        <f t="shared" si="52"/>
        <v>项</v>
      </c>
      <c r="H657" s="474" t="str">
        <f t="shared" si="53"/>
        <v>210</v>
      </c>
      <c r="I657" s="474" t="str">
        <f t="shared" si="54"/>
        <v>21001</v>
      </c>
    </row>
    <row r="658" s="319" customFormat="1" ht="34" hidden="1" customHeight="1" spans="1:9">
      <c r="A658" s="333">
        <v>2100103</v>
      </c>
      <c r="B658" s="342" t="s">
        <v>153</v>
      </c>
      <c r="C658" s="479">
        <v>0</v>
      </c>
      <c r="D658" s="479">
        <v>0</v>
      </c>
      <c r="E658" s="477" t="str">
        <f t="shared" si="50"/>
        <v/>
      </c>
      <c r="F658" s="472" t="str">
        <f t="shared" si="51"/>
        <v>否</v>
      </c>
      <c r="G658" s="473" t="str">
        <f t="shared" si="52"/>
        <v>项</v>
      </c>
      <c r="H658" s="474" t="str">
        <f t="shared" si="53"/>
        <v>210</v>
      </c>
      <c r="I658" s="474" t="str">
        <f t="shared" si="54"/>
        <v>21001</v>
      </c>
    </row>
    <row r="659" s="319" customFormat="1" ht="34" customHeight="1" spans="1:9">
      <c r="A659" s="333">
        <v>2100199</v>
      </c>
      <c r="B659" s="342" t="s">
        <v>607</v>
      </c>
      <c r="C659" s="478">
        <v>75</v>
      </c>
      <c r="D659" s="479">
        <v>225</v>
      </c>
      <c r="E659" s="477">
        <f t="shared" si="50"/>
        <v>2</v>
      </c>
      <c r="F659" s="472" t="str">
        <f t="shared" si="51"/>
        <v>是</v>
      </c>
      <c r="G659" s="473" t="str">
        <f t="shared" si="52"/>
        <v>项</v>
      </c>
      <c r="H659" s="474" t="str">
        <f t="shared" si="53"/>
        <v>210</v>
      </c>
      <c r="I659" s="474" t="str">
        <f t="shared" si="54"/>
        <v>21001</v>
      </c>
    </row>
    <row r="660" s="316" customFormat="1" ht="34" customHeight="1" spans="1:9">
      <c r="A660" s="339">
        <v>21002</v>
      </c>
      <c r="B660" s="475" t="s">
        <v>608</v>
      </c>
      <c r="C660" s="476">
        <f>SUMIFS(C661:C$1302,$G661:$G$1302,"项",$I661:$I$1302,$A660)</f>
        <v>3567</v>
      </c>
      <c r="D660" s="479">
        <f>SUMIFS(D661:D$1302,$G661:$G$1302,"项",$I661:$I$1302,$A660)</f>
        <v>5781</v>
      </c>
      <c r="E660" s="477">
        <f t="shared" si="50"/>
        <v>0.620689655172414</v>
      </c>
      <c r="F660" s="472" t="str">
        <f t="shared" si="51"/>
        <v>是</v>
      </c>
      <c r="G660" s="473" t="str">
        <f t="shared" si="52"/>
        <v>款</v>
      </c>
      <c r="H660" s="474" t="str">
        <f t="shared" si="53"/>
        <v>210</v>
      </c>
      <c r="I660" s="474" t="str">
        <f t="shared" si="54"/>
        <v>21002</v>
      </c>
    </row>
    <row r="661" s="319" customFormat="1" ht="34" customHeight="1" spans="1:9">
      <c r="A661" s="333">
        <v>2100201</v>
      </c>
      <c r="B661" s="342" t="s">
        <v>609</v>
      </c>
      <c r="C661" s="478">
        <v>2553</v>
      </c>
      <c r="D661" s="479">
        <v>3981</v>
      </c>
      <c r="E661" s="477">
        <f t="shared" si="50"/>
        <v>0.559341950646298</v>
      </c>
      <c r="F661" s="472" t="str">
        <f t="shared" si="51"/>
        <v>是</v>
      </c>
      <c r="G661" s="473" t="str">
        <f t="shared" si="52"/>
        <v>项</v>
      </c>
      <c r="H661" s="474" t="str">
        <f t="shared" si="53"/>
        <v>210</v>
      </c>
      <c r="I661" s="474" t="str">
        <f t="shared" si="54"/>
        <v>21002</v>
      </c>
    </row>
    <row r="662" s="319" customFormat="1" ht="34" customHeight="1" spans="1:9">
      <c r="A662" s="333">
        <v>2100202</v>
      </c>
      <c r="B662" s="342" t="s">
        <v>610</v>
      </c>
      <c r="C662" s="478">
        <v>642</v>
      </c>
      <c r="D662" s="479">
        <v>668</v>
      </c>
      <c r="E662" s="477">
        <f t="shared" si="50"/>
        <v>0.0404984423676011</v>
      </c>
      <c r="F662" s="472" t="str">
        <f t="shared" si="51"/>
        <v>是</v>
      </c>
      <c r="G662" s="473" t="str">
        <f t="shared" si="52"/>
        <v>项</v>
      </c>
      <c r="H662" s="474" t="str">
        <f t="shared" si="53"/>
        <v>210</v>
      </c>
      <c r="I662" s="474" t="str">
        <f t="shared" si="54"/>
        <v>21002</v>
      </c>
    </row>
    <row r="663" s="319" customFormat="1" ht="34" hidden="1" customHeight="1" spans="1:9">
      <c r="A663" s="333">
        <v>2100203</v>
      </c>
      <c r="B663" s="342" t="s">
        <v>611</v>
      </c>
      <c r="C663" s="478">
        <v>0</v>
      </c>
      <c r="D663" s="479">
        <v>0</v>
      </c>
      <c r="E663" s="477" t="str">
        <f t="shared" si="50"/>
        <v/>
      </c>
      <c r="F663" s="472" t="str">
        <f t="shared" si="51"/>
        <v>否</v>
      </c>
      <c r="G663" s="473" t="str">
        <f t="shared" si="52"/>
        <v>项</v>
      </c>
      <c r="H663" s="474" t="str">
        <f t="shared" si="53"/>
        <v>210</v>
      </c>
      <c r="I663" s="474" t="str">
        <f t="shared" si="54"/>
        <v>21002</v>
      </c>
    </row>
    <row r="664" s="319" customFormat="1" ht="34" hidden="1" customHeight="1" spans="1:9">
      <c r="A664" s="333">
        <v>2100204</v>
      </c>
      <c r="B664" s="342" t="s">
        <v>612</v>
      </c>
      <c r="C664" s="478">
        <v>0</v>
      </c>
      <c r="D664" s="479">
        <v>0</v>
      </c>
      <c r="E664" s="477" t="str">
        <f t="shared" si="50"/>
        <v/>
      </c>
      <c r="F664" s="472" t="str">
        <f t="shared" si="51"/>
        <v>否</v>
      </c>
      <c r="G664" s="473" t="str">
        <f t="shared" si="52"/>
        <v>项</v>
      </c>
      <c r="H664" s="474" t="str">
        <f t="shared" si="53"/>
        <v>210</v>
      </c>
      <c r="I664" s="474" t="str">
        <f t="shared" si="54"/>
        <v>21002</v>
      </c>
    </row>
    <row r="665" s="319" customFormat="1" ht="34" customHeight="1" spans="1:9">
      <c r="A665" s="333">
        <v>2100205</v>
      </c>
      <c r="B665" s="342" t="s">
        <v>613</v>
      </c>
      <c r="C665" s="478">
        <v>292</v>
      </c>
      <c r="D665" s="479">
        <v>328</v>
      </c>
      <c r="E665" s="477">
        <f t="shared" si="50"/>
        <v>0.123287671232877</v>
      </c>
      <c r="F665" s="472" t="str">
        <f t="shared" si="51"/>
        <v>是</v>
      </c>
      <c r="G665" s="473" t="str">
        <f t="shared" si="52"/>
        <v>项</v>
      </c>
      <c r="H665" s="474" t="str">
        <f t="shared" si="53"/>
        <v>210</v>
      </c>
      <c r="I665" s="474" t="str">
        <f t="shared" si="54"/>
        <v>21002</v>
      </c>
    </row>
    <row r="666" s="319" customFormat="1" ht="34" hidden="1" customHeight="1" spans="1:9">
      <c r="A666" s="333">
        <v>2100206</v>
      </c>
      <c r="B666" s="342" t="s">
        <v>614</v>
      </c>
      <c r="C666" s="478">
        <v>0</v>
      </c>
      <c r="D666" s="479">
        <v>0</v>
      </c>
      <c r="E666" s="477" t="str">
        <f t="shared" si="50"/>
        <v/>
      </c>
      <c r="F666" s="472" t="str">
        <f t="shared" si="51"/>
        <v>否</v>
      </c>
      <c r="G666" s="473" t="str">
        <f t="shared" si="52"/>
        <v>项</v>
      </c>
      <c r="H666" s="474" t="str">
        <f t="shared" si="53"/>
        <v>210</v>
      </c>
      <c r="I666" s="474" t="str">
        <f t="shared" si="54"/>
        <v>21002</v>
      </c>
    </row>
    <row r="667" s="319" customFormat="1" ht="34" hidden="1" customHeight="1" spans="1:9">
      <c r="A667" s="333">
        <v>2100207</v>
      </c>
      <c r="B667" s="342" t="s">
        <v>615</v>
      </c>
      <c r="C667" s="478">
        <v>0</v>
      </c>
      <c r="D667" s="479">
        <v>0</v>
      </c>
      <c r="E667" s="477" t="str">
        <f t="shared" si="50"/>
        <v/>
      </c>
      <c r="F667" s="472" t="str">
        <f t="shared" si="51"/>
        <v>否</v>
      </c>
      <c r="G667" s="473" t="str">
        <f t="shared" si="52"/>
        <v>项</v>
      </c>
      <c r="H667" s="474" t="str">
        <f t="shared" si="53"/>
        <v>210</v>
      </c>
      <c r="I667" s="474" t="str">
        <f t="shared" si="54"/>
        <v>21002</v>
      </c>
    </row>
    <row r="668" s="319" customFormat="1" ht="34" hidden="1" customHeight="1" spans="1:9">
      <c r="A668" s="333">
        <v>2100208</v>
      </c>
      <c r="B668" s="342" t="s">
        <v>616</v>
      </c>
      <c r="C668" s="478">
        <v>0</v>
      </c>
      <c r="D668" s="479">
        <v>0</v>
      </c>
      <c r="E668" s="477" t="str">
        <f t="shared" si="50"/>
        <v/>
      </c>
      <c r="F668" s="472" t="str">
        <f t="shared" si="51"/>
        <v>否</v>
      </c>
      <c r="G668" s="473" t="str">
        <f t="shared" si="52"/>
        <v>项</v>
      </c>
      <c r="H668" s="474" t="str">
        <f t="shared" si="53"/>
        <v>210</v>
      </c>
      <c r="I668" s="474" t="str">
        <f t="shared" si="54"/>
        <v>21002</v>
      </c>
    </row>
    <row r="669" s="319" customFormat="1" ht="34" hidden="1" customHeight="1" spans="1:9">
      <c r="A669" s="333">
        <v>2100209</v>
      </c>
      <c r="B669" s="342" t="s">
        <v>617</v>
      </c>
      <c r="C669" s="478">
        <v>0</v>
      </c>
      <c r="D669" s="479">
        <v>0</v>
      </c>
      <c r="E669" s="477" t="str">
        <f t="shared" si="50"/>
        <v/>
      </c>
      <c r="F669" s="472" t="str">
        <f t="shared" si="51"/>
        <v>否</v>
      </c>
      <c r="G669" s="473" t="str">
        <f t="shared" si="52"/>
        <v>项</v>
      </c>
      <c r="H669" s="474" t="str">
        <f t="shared" si="53"/>
        <v>210</v>
      </c>
      <c r="I669" s="474" t="str">
        <f t="shared" si="54"/>
        <v>21002</v>
      </c>
    </row>
    <row r="670" s="319" customFormat="1" ht="34" hidden="1" customHeight="1" spans="1:9">
      <c r="A670" s="333">
        <v>2100210</v>
      </c>
      <c r="B670" s="342" t="s">
        <v>618</v>
      </c>
      <c r="C670" s="478">
        <v>0</v>
      </c>
      <c r="D670" s="479">
        <v>0</v>
      </c>
      <c r="E670" s="477" t="str">
        <f t="shared" si="50"/>
        <v/>
      </c>
      <c r="F670" s="472" t="str">
        <f t="shared" si="51"/>
        <v>否</v>
      </c>
      <c r="G670" s="473" t="str">
        <f t="shared" si="52"/>
        <v>项</v>
      </c>
      <c r="H670" s="474" t="str">
        <f t="shared" si="53"/>
        <v>210</v>
      </c>
      <c r="I670" s="474" t="str">
        <f t="shared" si="54"/>
        <v>21002</v>
      </c>
    </row>
    <row r="671" s="319" customFormat="1" ht="34" hidden="1" customHeight="1" spans="1:9">
      <c r="A671" s="333">
        <v>2100211</v>
      </c>
      <c r="B671" s="342" t="s">
        <v>619</v>
      </c>
      <c r="C671" s="478">
        <v>0</v>
      </c>
      <c r="D671" s="479">
        <v>0</v>
      </c>
      <c r="E671" s="477" t="str">
        <f t="shared" si="50"/>
        <v/>
      </c>
      <c r="F671" s="472" t="str">
        <f t="shared" si="51"/>
        <v>否</v>
      </c>
      <c r="G671" s="473" t="str">
        <f t="shared" si="52"/>
        <v>项</v>
      </c>
      <c r="H671" s="474" t="str">
        <f t="shared" si="53"/>
        <v>210</v>
      </c>
      <c r="I671" s="474" t="str">
        <f t="shared" si="54"/>
        <v>21002</v>
      </c>
    </row>
    <row r="672" s="319" customFormat="1" ht="34" hidden="1" customHeight="1" spans="1:9">
      <c r="A672" s="333">
        <v>2100212</v>
      </c>
      <c r="B672" s="342" t="s">
        <v>620</v>
      </c>
      <c r="C672" s="478">
        <v>0</v>
      </c>
      <c r="D672" s="479">
        <v>0</v>
      </c>
      <c r="E672" s="477" t="str">
        <f t="shared" si="50"/>
        <v/>
      </c>
      <c r="F672" s="472" t="str">
        <f t="shared" si="51"/>
        <v>否</v>
      </c>
      <c r="G672" s="473" t="str">
        <f t="shared" si="52"/>
        <v>项</v>
      </c>
      <c r="H672" s="474" t="str">
        <f t="shared" si="53"/>
        <v>210</v>
      </c>
      <c r="I672" s="474" t="str">
        <f t="shared" si="54"/>
        <v>21002</v>
      </c>
    </row>
    <row r="673" s="319" customFormat="1" ht="34" hidden="1" customHeight="1" spans="1:9">
      <c r="A673" s="333" t="s">
        <v>1663</v>
      </c>
      <c r="B673" s="342" t="s">
        <v>621</v>
      </c>
      <c r="C673" s="479">
        <v>0</v>
      </c>
      <c r="D673" s="479">
        <v>0</v>
      </c>
      <c r="E673" s="477" t="str">
        <f t="shared" si="50"/>
        <v/>
      </c>
      <c r="F673" s="472" t="str">
        <f t="shared" si="51"/>
        <v>否</v>
      </c>
      <c r="G673" s="473" t="str">
        <f t="shared" si="52"/>
        <v>项</v>
      </c>
      <c r="H673" s="474" t="str">
        <f t="shared" si="53"/>
        <v>210</v>
      </c>
      <c r="I673" s="474" t="str">
        <f t="shared" si="54"/>
        <v>21002</v>
      </c>
    </row>
    <row r="674" s="319" customFormat="1" ht="34" customHeight="1" spans="1:9">
      <c r="A674" s="333">
        <v>2100299</v>
      </c>
      <c r="B674" s="342" t="s">
        <v>622</v>
      </c>
      <c r="C674" s="478">
        <v>80</v>
      </c>
      <c r="D674" s="479">
        <v>804</v>
      </c>
      <c r="E674" s="477">
        <f t="shared" si="50"/>
        <v>9.05</v>
      </c>
      <c r="F674" s="472" t="str">
        <f t="shared" si="51"/>
        <v>是</v>
      </c>
      <c r="G674" s="473" t="str">
        <f t="shared" si="52"/>
        <v>项</v>
      </c>
      <c r="H674" s="474" t="str">
        <f t="shared" si="53"/>
        <v>210</v>
      </c>
      <c r="I674" s="474" t="str">
        <f t="shared" si="54"/>
        <v>21002</v>
      </c>
    </row>
    <row r="675" s="316" customFormat="1" ht="34" customHeight="1" spans="1:9">
      <c r="A675" s="339">
        <v>21003</v>
      </c>
      <c r="B675" s="475" t="s">
        <v>623</v>
      </c>
      <c r="C675" s="476">
        <f>SUMIFS(C676:C$1302,$G676:$G$1302,"项",$I676:$I$1302,$A675)</f>
        <v>3340</v>
      </c>
      <c r="D675" s="479">
        <f>SUMIFS(D676:D$1302,$G676:$G$1302,"项",$I676:$I$1302,$A675)</f>
        <v>3859</v>
      </c>
      <c r="E675" s="477">
        <f t="shared" si="50"/>
        <v>0.155389221556886</v>
      </c>
      <c r="F675" s="472" t="str">
        <f t="shared" si="51"/>
        <v>是</v>
      </c>
      <c r="G675" s="473" t="str">
        <f t="shared" si="52"/>
        <v>款</v>
      </c>
      <c r="H675" s="474" t="str">
        <f t="shared" si="53"/>
        <v>210</v>
      </c>
      <c r="I675" s="474" t="str">
        <f t="shared" si="54"/>
        <v>21003</v>
      </c>
    </row>
    <row r="676" s="319" customFormat="1" ht="34" hidden="1" customHeight="1" spans="1:9">
      <c r="A676" s="333">
        <v>2100301</v>
      </c>
      <c r="B676" s="342" t="s">
        <v>624</v>
      </c>
      <c r="C676" s="478">
        <v>0</v>
      </c>
      <c r="D676" s="479">
        <v>0</v>
      </c>
      <c r="E676" s="477" t="str">
        <f t="shared" si="50"/>
        <v/>
      </c>
      <c r="F676" s="472" t="str">
        <f t="shared" si="51"/>
        <v>否</v>
      </c>
      <c r="G676" s="473" t="str">
        <f t="shared" si="52"/>
        <v>项</v>
      </c>
      <c r="H676" s="474" t="str">
        <f t="shared" si="53"/>
        <v>210</v>
      </c>
      <c r="I676" s="474" t="str">
        <f t="shared" si="54"/>
        <v>21003</v>
      </c>
    </row>
    <row r="677" s="319" customFormat="1" ht="34" customHeight="1" spans="1:9">
      <c r="A677" s="333">
        <v>2100302</v>
      </c>
      <c r="B677" s="342" t="s">
        <v>625</v>
      </c>
      <c r="C677" s="479">
        <v>2637</v>
      </c>
      <c r="D677" s="479">
        <v>2625</v>
      </c>
      <c r="E677" s="477">
        <f t="shared" si="50"/>
        <v>-0.00455062571103526</v>
      </c>
      <c r="F677" s="472" t="str">
        <f t="shared" si="51"/>
        <v>是</v>
      </c>
      <c r="G677" s="473" t="str">
        <f t="shared" si="52"/>
        <v>项</v>
      </c>
      <c r="H677" s="474" t="str">
        <f t="shared" si="53"/>
        <v>210</v>
      </c>
      <c r="I677" s="474" t="str">
        <f t="shared" si="54"/>
        <v>21003</v>
      </c>
    </row>
    <row r="678" s="319" customFormat="1" ht="34" customHeight="1" spans="1:9">
      <c r="A678" s="333">
        <v>2100399</v>
      </c>
      <c r="B678" s="342" t="s">
        <v>626</v>
      </c>
      <c r="C678" s="478">
        <v>703</v>
      </c>
      <c r="D678" s="479">
        <v>1234</v>
      </c>
      <c r="E678" s="477">
        <f t="shared" si="50"/>
        <v>0.755334281650071</v>
      </c>
      <c r="F678" s="472" t="str">
        <f t="shared" si="51"/>
        <v>是</v>
      </c>
      <c r="G678" s="473" t="str">
        <f t="shared" si="52"/>
        <v>项</v>
      </c>
      <c r="H678" s="474" t="str">
        <f t="shared" si="53"/>
        <v>210</v>
      </c>
      <c r="I678" s="474" t="str">
        <f t="shared" si="54"/>
        <v>21003</v>
      </c>
    </row>
    <row r="679" s="316" customFormat="1" ht="34" customHeight="1" spans="1:9">
      <c r="A679" s="339">
        <v>21004</v>
      </c>
      <c r="B679" s="475" t="s">
        <v>627</v>
      </c>
      <c r="C679" s="476">
        <f>SUMIFS(C680:C$1302,$G680:$G$1302,"项",$I680:$I$1302,$A679)</f>
        <v>2985</v>
      </c>
      <c r="D679" s="479">
        <f>SUMIFS(D680:D$1302,$G680:$G$1302,"项",$I680:$I$1302,$A679)</f>
        <v>9712</v>
      </c>
      <c r="E679" s="477">
        <f t="shared" si="50"/>
        <v>2.2536013400335</v>
      </c>
      <c r="F679" s="472" t="str">
        <f t="shared" si="51"/>
        <v>是</v>
      </c>
      <c r="G679" s="473" t="str">
        <f t="shared" si="52"/>
        <v>款</v>
      </c>
      <c r="H679" s="474" t="str">
        <f t="shared" si="53"/>
        <v>210</v>
      </c>
      <c r="I679" s="474" t="str">
        <f t="shared" si="54"/>
        <v>21004</v>
      </c>
    </row>
    <row r="680" s="319" customFormat="1" ht="34" customHeight="1" spans="1:9">
      <c r="A680" s="333">
        <v>2100401</v>
      </c>
      <c r="B680" s="342" t="s">
        <v>628</v>
      </c>
      <c r="C680" s="478">
        <v>879</v>
      </c>
      <c r="D680" s="479">
        <f>1129+10</f>
        <v>1139</v>
      </c>
      <c r="E680" s="477">
        <f t="shared" si="50"/>
        <v>0.295790671217292</v>
      </c>
      <c r="F680" s="472" t="str">
        <f t="shared" si="51"/>
        <v>是</v>
      </c>
      <c r="G680" s="473" t="str">
        <f t="shared" si="52"/>
        <v>项</v>
      </c>
      <c r="H680" s="474" t="str">
        <f t="shared" si="53"/>
        <v>210</v>
      </c>
      <c r="I680" s="474" t="str">
        <f t="shared" si="54"/>
        <v>21004</v>
      </c>
    </row>
    <row r="681" s="319" customFormat="1" ht="34" customHeight="1" spans="1:9">
      <c r="A681" s="333">
        <v>2100402</v>
      </c>
      <c r="B681" s="342" t="s">
        <v>629</v>
      </c>
      <c r="C681" s="478">
        <v>73</v>
      </c>
      <c r="D681" s="479">
        <v>28</v>
      </c>
      <c r="E681" s="477">
        <f t="shared" si="50"/>
        <v>-0.616438356164384</v>
      </c>
      <c r="F681" s="472" t="str">
        <f t="shared" si="51"/>
        <v>是</v>
      </c>
      <c r="G681" s="473" t="str">
        <f t="shared" si="52"/>
        <v>项</v>
      </c>
      <c r="H681" s="474" t="str">
        <f t="shared" si="53"/>
        <v>210</v>
      </c>
      <c r="I681" s="474" t="str">
        <f t="shared" si="54"/>
        <v>21004</v>
      </c>
    </row>
    <row r="682" s="319" customFormat="1" ht="34" customHeight="1" spans="1:9">
      <c r="A682" s="333">
        <v>2100403</v>
      </c>
      <c r="B682" s="342" t="s">
        <v>630</v>
      </c>
      <c r="C682" s="478">
        <v>793</v>
      </c>
      <c r="D682" s="479">
        <v>763</v>
      </c>
      <c r="E682" s="477">
        <f t="shared" si="50"/>
        <v>-0.0378310214375788</v>
      </c>
      <c r="F682" s="472" t="str">
        <f t="shared" si="51"/>
        <v>是</v>
      </c>
      <c r="G682" s="473" t="str">
        <f t="shared" si="52"/>
        <v>项</v>
      </c>
      <c r="H682" s="474" t="str">
        <f t="shared" si="53"/>
        <v>210</v>
      </c>
      <c r="I682" s="474" t="str">
        <f t="shared" si="54"/>
        <v>21004</v>
      </c>
    </row>
    <row r="683" s="319" customFormat="1" ht="34" hidden="1" customHeight="1" spans="1:9">
      <c r="A683" s="333">
        <v>2100404</v>
      </c>
      <c r="B683" s="342" t="s">
        <v>631</v>
      </c>
      <c r="C683" s="478">
        <v>0</v>
      </c>
      <c r="D683" s="479">
        <v>0</v>
      </c>
      <c r="E683" s="477" t="str">
        <f t="shared" si="50"/>
        <v/>
      </c>
      <c r="F683" s="472" t="str">
        <f t="shared" si="51"/>
        <v>否</v>
      </c>
      <c r="G683" s="473" t="str">
        <f t="shared" si="52"/>
        <v>项</v>
      </c>
      <c r="H683" s="474" t="str">
        <f t="shared" si="53"/>
        <v>210</v>
      </c>
      <c r="I683" s="474" t="str">
        <f t="shared" si="54"/>
        <v>21004</v>
      </c>
    </row>
    <row r="684" s="319" customFormat="1" ht="34" hidden="1" customHeight="1" spans="1:9">
      <c r="A684" s="333">
        <v>2100405</v>
      </c>
      <c r="B684" s="342" t="s">
        <v>632</v>
      </c>
      <c r="C684" s="478">
        <v>0</v>
      </c>
      <c r="D684" s="479">
        <v>0</v>
      </c>
      <c r="E684" s="477" t="str">
        <f t="shared" si="50"/>
        <v/>
      </c>
      <c r="F684" s="472" t="str">
        <f t="shared" si="51"/>
        <v>否</v>
      </c>
      <c r="G684" s="473" t="str">
        <f t="shared" si="52"/>
        <v>项</v>
      </c>
      <c r="H684" s="474" t="str">
        <f t="shared" si="53"/>
        <v>210</v>
      </c>
      <c r="I684" s="474" t="str">
        <f t="shared" si="54"/>
        <v>21004</v>
      </c>
    </row>
    <row r="685" s="319" customFormat="1" ht="34" hidden="1" customHeight="1" spans="1:9">
      <c r="A685" s="333">
        <v>2100406</v>
      </c>
      <c r="B685" s="342" t="s">
        <v>633</v>
      </c>
      <c r="C685" s="478">
        <v>0</v>
      </c>
      <c r="D685" s="479">
        <v>0</v>
      </c>
      <c r="E685" s="477" t="str">
        <f t="shared" si="50"/>
        <v/>
      </c>
      <c r="F685" s="472" t="str">
        <f t="shared" si="51"/>
        <v>否</v>
      </c>
      <c r="G685" s="473" t="str">
        <f t="shared" si="52"/>
        <v>项</v>
      </c>
      <c r="H685" s="474" t="str">
        <f t="shared" si="53"/>
        <v>210</v>
      </c>
      <c r="I685" s="474" t="str">
        <f t="shared" si="54"/>
        <v>21004</v>
      </c>
    </row>
    <row r="686" s="319" customFormat="1" ht="34" hidden="1" customHeight="1" spans="1:9">
      <c r="A686" s="333">
        <v>2100407</v>
      </c>
      <c r="B686" s="342" t="s">
        <v>634</v>
      </c>
      <c r="C686" s="478">
        <v>0</v>
      </c>
      <c r="D686" s="479">
        <v>0</v>
      </c>
      <c r="E686" s="477" t="str">
        <f t="shared" si="50"/>
        <v/>
      </c>
      <c r="F686" s="472" t="str">
        <f t="shared" si="51"/>
        <v>否</v>
      </c>
      <c r="G686" s="473" t="str">
        <f t="shared" si="52"/>
        <v>项</v>
      </c>
      <c r="H686" s="474" t="str">
        <f t="shared" si="53"/>
        <v>210</v>
      </c>
      <c r="I686" s="474" t="str">
        <f t="shared" si="54"/>
        <v>21004</v>
      </c>
    </row>
    <row r="687" s="319" customFormat="1" ht="34" customHeight="1" spans="1:9">
      <c r="A687" s="333">
        <v>2100408</v>
      </c>
      <c r="B687" s="342" t="s">
        <v>635</v>
      </c>
      <c r="C687" s="478">
        <v>1031</v>
      </c>
      <c r="D687" s="479">
        <v>6685</v>
      </c>
      <c r="E687" s="477">
        <f t="shared" si="50"/>
        <v>5.48399612027158</v>
      </c>
      <c r="F687" s="472" t="str">
        <f t="shared" si="51"/>
        <v>是</v>
      </c>
      <c r="G687" s="473" t="str">
        <f t="shared" si="52"/>
        <v>项</v>
      </c>
      <c r="H687" s="474" t="str">
        <f t="shared" si="53"/>
        <v>210</v>
      </c>
      <c r="I687" s="474" t="str">
        <f t="shared" si="54"/>
        <v>21004</v>
      </c>
    </row>
    <row r="688" s="319" customFormat="1" ht="34" customHeight="1" spans="1:9">
      <c r="A688" s="333">
        <v>2100409</v>
      </c>
      <c r="B688" s="342" t="s">
        <v>636</v>
      </c>
      <c r="C688" s="478">
        <v>8</v>
      </c>
      <c r="D688" s="479">
        <f>898-10</f>
        <v>888</v>
      </c>
      <c r="E688" s="477">
        <f t="shared" si="50"/>
        <v>110</v>
      </c>
      <c r="F688" s="472" t="str">
        <f t="shared" si="51"/>
        <v>是</v>
      </c>
      <c r="G688" s="473" t="str">
        <f t="shared" si="52"/>
        <v>项</v>
      </c>
      <c r="H688" s="474" t="str">
        <f t="shared" si="53"/>
        <v>210</v>
      </c>
      <c r="I688" s="474" t="str">
        <f t="shared" si="54"/>
        <v>21004</v>
      </c>
    </row>
    <row r="689" s="319" customFormat="1" ht="34" customHeight="1" spans="1:9">
      <c r="A689" s="333">
        <v>2100410</v>
      </c>
      <c r="B689" s="342" t="s">
        <v>637</v>
      </c>
      <c r="C689" s="479">
        <v>104</v>
      </c>
      <c r="D689" s="479">
        <v>10</v>
      </c>
      <c r="E689" s="477">
        <f t="shared" si="50"/>
        <v>-0.903846153846154</v>
      </c>
      <c r="F689" s="472" t="str">
        <f t="shared" si="51"/>
        <v>是</v>
      </c>
      <c r="G689" s="473" t="str">
        <f t="shared" si="52"/>
        <v>项</v>
      </c>
      <c r="H689" s="474" t="str">
        <f t="shared" si="53"/>
        <v>210</v>
      </c>
      <c r="I689" s="474" t="str">
        <f t="shared" si="54"/>
        <v>21004</v>
      </c>
    </row>
    <row r="690" s="319" customFormat="1" ht="34" customHeight="1" spans="1:9">
      <c r="A690" s="333">
        <v>2100499</v>
      </c>
      <c r="B690" s="342" t="s">
        <v>638</v>
      </c>
      <c r="C690" s="478">
        <v>97</v>
      </c>
      <c r="D690" s="479">
        <v>199</v>
      </c>
      <c r="E690" s="477">
        <f t="shared" si="50"/>
        <v>1.05154639175258</v>
      </c>
      <c r="F690" s="472" t="str">
        <f t="shared" si="51"/>
        <v>是</v>
      </c>
      <c r="G690" s="473" t="str">
        <f t="shared" si="52"/>
        <v>项</v>
      </c>
      <c r="H690" s="474" t="str">
        <f t="shared" si="53"/>
        <v>210</v>
      </c>
      <c r="I690" s="474" t="str">
        <f t="shared" si="54"/>
        <v>21004</v>
      </c>
    </row>
    <row r="691" s="316" customFormat="1" ht="34" hidden="1" customHeight="1" spans="1:9">
      <c r="A691" s="339">
        <v>21006</v>
      </c>
      <c r="B691" s="475" t="s">
        <v>639</v>
      </c>
      <c r="C691" s="476">
        <f>SUMIFS(C692:C$1302,$G692:$G$1302,"项",$I692:$I$1302,$A691)</f>
        <v>0</v>
      </c>
      <c r="D691" s="479">
        <f>SUMIFS(D692:D$1302,$G692:$G$1302,"项",$I692:$I$1302,$A691)</f>
        <v>0</v>
      </c>
      <c r="E691" s="477" t="str">
        <f t="shared" si="50"/>
        <v/>
      </c>
      <c r="F691" s="472" t="str">
        <f t="shared" si="51"/>
        <v>否</v>
      </c>
      <c r="G691" s="473" t="str">
        <f t="shared" si="52"/>
        <v>款</v>
      </c>
      <c r="H691" s="474" t="str">
        <f t="shared" si="53"/>
        <v>210</v>
      </c>
      <c r="I691" s="474" t="str">
        <f t="shared" si="54"/>
        <v>21006</v>
      </c>
    </row>
    <row r="692" s="319" customFormat="1" ht="34" hidden="1" customHeight="1" spans="1:9">
      <c r="A692" s="333">
        <v>2100601</v>
      </c>
      <c r="B692" s="342" t="s">
        <v>640</v>
      </c>
      <c r="C692" s="478">
        <v>0</v>
      </c>
      <c r="D692" s="479">
        <v>0</v>
      </c>
      <c r="E692" s="477" t="str">
        <f t="shared" si="50"/>
        <v/>
      </c>
      <c r="F692" s="472" t="str">
        <f t="shared" si="51"/>
        <v>否</v>
      </c>
      <c r="G692" s="473" t="str">
        <f t="shared" si="52"/>
        <v>项</v>
      </c>
      <c r="H692" s="474" t="str">
        <f t="shared" si="53"/>
        <v>210</v>
      </c>
      <c r="I692" s="474" t="str">
        <f t="shared" si="54"/>
        <v>21006</v>
      </c>
    </row>
    <row r="693" s="319" customFormat="1" ht="34" hidden="1" customHeight="1" spans="1:9">
      <c r="A693" s="333">
        <v>2100699</v>
      </c>
      <c r="B693" s="342" t="s">
        <v>641</v>
      </c>
      <c r="C693" s="479">
        <v>0</v>
      </c>
      <c r="D693" s="479">
        <v>0</v>
      </c>
      <c r="E693" s="477" t="str">
        <f t="shared" ref="E693:E756" si="55">IF(C693&lt;&gt;0,D693/C693-1,"")</f>
        <v/>
      </c>
      <c r="F693" s="472" t="str">
        <f t="shared" si="51"/>
        <v>否</v>
      </c>
      <c r="G693" s="473" t="str">
        <f t="shared" si="52"/>
        <v>项</v>
      </c>
      <c r="H693" s="474" t="str">
        <f t="shared" si="53"/>
        <v>210</v>
      </c>
      <c r="I693" s="474" t="str">
        <f t="shared" si="54"/>
        <v>21006</v>
      </c>
    </row>
    <row r="694" s="316" customFormat="1" ht="34" customHeight="1" spans="1:9">
      <c r="A694" s="339">
        <v>21007</v>
      </c>
      <c r="B694" s="475" t="s">
        <v>642</v>
      </c>
      <c r="C694" s="476">
        <f>SUMIFS(C695:C$1302,$G695:$G$1302,"项",$I695:$I$1302,$A694)</f>
        <v>686</v>
      </c>
      <c r="D694" s="479">
        <f>SUMIFS(D695:D$1302,$G695:$G$1302,"项",$I695:$I$1302,$A694)</f>
        <v>7027</v>
      </c>
      <c r="E694" s="477">
        <f t="shared" si="55"/>
        <v>9.24344023323615</v>
      </c>
      <c r="F694" s="472" t="str">
        <f t="shared" si="51"/>
        <v>是</v>
      </c>
      <c r="G694" s="473" t="str">
        <f t="shared" si="52"/>
        <v>款</v>
      </c>
      <c r="H694" s="474" t="str">
        <f t="shared" si="53"/>
        <v>210</v>
      </c>
      <c r="I694" s="474" t="str">
        <f t="shared" si="54"/>
        <v>21007</v>
      </c>
    </row>
    <row r="695" s="319" customFormat="1" ht="34" customHeight="1" spans="1:9">
      <c r="A695" s="333">
        <v>2100716</v>
      </c>
      <c r="B695" s="342" t="s">
        <v>643</v>
      </c>
      <c r="C695" s="478">
        <v>42</v>
      </c>
      <c r="D695" s="479">
        <v>48</v>
      </c>
      <c r="E695" s="477">
        <f t="shared" si="55"/>
        <v>0.142857142857143</v>
      </c>
      <c r="F695" s="472" t="str">
        <f t="shared" si="51"/>
        <v>是</v>
      </c>
      <c r="G695" s="473" t="str">
        <f t="shared" si="52"/>
        <v>项</v>
      </c>
      <c r="H695" s="474" t="str">
        <f t="shared" si="53"/>
        <v>210</v>
      </c>
      <c r="I695" s="474" t="str">
        <f t="shared" si="54"/>
        <v>21007</v>
      </c>
    </row>
    <row r="696" s="319" customFormat="1" ht="34" hidden="1" customHeight="1" spans="1:9">
      <c r="A696" s="333">
        <v>2100717</v>
      </c>
      <c r="B696" s="342" t="s">
        <v>644</v>
      </c>
      <c r="C696" s="478">
        <v>0</v>
      </c>
      <c r="D696" s="479">
        <v>0</v>
      </c>
      <c r="E696" s="477" t="str">
        <f t="shared" si="55"/>
        <v/>
      </c>
      <c r="F696" s="472" t="str">
        <f t="shared" si="51"/>
        <v>否</v>
      </c>
      <c r="G696" s="473" t="str">
        <f t="shared" si="52"/>
        <v>项</v>
      </c>
      <c r="H696" s="474" t="str">
        <f t="shared" si="53"/>
        <v>210</v>
      </c>
      <c r="I696" s="474" t="str">
        <f t="shared" si="54"/>
        <v>21007</v>
      </c>
    </row>
    <row r="697" s="319" customFormat="1" ht="34" customHeight="1" spans="1:9">
      <c r="A697" s="333">
        <v>2100799</v>
      </c>
      <c r="B697" s="342" t="s">
        <v>645</v>
      </c>
      <c r="C697" s="478">
        <v>644</v>
      </c>
      <c r="D697" s="479">
        <v>6979</v>
      </c>
      <c r="E697" s="477">
        <f t="shared" si="55"/>
        <v>9.83695652173913</v>
      </c>
      <c r="F697" s="472" t="str">
        <f t="shared" si="51"/>
        <v>是</v>
      </c>
      <c r="G697" s="473" t="str">
        <f t="shared" si="52"/>
        <v>项</v>
      </c>
      <c r="H697" s="474" t="str">
        <f t="shared" si="53"/>
        <v>210</v>
      </c>
      <c r="I697" s="474" t="str">
        <f t="shared" si="54"/>
        <v>21007</v>
      </c>
    </row>
    <row r="698" s="316" customFormat="1" ht="34" customHeight="1" spans="1:9">
      <c r="A698" s="339">
        <v>21011</v>
      </c>
      <c r="B698" s="475" t="s">
        <v>646</v>
      </c>
      <c r="C698" s="476">
        <f>SUMIFS(C699:C$1302,$G699:$G$1302,"项",$I699:$I$1302,$A698)</f>
        <v>12594</v>
      </c>
      <c r="D698" s="479">
        <f>SUMIFS(D699:D$1302,$G699:$G$1302,"项",$I699:$I$1302,$A698)</f>
        <v>13744</v>
      </c>
      <c r="E698" s="477">
        <f t="shared" si="55"/>
        <v>0.0913133238049866</v>
      </c>
      <c r="F698" s="472" t="str">
        <f t="shared" si="51"/>
        <v>是</v>
      </c>
      <c r="G698" s="473" t="str">
        <f t="shared" si="52"/>
        <v>款</v>
      </c>
      <c r="H698" s="474" t="str">
        <f t="shared" si="53"/>
        <v>210</v>
      </c>
      <c r="I698" s="474" t="str">
        <f t="shared" si="54"/>
        <v>21011</v>
      </c>
    </row>
    <row r="699" s="319" customFormat="1" ht="34" customHeight="1" spans="1:9">
      <c r="A699" s="333">
        <v>2101101</v>
      </c>
      <c r="B699" s="342" t="s">
        <v>647</v>
      </c>
      <c r="C699" s="478">
        <v>1962</v>
      </c>
      <c r="D699" s="479">
        <v>2103</v>
      </c>
      <c r="E699" s="477">
        <f t="shared" si="55"/>
        <v>0.0718654434250765</v>
      </c>
      <c r="F699" s="472" t="str">
        <f t="shared" si="51"/>
        <v>是</v>
      </c>
      <c r="G699" s="473" t="str">
        <f t="shared" si="52"/>
        <v>项</v>
      </c>
      <c r="H699" s="474" t="str">
        <f t="shared" si="53"/>
        <v>210</v>
      </c>
      <c r="I699" s="474" t="str">
        <f t="shared" si="54"/>
        <v>21011</v>
      </c>
    </row>
    <row r="700" s="319" customFormat="1" ht="34" customHeight="1" spans="1:9">
      <c r="A700" s="333">
        <v>2101102</v>
      </c>
      <c r="B700" s="342" t="s">
        <v>648</v>
      </c>
      <c r="C700" s="478">
        <v>4774</v>
      </c>
      <c r="D700" s="479">
        <v>5257</v>
      </c>
      <c r="E700" s="477">
        <f t="shared" si="55"/>
        <v>0.101173020527859</v>
      </c>
      <c r="F700" s="472" t="str">
        <f t="shared" si="51"/>
        <v>是</v>
      </c>
      <c r="G700" s="473" t="str">
        <f t="shared" si="52"/>
        <v>项</v>
      </c>
      <c r="H700" s="474" t="str">
        <f t="shared" si="53"/>
        <v>210</v>
      </c>
      <c r="I700" s="474" t="str">
        <f t="shared" si="54"/>
        <v>21011</v>
      </c>
    </row>
    <row r="701" s="319" customFormat="1" ht="34" customHeight="1" spans="1:9">
      <c r="A701" s="333">
        <v>2101103</v>
      </c>
      <c r="B701" s="342" t="s">
        <v>649</v>
      </c>
      <c r="C701" s="478">
        <v>5625</v>
      </c>
      <c r="D701" s="479">
        <v>6108</v>
      </c>
      <c r="E701" s="477">
        <f t="shared" si="55"/>
        <v>0.0858666666666668</v>
      </c>
      <c r="F701" s="472" t="str">
        <f t="shared" si="51"/>
        <v>是</v>
      </c>
      <c r="G701" s="473" t="str">
        <f t="shared" si="52"/>
        <v>项</v>
      </c>
      <c r="H701" s="474" t="str">
        <f t="shared" si="53"/>
        <v>210</v>
      </c>
      <c r="I701" s="474" t="str">
        <f t="shared" si="54"/>
        <v>21011</v>
      </c>
    </row>
    <row r="702" s="319" customFormat="1" ht="34" customHeight="1" spans="1:9">
      <c r="A702" s="333">
        <v>2101199</v>
      </c>
      <c r="B702" s="342" t="s">
        <v>650</v>
      </c>
      <c r="C702" s="479">
        <v>233</v>
      </c>
      <c r="D702" s="479">
        <v>276</v>
      </c>
      <c r="E702" s="477">
        <f t="shared" si="55"/>
        <v>0.184549356223176</v>
      </c>
      <c r="F702" s="472" t="str">
        <f t="shared" si="51"/>
        <v>是</v>
      </c>
      <c r="G702" s="473" t="str">
        <f t="shared" si="52"/>
        <v>项</v>
      </c>
      <c r="H702" s="474" t="str">
        <f t="shared" si="53"/>
        <v>210</v>
      </c>
      <c r="I702" s="474" t="str">
        <f t="shared" si="54"/>
        <v>21011</v>
      </c>
    </row>
    <row r="703" s="316" customFormat="1" ht="34" customHeight="1" spans="1:9">
      <c r="A703" s="339">
        <v>21012</v>
      </c>
      <c r="B703" s="475" t="s">
        <v>651</v>
      </c>
      <c r="C703" s="476">
        <f>SUMIFS(C704:C$1302,$G704:$G$1302,"项",$I704:$I$1302,$A703)</f>
        <v>277</v>
      </c>
      <c r="D703" s="479">
        <f>SUMIFS(D704:D$1302,$G704:$G$1302,"项",$I704:$I$1302,$A703)</f>
        <v>301</v>
      </c>
      <c r="E703" s="477">
        <f t="shared" si="55"/>
        <v>0.0866425992779782</v>
      </c>
      <c r="F703" s="472" t="str">
        <f t="shared" si="51"/>
        <v>是</v>
      </c>
      <c r="G703" s="473" t="str">
        <f t="shared" si="52"/>
        <v>款</v>
      </c>
      <c r="H703" s="474" t="str">
        <f t="shared" si="53"/>
        <v>210</v>
      </c>
      <c r="I703" s="474" t="str">
        <f t="shared" si="54"/>
        <v>21012</v>
      </c>
    </row>
    <row r="704" s="319" customFormat="1" ht="34" customHeight="1" spans="1:9">
      <c r="A704" s="333">
        <v>2101201</v>
      </c>
      <c r="B704" s="342" t="s">
        <v>652</v>
      </c>
      <c r="C704" s="478">
        <v>0</v>
      </c>
      <c r="D704" s="479">
        <v>6</v>
      </c>
      <c r="E704" s="477" t="str">
        <f t="shared" si="55"/>
        <v/>
      </c>
      <c r="F704" s="472" t="str">
        <f t="shared" si="51"/>
        <v>是</v>
      </c>
      <c r="G704" s="473" t="str">
        <f t="shared" si="52"/>
        <v>项</v>
      </c>
      <c r="H704" s="474" t="str">
        <f t="shared" si="53"/>
        <v>210</v>
      </c>
      <c r="I704" s="474" t="str">
        <f t="shared" si="54"/>
        <v>21012</v>
      </c>
    </row>
    <row r="705" s="319" customFormat="1" ht="34" customHeight="1" spans="1:9">
      <c r="A705" s="333">
        <v>2101202</v>
      </c>
      <c r="B705" s="342" t="s">
        <v>653</v>
      </c>
      <c r="C705" s="478">
        <v>277</v>
      </c>
      <c r="D705" s="479">
        <v>295</v>
      </c>
      <c r="E705" s="477">
        <f t="shared" si="55"/>
        <v>0.0649819494584838</v>
      </c>
      <c r="F705" s="472" t="str">
        <f t="shared" si="51"/>
        <v>是</v>
      </c>
      <c r="G705" s="473" t="str">
        <f t="shared" si="52"/>
        <v>项</v>
      </c>
      <c r="H705" s="474" t="str">
        <f t="shared" si="53"/>
        <v>210</v>
      </c>
      <c r="I705" s="474" t="str">
        <f t="shared" si="54"/>
        <v>21012</v>
      </c>
    </row>
    <row r="706" s="319" customFormat="1" ht="34" hidden="1" customHeight="1" spans="1:9">
      <c r="A706" s="333">
        <v>2101299</v>
      </c>
      <c r="B706" s="342" t="s">
        <v>654</v>
      </c>
      <c r="C706" s="479">
        <v>0</v>
      </c>
      <c r="D706" s="479">
        <v>0</v>
      </c>
      <c r="E706" s="477" t="str">
        <f t="shared" si="55"/>
        <v/>
      </c>
      <c r="F706" s="472" t="str">
        <f t="shared" si="51"/>
        <v>否</v>
      </c>
      <c r="G706" s="473" t="str">
        <f t="shared" si="52"/>
        <v>项</v>
      </c>
      <c r="H706" s="474" t="str">
        <f t="shared" si="53"/>
        <v>210</v>
      </c>
      <c r="I706" s="474" t="str">
        <f t="shared" si="54"/>
        <v>21012</v>
      </c>
    </row>
    <row r="707" s="316" customFormat="1" ht="34" customHeight="1" spans="1:9">
      <c r="A707" s="339">
        <v>21013</v>
      </c>
      <c r="B707" s="475" t="s">
        <v>655</v>
      </c>
      <c r="C707" s="476">
        <f>SUMIFS(C708:C$1302,$G708:$G$1302,"项",$I708:$I$1302,$A707)</f>
        <v>360</v>
      </c>
      <c r="D707" s="479">
        <f>SUMIFS(D708:D$1302,$G708:$G$1302,"项",$I708:$I$1302,$A707)</f>
        <v>438</v>
      </c>
      <c r="E707" s="477">
        <f t="shared" si="55"/>
        <v>0.216666666666667</v>
      </c>
      <c r="F707" s="472" t="str">
        <f t="shared" si="51"/>
        <v>是</v>
      </c>
      <c r="G707" s="473" t="str">
        <f t="shared" si="52"/>
        <v>款</v>
      </c>
      <c r="H707" s="474" t="str">
        <f t="shared" si="53"/>
        <v>210</v>
      </c>
      <c r="I707" s="474" t="str">
        <f t="shared" si="54"/>
        <v>21013</v>
      </c>
    </row>
    <row r="708" s="319" customFormat="1" ht="34" customHeight="1" spans="1:9">
      <c r="A708" s="333">
        <v>2101301</v>
      </c>
      <c r="B708" s="342" t="s">
        <v>656</v>
      </c>
      <c r="C708" s="478">
        <v>360</v>
      </c>
      <c r="D708" s="479">
        <v>438</v>
      </c>
      <c r="E708" s="477">
        <f t="shared" si="55"/>
        <v>0.216666666666667</v>
      </c>
      <c r="F708" s="472" t="str">
        <f t="shared" si="51"/>
        <v>是</v>
      </c>
      <c r="G708" s="473" t="str">
        <f t="shared" si="52"/>
        <v>项</v>
      </c>
      <c r="H708" s="474" t="str">
        <f t="shared" si="53"/>
        <v>210</v>
      </c>
      <c r="I708" s="474" t="str">
        <f t="shared" si="54"/>
        <v>21013</v>
      </c>
    </row>
    <row r="709" s="319" customFormat="1" ht="34" hidden="1" customHeight="1" spans="1:9">
      <c r="A709" s="333">
        <v>2101302</v>
      </c>
      <c r="B709" s="342" t="s">
        <v>657</v>
      </c>
      <c r="C709" s="479">
        <v>0</v>
      </c>
      <c r="D709" s="479">
        <v>0</v>
      </c>
      <c r="E709" s="477" t="str">
        <f t="shared" si="55"/>
        <v/>
      </c>
      <c r="F709" s="472" t="str">
        <f t="shared" ref="F709:F719" si="56">IF(LEN(A709)=3,"是",IF(B709&lt;&gt;"",IF(SUM(C709:D709)&lt;&gt;0,"是","否"),"是"))</f>
        <v>否</v>
      </c>
      <c r="G709" s="473" t="str">
        <f t="shared" si="52"/>
        <v>项</v>
      </c>
      <c r="H709" s="474" t="str">
        <f t="shared" si="53"/>
        <v>210</v>
      </c>
      <c r="I709" s="474" t="str">
        <f t="shared" si="54"/>
        <v>21013</v>
      </c>
    </row>
    <row r="710" s="319" customFormat="1" ht="34" hidden="1" customHeight="1" spans="1:9">
      <c r="A710" s="333">
        <v>2101399</v>
      </c>
      <c r="B710" s="342" t="s">
        <v>658</v>
      </c>
      <c r="C710" s="478">
        <v>0</v>
      </c>
      <c r="D710" s="479">
        <v>0</v>
      </c>
      <c r="E710" s="477" t="str">
        <f t="shared" si="55"/>
        <v/>
      </c>
      <c r="F710" s="472" t="str">
        <f t="shared" si="56"/>
        <v>否</v>
      </c>
      <c r="G710" s="473" t="str">
        <f t="shared" ref="G710:G730" si="57">_xlfn.IFS(LEN(A710)=3,"类",LEN(A710)=5,"款",LEN(A710)=7,"项")</f>
        <v>项</v>
      </c>
      <c r="H710" s="474" t="str">
        <f t="shared" ref="H710:H730" si="58">LEFT(A710,3)</f>
        <v>210</v>
      </c>
      <c r="I710" s="474" t="str">
        <f t="shared" ref="I710:I730" si="59">LEFT(A710,5)</f>
        <v>21013</v>
      </c>
    </row>
    <row r="711" s="316" customFormat="1" ht="34" customHeight="1" spans="1:9">
      <c r="A711" s="339">
        <v>21014</v>
      </c>
      <c r="B711" s="475" t="s">
        <v>659</v>
      </c>
      <c r="C711" s="476">
        <f>SUMIFS(C712:C$1302,$G712:$G$1302,"项",$I712:$I$1302,$A711)</f>
        <v>99</v>
      </c>
      <c r="D711" s="479">
        <f>SUMIFS(D712:D$1302,$G712:$G$1302,"项",$I712:$I$1302,$A711)</f>
        <v>168</v>
      </c>
      <c r="E711" s="477">
        <f t="shared" si="55"/>
        <v>0.696969696969697</v>
      </c>
      <c r="F711" s="472" t="str">
        <f t="shared" si="56"/>
        <v>是</v>
      </c>
      <c r="G711" s="473" t="str">
        <f t="shared" si="57"/>
        <v>款</v>
      </c>
      <c r="H711" s="474" t="str">
        <f t="shared" si="58"/>
        <v>210</v>
      </c>
      <c r="I711" s="474" t="str">
        <f t="shared" si="59"/>
        <v>21014</v>
      </c>
    </row>
    <row r="712" s="319" customFormat="1" ht="34" customHeight="1" spans="1:9">
      <c r="A712" s="333">
        <v>2101401</v>
      </c>
      <c r="B712" s="342" t="s">
        <v>660</v>
      </c>
      <c r="C712" s="478">
        <v>99</v>
      </c>
      <c r="D712" s="479">
        <v>168</v>
      </c>
      <c r="E712" s="477">
        <f t="shared" si="55"/>
        <v>0.696969696969697</v>
      </c>
      <c r="F712" s="472" t="str">
        <f t="shared" si="56"/>
        <v>是</v>
      </c>
      <c r="G712" s="473" t="str">
        <f t="shared" si="57"/>
        <v>项</v>
      </c>
      <c r="H712" s="474" t="str">
        <f t="shared" si="58"/>
        <v>210</v>
      </c>
      <c r="I712" s="474" t="str">
        <f t="shared" si="59"/>
        <v>21014</v>
      </c>
    </row>
    <row r="713" s="319" customFormat="1" ht="34" hidden="1" customHeight="1" spans="1:9">
      <c r="A713" s="333">
        <v>2101499</v>
      </c>
      <c r="B713" s="342" t="s">
        <v>661</v>
      </c>
      <c r="C713" s="478">
        <v>0</v>
      </c>
      <c r="D713" s="479">
        <v>0</v>
      </c>
      <c r="E713" s="477" t="str">
        <f t="shared" si="55"/>
        <v/>
      </c>
      <c r="F713" s="472" t="str">
        <f t="shared" si="56"/>
        <v>否</v>
      </c>
      <c r="G713" s="473" t="str">
        <f t="shared" si="57"/>
        <v>项</v>
      </c>
      <c r="H713" s="474" t="str">
        <f t="shared" si="58"/>
        <v>210</v>
      </c>
      <c r="I713" s="474" t="str">
        <f t="shared" si="59"/>
        <v>21014</v>
      </c>
    </row>
    <row r="714" s="316" customFormat="1" ht="34" customHeight="1" spans="1:9">
      <c r="A714" s="339">
        <v>21015</v>
      </c>
      <c r="B714" s="475" t="s">
        <v>662</v>
      </c>
      <c r="C714" s="476">
        <f>SUMIFS(C715:C$1302,$G715:$G$1302,"项",$I715:$I$1302,$A714)</f>
        <v>498</v>
      </c>
      <c r="D714" s="479">
        <f>SUMIFS(D715:D$1302,$G715:$G$1302,"项",$I715:$I$1302,$A714)</f>
        <v>452</v>
      </c>
      <c r="E714" s="477">
        <f t="shared" si="55"/>
        <v>-0.0923694779116466</v>
      </c>
      <c r="F714" s="472" t="str">
        <f t="shared" si="56"/>
        <v>是</v>
      </c>
      <c r="G714" s="473" t="str">
        <f t="shared" si="57"/>
        <v>款</v>
      </c>
      <c r="H714" s="474" t="str">
        <f t="shared" si="58"/>
        <v>210</v>
      </c>
      <c r="I714" s="474" t="str">
        <f t="shared" si="59"/>
        <v>21015</v>
      </c>
    </row>
    <row r="715" s="319" customFormat="1" ht="34" customHeight="1" spans="1:9">
      <c r="A715" s="333">
        <v>2101501</v>
      </c>
      <c r="B715" s="342" t="s">
        <v>151</v>
      </c>
      <c r="C715" s="478">
        <v>451</v>
      </c>
      <c r="D715" s="479">
        <v>440</v>
      </c>
      <c r="E715" s="477">
        <f t="shared" si="55"/>
        <v>-0.024390243902439</v>
      </c>
      <c r="F715" s="472" t="str">
        <f t="shared" si="56"/>
        <v>是</v>
      </c>
      <c r="G715" s="473" t="str">
        <f t="shared" si="57"/>
        <v>项</v>
      </c>
      <c r="H715" s="474" t="str">
        <f t="shared" si="58"/>
        <v>210</v>
      </c>
      <c r="I715" s="474" t="str">
        <f t="shared" si="59"/>
        <v>21015</v>
      </c>
    </row>
    <row r="716" s="319" customFormat="1" ht="34" hidden="1" customHeight="1" spans="1:9">
      <c r="A716" s="333">
        <v>2101502</v>
      </c>
      <c r="B716" s="342" t="s">
        <v>152</v>
      </c>
      <c r="C716" s="478">
        <v>0</v>
      </c>
      <c r="D716" s="479">
        <v>0</v>
      </c>
      <c r="E716" s="477" t="str">
        <f t="shared" si="55"/>
        <v/>
      </c>
      <c r="F716" s="472" t="str">
        <f t="shared" si="56"/>
        <v>否</v>
      </c>
      <c r="G716" s="473" t="str">
        <f t="shared" si="57"/>
        <v>项</v>
      </c>
      <c r="H716" s="474" t="str">
        <f t="shared" si="58"/>
        <v>210</v>
      </c>
      <c r="I716" s="474" t="str">
        <f t="shared" si="59"/>
        <v>21015</v>
      </c>
    </row>
    <row r="717" s="319" customFormat="1" ht="34" hidden="1" customHeight="1" spans="1:9">
      <c r="A717" s="333">
        <v>2101503</v>
      </c>
      <c r="B717" s="342" t="s">
        <v>153</v>
      </c>
      <c r="C717" s="478">
        <v>0</v>
      </c>
      <c r="D717" s="479">
        <v>0</v>
      </c>
      <c r="E717" s="477" t="str">
        <f t="shared" si="55"/>
        <v/>
      </c>
      <c r="F717" s="472" t="str">
        <f t="shared" si="56"/>
        <v>否</v>
      </c>
      <c r="G717" s="473" t="str">
        <f t="shared" si="57"/>
        <v>项</v>
      </c>
      <c r="H717" s="474" t="str">
        <f t="shared" si="58"/>
        <v>210</v>
      </c>
      <c r="I717" s="474" t="str">
        <f t="shared" si="59"/>
        <v>21015</v>
      </c>
    </row>
    <row r="718" s="319" customFormat="1" ht="34" hidden="1" customHeight="1" spans="1:9">
      <c r="A718" s="333">
        <v>2101504</v>
      </c>
      <c r="B718" s="342" t="s">
        <v>192</v>
      </c>
      <c r="C718" s="479">
        <v>0</v>
      </c>
      <c r="D718" s="479">
        <v>0</v>
      </c>
      <c r="E718" s="477" t="str">
        <f t="shared" si="55"/>
        <v/>
      </c>
      <c r="F718" s="472" t="str">
        <f t="shared" si="56"/>
        <v>否</v>
      </c>
      <c r="G718" s="473" t="str">
        <f t="shared" si="57"/>
        <v>项</v>
      </c>
      <c r="H718" s="474" t="str">
        <f t="shared" si="58"/>
        <v>210</v>
      </c>
      <c r="I718" s="474" t="str">
        <f t="shared" si="59"/>
        <v>21015</v>
      </c>
    </row>
    <row r="719" s="319" customFormat="1" ht="34" hidden="1" customHeight="1" spans="1:9">
      <c r="A719" s="333">
        <v>2101505</v>
      </c>
      <c r="B719" s="342" t="s">
        <v>663</v>
      </c>
      <c r="C719" s="478">
        <v>0</v>
      </c>
      <c r="D719" s="479">
        <v>0</v>
      </c>
      <c r="E719" s="477" t="str">
        <f t="shared" si="55"/>
        <v/>
      </c>
      <c r="F719" s="472" t="str">
        <f t="shared" si="56"/>
        <v>否</v>
      </c>
      <c r="G719" s="473" t="str">
        <f t="shared" si="57"/>
        <v>项</v>
      </c>
      <c r="H719" s="474" t="str">
        <f t="shared" si="58"/>
        <v>210</v>
      </c>
      <c r="I719" s="474" t="str">
        <f t="shared" si="59"/>
        <v>21015</v>
      </c>
    </row>
    <row r="720" s="316" customFormat="1" ht="34" hidden="1" customHeight="1" spans="1:9">
      <c r="A720" s="333">
        <v>2101506</v>
      </c>
      <c r="B720" s="342" t="s">
        <v>664</v>
      </c>
      <c r="C720" s="479">
        <v>0</v>
      </c>
      <c r="D720" s="479">
        <v>0</v>
      </c>
      <c r="E720" s="477" t="str">
        <f t="shared" si="55"/>
        <v/>
      </c>
      <c r="F720" s="472" t="str">
        <f t="shared" ref="F720:F725" si="60">IF(LEN(A720)=3,"是",IF(B720&lt;&gt;"",IF(SUM(C720:D720)&lt;&gt;0,"是","否"),"是"))</f>
        <v>否</v>
      </c>
      <c r="G720" s="473" t="str">
        <f t="shared" si="57"/>
        <v>项</v>
      </c>
      <c r="H720" s="474" t="str">
        <f t="shared" si="58"/>
        <v>210</v>
      </c>
      <c r="I720" s="474" t="str">
        <f t="shared" si="59"/>
        <v>21015</v>
      </c>
    </row>
    <row r="721" s="319" customFormat="1" ht="34" hidden="1" customHeight="1" spans="1:9">
      <c r="A721" s="333">
        <v>2101550</v>
      </c>
      <c r="B721" s="342" t="s">
        <v>160</v>
      </c>
      <c r="C721" s="478">
        <v>0</v>
      </c>
      <c r="D721" s="479">
        <v>0</v>
      </c>
      <c r="E721" s="477" t="str">
        <f t="shared" si="55"/>
        <v/>
      </c>
      <c r="F721" s="472" t="str">
        <f t="shared" si="60"/>
        <v>否</v>
      </c>
      <c r="G721" s="473" t="str">
        <f t="shared" si="57"/>
        <v>项</v>
      </c>
      <c r="H721" s="474" t="str">
        <f t="shared" si="58"/>
        <v>210</v>
      </c>
      <c r="I721" s="474" t="str">
        <f t="shared" si="59"/>
        <v>21015</v>
      </c>
    </row>
    <row r="722" s="319" customFormat="1" ht="34" customHeight="1" spans="1:9">
      <c r="A722" s="333">
        <v>2101599</v>
      </c>
      <c r="B722" s="342" t="s">
        <v>665</v>
      </c>
      <c r="C722" s="478">
        <v>47</v>
      </c>
      <c r="D722" s="479">
        <v>12</v>
      </c>
      <c r="E722" s="477">
        <f t="shared" si="55"/>
        <v>-0.74468085106383</v>
      </c>
      <c r="F722" s="472" t="str">
        <f t="shared" si="60"/>
        <v>是</v>
      </c>
      <c r="G722" s="473" t="str">
        <f t="shared" si="57"/>
        <v>项</v>
      </c>
      <c r="H722" s="474" t="str">
        <f t="shared" si="58"/>
        <v>210</v>
      </c>
      <c r="I722" s="474" t="str">
        <f t="shared" si="59"/>
        <v>21015</v>
      </c>
    </row>
    <row r="723" s="316" customFormat="1" ht="34" hidden="1" customHeight="1" spans="1:9">
      <c r="A723" s="339">
        <v>21016</v>
      </c>
      <c r="B723" s="475" t="s">
        <v>666</v>
      </c>
      <c r="C723" s="476">
        <f>SUMIFS(C724:C$1302,$G724:$G$1302,"项",$I724:$I$1302,$A723)</f>
        <v>0</v>
      </c>
      <c r="D723" s="479">
        <f>SUMIFS(D724:D$1302,$G724:$G$1302,"项",$I724:$I$1302,$A723)</f>
        <v>0</v>
      </c>
      <c r="E723" s="477" t="str">
        <f t="shared" si="55"/>
        <v/>
      </c>
      <c r="F723" s="472" t="str">
        <f t="shared" si="60"/>
        <v>否</v>
      </c>
      <c r="G723" s="473" t="str">
        <f t="shared" si="57"/>
        <v>款</v>
      </c>
      <c r="H723" s="474" t="str">
        <f t="shared" si="58"/>
        <v>210</v>
      </c>
      <c r="I723" s="474" t="str">
        <f t="shared" si="59"/>
        <v>21016</v>
      </c>
    </row>
    <row r="724" s="319" customFormat="1" ht="34" hidden="1" customHeight="1" spans="1:9">
      <c r="A724" s="333">
        <v>2101601</v>
      </c>
      <c r="B724" s="342" t="s">
        <v>667</v>
      </c>
      <c r="C724" s="478">
        <v>0</v>
      </c>
      <c r="D724" s="479">
        <v>0</v>
      </c>
      <c r="E724" s="477" t="str">
        <f t="shared" si="55"/>
        <v/>
      </c>
      <c r="F724" s="472" t="str">
        <f t="shared" si="60"/>
        <v>否</v>
      </c>
      <c r="G724" s="473" t="str">
        <f t="shared" si="57"/>
        <v>项</v>
      </c>
      <c r="H724" s="474" t="str">
        <f t="shared" si="58"/>
        <v>210</v>
      </c>
      <c r="I724" s="474" t="str">
        <f t="shared" si="59"/>
        <v>21016</v>
      </c>
    </row>
    <row r="725" s="316" customFormat="1" ht="34" customHeight="1" spans="1:9">
      <c r="A725" s="339">
        <v>21017</v>
      </c>
      <c r="B725" s="475" t="s">
        <v>668</v>
      </c>
      <c r="C725" s="476">
        <f>SUMIFS(C726:C$1302,$G726:$G$1302,"项",$I726:$I$1302,$A725)</f>
        <v>1</v>
      </c>
      <c r="D725" s="479">
        <f>SUMIFS(D726:D$1302,$G726:$G$1302,"项",$I726:$I$1302,$A725)</f>
        <v>699</v>
      </c>
      <c r="E725" s="477">
        <f t="shared" si="55"/>
        <v>698</v>
      </c>
      <c r="F725" s="472" t="str">
        <f t="shared" si="60"/>
        <v>是</v>
      </c>
      <c r="G725" s="473" t="str">
        <f t="shared" si="57"/>
        <v>款</v>
      </c>
      <c r="H725" s="474" t="str">
        <f t="shared" si="58"/>
        <v>210</v>
      </c>
      <c r="I725" s="474" t="str">
        <f t="shared" si="59"/>
        <v>21017</v>
      </c>
    </row>
    <row r="726" s="316" customFormat="1" ht="34" hidden="1" customHeight="1" spans="1:9">
      <c r="A726" s="333">
        <v>2101701</v>
      </c>
      <c r="B726" s="342" t="s">
        <v>151</v>
      </c>
      <c r="C726" s="479">
        <v>0</v>
      </c>
      <c r="D726" s="479">
        <v>0</v>
      </c>
      <c r="E726" s="477" t="str">
        <f t="shared" si="55"/>
        <v/>
      </c>
      <c r="F726" s="472" t="str">
        <f t="shared" ref="F726:F773" si="61">IF(LEN(A726)=3,"是",IF(B726&lt;&gt;"",IF(SUM(C726:D726)&lt;&gt;0,"是","否"),"是"))</f>
        <v>否</v>
      </c>
      <c r="G726" s="473" t="str">
        <f t="shared" si="57"/>
        <v>项</v>
      </c>
      <c r="H726" s="474" t="str">
        <f t="shared" si="58"/>
        <v>210</v>
      </c>
      <c r="I726" s="474" t="str">
        <f t="shared" si="59"/>
        <v>21017</v>
      </c>
    </row>
    <row r="727" s="319" customFormat="1" ht="34" hidden="1" customHeight="1" spans="1:9">
      <c r="A727" s="333">
        <v>2101702</v>
      </c>
      <c r="B727" s="342" t="s">
        <v>152</v>
      </c>
      <c r="C727" s="478">
        <v>0</v>
      </c>
      <c r="D727" s="479">
        <v>0</v>
      </c>
      <c r="E727" s="477" t="str">
        <f t="shared" si="55"/>
        <v/>
      </c>
      <c r="F727" s="472" t="str">
        <f t="shared" si="61"/>
        <v>否</v>
      </c>
      <c r="G727" s="473" t="str">
        <f t="shared" si="57"/>
        <v>项</v>
      </c>
      <c r="H727" s="474" t="str">
        <f t="shared" si="58"/>
        <v>210</v>
      </c>
      <c r="I727" s="474" t="str">
        <f t="shared" si="59"/>
        <v>21017</v>
      </c>
    </row>
    <row r="728" s="319" customFormat="1" ht="34" hidden="1" customHeight="1" spans="1:9">
      <c r="A728" s="333">
        <v>2101703</v>
      </c>
      <c r="B728" s="342" t="s">
        <v>153</v>
      </c>
      <c r="C728" s="478">
        <v>0</v>
      </c>
      <c r="D728" s="479">
        <v>0</v>
      </c>
      <c r="E728" s="477" t="str">
        <f t="shared" si="55"/>
        <v/>
      </c>
      <c r="F728" s="472" t="str">
        <f t="shared" si="61"/>
        <v>否</v>
      </c>
      <c r="G728" s="473" t="str">
        <f t="shared" si="57"/>
        <v>项</v>
      </c>
      <c r="H728" s="474" t="str">
        <f t="shared" si="58"/>
        <v>210</v>
      </c>
      <c r="I728" s="474" t="str">
        <f t="shared" si="59"/>
        <v>21017</v>
      </c>
    </row>
    <row r="729" s="319" customFormat="1" ht="34" customHeight="1" spans="1:9">
      <c r="A729" s="333">
        <v>2101704</v>
      </c>
      <c r="B729" s="342" t="s">
        <v>640</v>
      </c>
      <c r="C729" s="478">
        <v>1</v>
      </c>
      <c r="D729" s="479">
        <v>699</v>
      </c>
      <c r="E729" s="477">
        <f t="shared" si="55"/>
        <v>698</v>
      </c>
      <c r="F729" s="472" t="str">
        <f t="shared" si="61"/>
        <v>是</v>
      </c>
      <c r="G729" s="473" t="str">
        <f t="shared" si="57"/>
        <v>项</v>
      </c>
      <c r="H729" s="474" t="str">
        <f t="shared" si="58"/>
        <v>210</v>
      </c>
      <c r="I729" s="474" t="str">
        <f t="shared" si="59"/>
        <v>21017</v>
      </c>
    </row>
    <row r="730" s="319" customFormat="1" ht="34" hidden="1" customHeight="1" spans="1:9">
      <c r="A730" s="333">
        <v>2101799</v>
      </c>
      <c r="B730" s="342" t="s">
        <v>669</v>
      </c>
      <c r="C730" s="478">
        <v>0</v>
      </c>
      <c r="D730" s="479">
        <v>0</v>
      </c>
      <c r="E730" s="477" t="str">
        <f t="shared" si="55"/>
        <v/>
      </c>
      <c r="F730" s="472" t="str">
        <f t="shared" si="61"/>
        <v>否</v>
      </c>
      <c r="G730" s="473" t="str">
        <f t="shared" si="57"/>
        <v>项</v>
      </c>
      <c r="H730" s="474" t="str">
        <f t="shared" si="58"/>
        <v>210</v>
      </c>
      <c r="I730" s="474" t="str">
        <f t="shared" si="59"/>
        <v>21017</v>
      </c>
    </row>
    <row r="731" s="316" customFormat="1" ht="34" hidden="1" customHeight="1" spans="1:9">
      <c r="A731" s="339">
        <v>21018</v>
      </c>
      <c r="B731" s="475" t="s">
        <v>670</v>
      </c>
      <c r="C731" s="476">
        <f>SUMIFS(C732:C$1302,$G732:$G$1302,"项",$I732:$I$1302,$A731)</f>
        <v>0</v>
      </c>
      <c r="D731" s="479">
        <f>SUMIFS(D732:D$1302,$G732:$G$1302,"项",$I732:$I$1302,$A731)</f>
        <v>0</v>
      </c>
      <c r="E731" s="477" t="str">
        <f t="shared" si="55"/>
        <v/>
      </c>
      <c r="F731" s="472" t="str">
        <f t="shared" si="61"/>
        <v>否</v>
      </c>
      <c r="G731" s="473" t="str">
        <f t="shared" ref="G731:G738" si="62">_xlfn.IFS(LEN(A731)=3,"类",LEN(A731)=5,"款",LEN(A731)=7,"项")</f>
        <v>款</v>
      </c>
      <c r="H731" s="474" t="str">
        <f t="shared" ref="H731:H738" si="63">LEFT(A731,3)</f>
        <v>210</v>
      </c>
      <c r="I731" s="474" t="str">
        <f t="shared" ref="I731:I738" si="64">LEFT(A731,5)</f>
        <v>21018</v>
      </c>
    </row>
    <row r="732" s="319" customFormat="1" ht="34" hidden="1" customHeight="1" spans="1:9">
      <c r="A732" s="333">
        <v>2101801</v>
      </c>
      <c r="B732" s="342" t="s">
        <v>151</v>
      </c>
      <c r="C732" s="478">
        <v>0</v>
      </c>
      <c r="D732" s="479">
        <v>0</v>
      </c>
      <c r="E732" s="477" t="str">
        <f t="shared" si="55"/>
        <v/>
      </c>
      <c r="F732" s="472" t="str">
        <f t="shared" si="61"/>
        <v>否</v>
      </c>
      <c r="G732" s="473" t="str">
        <f t="shared" si="62"/>
        <v>项</v>
      </c>
      <c r="H732" s="474" t="str">
        <f t="shared" si="63"/>
        <v>210</v>
      </c>
      <c r="I732" s="474" t="str">
        <f t="shared" si="64"/>
        <v>21018</v>
      </c>
    </row>
    <row r="733" s="319" customFormat="1" ht="34" hidden="1" customHeight="1" spans="1:9">
      <c r="A733" s="333">
        <v>2101802</v>
      </c>
      <c r="B733" s="342" t="s">
        <v>152</v>
      </c>
      <c r="C733" s="479">
        <v>0</v>
      </c>
      <c r="D733" s="479">
        <v>0</v>
      </c>
      <c r="E733" s="477" t="str">
        <f t="shared" si="55"/>
        <v/>
      </c>
      <c r="F733" s="472" t="str">
        <f t="shared" si="61"/>
        <v>否</v>
      </c>
      <c r="G733" s="473" t="str">
        <f t="shared" si="62"/>
        <v>项</v>
      </c>
      <c r="H733" s="474" t="str">
        <f t="shared" si="63"/>
        <v>210</v>
      </c>
      <c r="I733" s="474" t="str">
        <f t="shared" si="64"/>
        <v>21018</v>
      </c>
    </row>
    <row r="734" s="319" customFormat="1" ht="34" hidden="1" customHeight="1" spans="1:9">
      <c r="A734" s="333">
        <v>2101803</v>
      </c>
      <c r="B734" s="342" t="s">
        <v>153</v>
      </c>
      <c r="C734" s="479">
        <v>0</v>
      </c>
      <c r="D734" s="479">
        <v>0</v>
      </c>
      <c r="E734" s="477" t="str">
        <f t="shared" si="55"/>
        <v/>
      </c>
      <c r="F734" s="472" t="str">
        <f t="shared" si="61"/>
        <v>否</v>
      </c>
      <c r="G734" s="473" t="str">
        <f t="shared" si="62"/>
        <v>项</v>
      </c>
      <c r="H734" s="474" t="str">
        <f t="shared" si="63"/>
        <v>210</v>
      </c>
      <c r="I734" s="474" t="str">
        <f t="shared" si="64"/>
        <v>21018</v>
      </c>
    </row>
    <row r="735" s="319" customFormat="1" ht="34" hidden="1" customHeight="1" spans="1:9">
      <c r="A735" s="333">
        <v>2101899</v>
      </c>
      <c r="B735" s="342" t="s">
        <v>671</v>
      </c>
      <c r="C735" s="478">
        <v>0</v>
      </c>
      <c r="D735" s="479">
        <v>0</v>
      </c>
      <c r="E735" s="477" t="str">
        <f t="shared" si="55"/>
        <v/>
      </c>
      <c r="F735" s="472" t="str">
        <f t="shared" si="61"/>
        <v>否</v>
      </c>
      <c r="G735" s="473" t="str">
        <f t="shared" si="62"/>
        <v>项</v>
      </c>
      <c r="H735" s="474" t="str">
        <f t="shared" si="63"/>
        <v>210</v>
      </c>
      <c r="I735" s="474" t="str">
        <f t="shared" si="64"/>
        <v>21018</v>
      </c>
    </row>
    <row r="736" s="319" customFormat="1" ht="34" customHeight="1" spans="1:9">
      <c r="A736" s="482">
        <v>21019</v>
      </c>
      <c r="B736" s="483" t="s">
        <v>672</v>
      </c>
      <c r="C736" s="476">
        <f>SUMIFS(C737:C$1302,$G737:$G$1302,"项",$I737:$I$1302,$A736)</f>
        <v>2583</v>
      </c>
      <c r="D736" s="479">
        <f>SUMIFS(D737:D$1302,$G737:$G$1302,"项",$I737:$I$1302,$A736)</f>
        <v>734</v>
      </c>
      <c r="E736" s="477">
        <f t="shared" si="55"/>
        <v>-0.715834301200155</v>
      </c>
      <c r="F736" s="472" t="str">
        <f t="shared" si="61"/>
        <v>是</v>
      </c>
      <c r="G736" s="473" t="str">
        <f t="shared" si="62"/>
        <v>款</v>
      </c>
      <c r="H736" s="474" t="str">
        <f t="shared" si="63"/>
        <v>210</v>
      </c>
      <c r="I736" s="474" t="str">
        <f t="shared" si="64"/>
        <v>21019</v>
      </c>
    </row>
    <row r="737" s="319" customFormat="1" ht="34" hidden="1" customHeight="1" spans="1:9">
      <c r="A737" s="484">
        <v>2101901</v>
      </c>
      <c r="B737" s="243" t="s">
        <v>673</v>
      </c>
      <c r="C737" s="489"/>
      <c r="D737" s="479">
        <v>0</v>
      </c>
      <c r="E737" s="477" t="str">
        <f t="shared" si="55"/>
        <v/>
      </c>
      <c r="F737" s="472" t="str">
        <f t="shared" si="61"/>
        <v>否</v>
      </c>
      <c r="G737" s="473" t="str">
        <f t="shared" si="62"/>
        <v>项</v>
      </c>
      <c r="H737" s="474" t="str">
        <f t="shared" si="63"/>
        <v>210</v>
      </c>
      <c r="I737" s="474" t="str">
        <f t="shared" si="64"/>
        <v>21019</v>
      </c>
    </row>
    <row r="738" s="319" customFormat="1" ht="34" customHeight="1" spans="1:9">
      <c r="A738" s="484">
        <v>2101999</v>
      </c>
      <c r="B738" s="243" t="s">
        <v>674</v>
      </c>
      <c r="C738" s="489">
        <v>2583</v>
      </c>
      <c r="D738" s="479">
        <v>734</v>
      </c>
      <c r="E738" s="477">
        <f t="shared" si="55"/>
        <v>-0.715834301200155</v>
      </c>
      <c r="F738" s="472" t="str">
        <f t="shared" si="61"/>
        <v>是</v>
      </c>
      <c r="G738" s="473" t="str">
        <f t="shared" si="62"/>
        <v>项</v>
      </c>
      <c r="H738" s="474" t="str">
        <f t="shared" si="63"/>
        <v>210</v>
      </c>
      <c r="I738" s="474" t="str">
        <f t="shared" si="64"/>
        <v>21019</v>
      </c>
    </row>
    <row r="739" s="316" customFormat="1" ht="34" customHeight="1" spans="1:9">
      <c r="A739" s="339">
        <v>21099</v>
      </c>
      <c r="B739" s="475" t="s">
        <v>675</v>
      </c>
      <c r="C739" s="476">
        <f>SUMIFS(C740:C$1302,$G740:$G$1302,"项",$I740:$I$1302,$A739)</f>
        <v>258</v>
      </c>
      <c r="D739" s="479">
        <f>SUMIFS(D740:D$1302,$G740:$G$1302,"项",$I740:$I$1302,$A739)</f>
        <v>2204</v>
      </c>
      <c r="E739" s="477">
        <f t="shared" si="55"/>
        <v>7.54263565891473</v>
      </c>
      <c r="F739" s="472" t="str">
        <f t="shared" si="61"/>
        <v>是</v>
      </c>
      <c r="G739" s="473" t="str">
        <f t="shared" ref="G739:G776" si="65">_xlfn.IFS(LEN(A739)=3,"类",LEN(A739)=5,"款",LEN(A739)=7,"项")</f>
        <v>款</v>
      </c>
      <c r="H739" s="474" t="str">
        <f t="shared" ref="H739:H776" si="66">LEFT(A739,3)</f>
        <v>210</v>
      </c>
      <c r="I739" s="474" t="str">
        <f t="shared" ref="I739:I776" si="67">LEFT(A739,5)</f>
        <v>21099</v>
      </c>
    </row>
    <row r="740" s="319" customFormat="1" ht="34" customHeight="1" spans="1:9">
      <c r="A740" s="333">
        <v>2109999</v>
      </c>
      <c r="B740" s="342" t="s">
        <v>676</v>
      </c>
      <c r="C740" s="478">
        <v>258</v>
      </c>
      <c r="D740" s="479">
        <v>2204</v>
      </c>
      <c r="E740" s="477">
        <f t="shared" si="55"/>
        <v>7.54263565891473</v>
      </c>
      <c r="F740" s="472" t="str">
        <f t="shared" si="61"/>
        <v>是</v>
      </c>
      <c r="G740" s="473" t="str">
        <f t="shared" si="65"/>
        <v>项</v>
      </c>
      <c r="H740" s="474" t="str">
        <f t="shared" si="66"/>
        <v>210</v>
      </c>
      <c r="I740" s="474" t="str">
        <f t="shared" si="67"/>
        <v>21099</v>
      </c>
    </row>
    <row r="741" s="316" customFormat="1" ht="34" customHeight="1" spans="1:9">
      <c r="A741" s="470">
        <v>211</v>
      </c>
      <c r="B741" s="340" t="s">
        <v>101</v>
      </c>
      <c r="C741" s="341">
        <f>SUMIFS(C742:C$1302,$G742:$G$1302,"款",$H742:$H$1302,$A741)</f>
        <v>6059</v>
      </c>
      <c r="D741" s="479">
        <f>SUMIFS(D742:D$1302,$G742:$G$1302,"款",$H742:$H$1302,$A741)</f>
        <v>9902</v>
      </c>
      <c r="E741" s="471">
        <f t="shared" si="55"/>
        <v>0.634263079716125</v>
      </c>
      <c r="F741" s="472" t="str">
        <f t="shared" si="61"/>
        <v>是</v>
      </c>
      <c r="G741" s="473" t="str">
        <f t="shared" si="65"/>
        <v>类</v>
      </c>
      <c r="H741" s="474" t="str">
        <f t="shared" si="66"/>
        <v>211</v>
      </c>
      <c r="I741" s="474" t="str">
        <f t="shared" si="67"/>
        <v>211</v>
      </c>
    </row>
    <row r="742" s="316" customFormat="1" ht="34" customHeight="1" spans="1:9">
      <c r="A742" s="339">
        <v>21101</v>
      </c>
      <c r="B742" s="475" t="s">
        <v>677</v>
      </c>
      <c r="C742" s="476">
        <f>SUMIFS(C743:C$1302,$G743:$G$1302,"项",$I743:$I$1302,$A742)</f>
        <v>0</v>
      </c>
      <c r="D742" s="479">
        <f>SUMIFS(D743:D$1302,$G743:$G$1302,"项",$I743:$I$1302,$A742)</f>
        <v>47</v>
      </c>
      <c r="E742" s="477" t="str">
        <f t="shared" si="55"/>
        <v/>
      </c>
      <c r="F742" s="472" t="str">
        <f t="shared" si="61"/>
        <v>是</v>
      </c>
      <c r="G742" s="473" t="str">
        <f t="shared" si="65"/>
        <v>款</v>
      </c>
      <c r="H742" s="474" t="str">
        <f t="shared" si="66"/>
        <v>211</v>
      </c>
      <c r="I742" s="474" t="str">
        <f t="shared" si="67"/>
        <v>21101</v>
      </c>
    </row>
    <row r="743" s="319" customFormat="1" ht="34" hidden="1" customHeight="1" spans="1:9">
      <c r="A743" s="333">
        <v>2110101</v>
      </c>
      <c r="B743" s="342" t="s">
        <v>151</v>
      </c>
      <c r="C743" s="478">
        <v>0</v>
      </c>
      <c r="D743" s="479">
        <v>0</v>
      </c>
      <c r="E743" s="477" t="str">
        <f t="shared" si="55"/>
        <v/>
      </c>
      <c r="F743" s="472" t="str">
        <f t="shared" si="61"/>
        <v>否</v>
      </c>
      <c r="G743" s="473" t="str">
        <f t="shared" si="65"/>
        <v>项</v>
      </c>
      <c r="H743" s="474" t="str">
        <f t="shared" si="66"/>
        <v>211</v>
      </c>
      <c r="I743" s="474" t="str">
        <f t="shared" si="67"/>
        <v>21101</v>
      </c>
    </row>
    <row r="744" s="319" customFormat="1" ht="34" hidden="1" customHeight="1" spans="1:9">
      <c r="A744" s="333">
        <v>2110102</v>
      </c>
      <c r="B744" s="342" t="s">
        <v>152</v>
      </c>
      <c r="C744" s="478">
        <v>0</v>
      </c>
      <c r="D744" s="479">
        <v>0</v>
      </c>
      <c r="E744" s="477" t="str">
        <f t="shared" si="55"/>
        <v/>
      </c>
      <c r="F744" s="472" t="str">
        <f t="shared" si="61"/>
        <v>否</v>
      </c>
      <c r="G744" s="473" t="str">
        <f t="shared" si="65"/>
        <v>项</v>
      </c>
      <c r="H744" s="474" t="str">
        <f t="shared" si="66"/>
        <v>211</v>
      </c>
      <c r="I744" s="474" t="str">
        <f t="shared" si="67"/>
        <v>21101</v>
      </c>
    </row>
    <row r="745" s="319" customFormat="1" ht="34" hidden="1" customHeight="1" spans="1:9">
      <c r="A745" s="333">
        <v>2110103</v>
      </c>
      <c r="B745" s="342" t="s">
        <v>153</v>
      </c>
      <c r="C745" s="478">
        <v>0</v>
      </c>
      <c r="D745" s="479">
        <v>0</v>
      </c>
      <c r="E745" s="477" t="str">
        <f t="shared" si="55"/>
        <v/>
      </c>
      <c r="F745" s="472" t="str">
        <f t="shared" si="61"/>
        <v>否</v>
      </c>
      <c r="G745" s="473" t="str">
        <f t="shared" si="65"/>
        <v>项</v>
      </c>
      <c r="H745" s="474" t="str">
        <f t="shared" si="66"/>
        <v>211</v>
      </c>
      <c r="I745" s="474" t="str">
        <f t="shared" si="67"/>
        <v>21101</v>
      </c>
    </row>
    <row r="746" s="319" customFormat="1" ht="34" hidden="1" customHeight="1" spans="1:9">
      <c r="A746" s="333">
        <v>2110104</v>
      </c>
      <c r="B746" s="342" t="s">
        <v>678</v>
      </c>
      <c r="C746" s="478">
        <v>0</v>
      </c>
      <c r="D746" s="479">
        <v>0</v>
      </c>
      <c r="E746" s="477" t="str">
        <f t="shared" si="55"/>
        <v/>
      </c>
      <c r="F746" s="472" t="str">
        <f t="shared" si="61"/>
        <v>否</v>
      </c>
      <c r="G746" s="473" t="str">
        <f t="shared" si="65"/>
        <v>项</v>
      </c>
      <c r="H746" s="474" t="str">
        <f t="shared" si="66"/>
        <v>211</v>
      </c>
      <c r="I746" s="474" t="str">
        <f t="shared" si="67"/>
        <v>21101</v>
      </c>
    </row>
    <row r="747" s="319" customFormat="1" ht="34" hidden="1" customHeight="1" spans="1:9">
      <c r="A747" s="333">
        <v>2110105</v>
      </c>
      <c r="B747" s="342" t="s">
        <v>679</v>
      </c>
      <c r="C747" s="479">
        <v>0</v>
      </c>
      <c r="D747" s="479">
        <v>0</v>
      </c>
      <c r="E747" s="477" t="str">
        <f t="shared" si="55"/>
        <v/>
      </c>
      <c r="F747" s="472" t="str">
        <f t="shared" si="61"/>
        <v>否</v>
      </c>
      <c r="G747" s="473" t="str">
        <f t="shared" si="65"/>
        <v>项</v>
      </c>
      <c r="H747" s="474" t="str">
        <f t="shared" si="66"/>
        <v>211</v>
      </c>
      <c r="I747" s="474" t="str">
        <f t="shared" si="67"/>
        <v>21101</v>
      </c>
    </row>
    <row r="748" s="319" customFormat="1" ht="34" hidden="1" customHeight="1" spans="1:9">
      <c r="A748" s="333">
        <v>2110106</v>
      </c>
      <c r="B748" s="342" t="s">
        <v>680</v>
      </c>
      <c r="C748" s="478">
        <v>0</v>
      </c>
      <c r="D748" s="479">
        <v>0</v>
      </c>
      <c r="E748" s="477" t="str">
        <f t="shared" si="55"/>
        <v/>
      </c>
      <c r="F748" s="472" t="str">
        <f t="shared" si="61"/>
        <v>否</v>
      </c>
      <c r="G748" s="473" t="str">
        <f t="shared" si="65"/>
        <v>项</v>
      </c>
      <c r="H748" s="474" t="str">
        <f t="shared" si="66"/>
        <v>211</v>
      </c>
      <c r="I748" s="474" t="str">
        <f t="shared" si="67"/>
        <v>21101</v>
      </c>
    </row>
    <row r="749" s="319" customFormat="1" ht="34" hidden="1" customHeight="1" spans="1:9">
      <c r="A749" s="333">
        <v>2110107</v>
      </c>
      <c r="B749" s="342" t="s">
        <v>681</v>
      </c>
      <c r="C749" s="478">
        <v>0</v>
      </c>
      <c r="D749" s="479">
        <v>0</v>
      </c>
      <c r="E749" s="477" t="str">
        <f t="shared" si="55"/>
        <v/>
      </c>
      <c r="F749" s="472" t="str">
        <f t="shared" si="61"/>
        <v>否</v>
      </c>
      <c r="G749" s="473" t="str">
        <f t="shared" si="65"/>
        <v>项</v>
      </c>
      <c r="H749" s="474" t="str">
        <f t="shared" si="66"/>
        <v>211</v>
      </c>
      <c r="I749" s="474" t="str">
        <f t="shared" si="67"/>
        <v>21101</v>
      </c>
    </row>
    <row r="750" s="319" customFormat="1" ht="34" hidden="1" customHeight="1" spans="1:9">
      <c r="A750" s="333">
        <v>2110108</v>
      </c>
      <c r="B750" s="342" t="s">
        <v>682</v>
      </c>
      <c r="C750" s="478">
        <v>0</v>
      </c>
      <c r="D750" s="479">
        <v>0</v>
      </c>
      <c r="E750" s="477" t="str">
        <f t="shared" si="55"/>
        <v/>
      </c>
      <c r="F750" s="472" t="str">
        <f t="shared" si="61"/>
        <v>否</v>
      </c>
      <c r="G750" s="473" t="str">
        <f t="shared" si="65"/>
        <v>项</v>
      </c>
      <c r="H750" s="474" t="str">
        <f t="shared" si="66"/>
        <v>211</v>
      </c>
      <c r="I750" s="474" t="str">
        <f t="shared" si="67"/>
        <v>21101</v>
      </c>
    </row>
    <row r="751" s="319" customFormat="1" ht="34" customHeight="1" spans="1:9">
      <c r="A751" s="333">
        <v>2110199</v>
      </c>
      <c r="B751" s="342" t="s">
        <v>683</v>
      </c>
      <c r="C751" s="479">
        <v>0</v>
      </c>
      <c r="D751" s="479">
        <v>47</v>
      </c>
      <c r="E751" s="477" t="str">
        <f t="shared" si="55"/>
        <v/>
      </c>
      <c r="F751" s="472" t="str">
        <f t="shared" si="61"/>
        <v>是</v>
      </c>
      <c r="G751" s="473" t="str">
        <f t="shared" si="65"/>
        <v>项</v>
      </c>
      <c r="H751" s="474" t="str">
        <f t="shared" si="66"/>
        <v>211</v>
      </c>
      <c r="I751" s="474" t="str">
        <f t="shared" si="67"/>
        <v>21101</v>
      </c>
    </row>
    <row r="752" s="316" customFormat="1" ht="34" customHeight="1" spans="1:9">
      <c r="A752" s="339">
        <v>21102</v>
      </c>
      <c r="B752" s="475" t="s">
        <v>684</v>
      </c>
      <c r="C752" s="476">
        <f>SUMIFS(C753:C$1302,$G753:$G$1302,"项",$I753:$I$1302,$A752)</f>
        <v>3</v>
      </c>
      <c r="D752" s="479">
        <f>SUMIFS(D753:D$1302,$G753:$G$1302,"项",$I753:$I$1302,$A752)</f>
        <v>38</v>
      </c>
      <c r="E752" s="477">
        <f t="shared" si="55"/>
        <v>11.6666666666667</v>
      </c>
      <c r="F752" s="472" t="str">
        <f t="shared" si="61"/>
        <v>是</v>
      </c>
      <c r="G752" s="473" t="str">
        <f t="shared" si="65"/>
        <v>款</v>
      </c>
      <c r="H752" s="474" t="str">
        <f t="shared" si="66"/>
        <v>211</v>
      </c>
      <c r="I752" s="474" t="str">
        <f t="shared" si="67"/>
        <v>21102</v>
      </c>
    </row>
    <row r="753" s="319" customFormat="1" ht="34" hidden="1" customHeight="1" spans="1:9">
      <c r="A753" s="333">
        <v>2110203</v>
      </c>
      <c r="B753" s="342" t="s">
        <v>685</v>
      </c>
      <c r="C753" s="478">
        <v>0</v>
      </c>
      <c r="D753" s="479">
        <v>0</v>
      </c>
      <c r="E753" s="477" t="str">
        <f t="shared" si="55"/>
        <v/>
      </c>
      <c r="F753" s="472" t="str">
        <f t="shared" si="61"/>
        <v>否</v>
      </c>
      <c r="G753" s="473" t="str">
        <f t="shared" si="65"/>
        <v>项</v>
      </c>
      <c r="H753" s="474" t="str">
        <f t="shared" si="66"/>
        <v>211</v>
      </c>
      <c r="I753" s="474" t="str">
        <f t="shared" si="67"/>
        <v>21102</v>
      </c>
    </row>
    <row r="754" s="319" customFormat="1" ht="34" hidden="1" customHeight="1" spans="1:9">
      <c r="A754" s="333">
        <v>2110204</v>
      </c>
      <c r="B754" s="342" t="s">
        <v>686</v>
      </c>
      <c r="C754" s="478">
        <v>0</v>
      </c>
      <c r="D754" s="479">
        <v>0</v>
      </c>
      <c r="E754" s="477" t="str">
        <f t="shared" si="55"/>
        <v/>
      </c>
      <c r="F754" s="472" t="str">
        <f t="shared" si="61"/>
        <v>否</v>
      </c>
      <c r="G754" s="473" t="str">
        <f t="shared" si="65"/>
        <v>项</v>
      </c>
      <c r="H754" s="474" t="str">
        <f t="shared" si="66"/>
        <v>211</v>
      </c>
      <c r="I754" s="474" t="str">
        <f t="shared" si="67"/>
        <v>21102</v>
      </c>
    </row>
    <row r="755" s="319" customFormat="1" ht="34" customHeight="1" spans="1:9">
      <c r="A755" s="333">
        <v>2110299</v>
      </c>
      <c r="B755" s="342" t="s">
        <v>687</v>
      </c>
      <c r="C755" s="478">
        <v>3</v>
      </c>
      <c r="D755" s="479">
        <f>8+30</f>
        <v>38</v>
      </c>
      <c r="E755" s="477">
        <f t="shared" si="55"/>
        <v>11.6666666666667</v>
      </c>
      <c r="F755" s="472" t="str">
        <f t="shared" si="61"/>
        <v>是</v>
      </c>
      <c r="G755" s="473" t="str">
        <f t="shared" si="65"/>
        <v>项</v>
      </c>
      <c r="H755" s="474" t="str">
        <f t="shared" si="66"/>
        <v>211</v>
      </c>
      <c r="I755" s="474" t="str">
        <f t="shared" si="67"/>
        <v>21102</v>
      </c>
    </row>
    <row r="756" s="316" customFormat="1" ht="34" customHeight="1" spans="1:9">
      <c r="A756" s="339">
        <v>21103</v>
      </c>
      <c r="B756" s="475" t="s">
        <v>688</v>
      </c>
      <c r="C756" s="476">
        <f>SUMIFS(C757:C$1302,$G757:$G$1302,"项",$I757:$I$1302,$A756)</f>
        <v>4139</v>
      </c>
      <c r="D756" s="479">
        <f>SUMIFS(D757:D$1302,$G757:$G$1302,"项",$I757:$I$1302,$A756)</f>
        <v>4309</v>
      </c>
      <c r="E756" s="477">
        <f t="shared" si="55"/>
        <v>0.0410727228799226</v>
      </c>
      <c r="F756" s="472" t="str">
        <f t="shared" si="61"/>
        <v>是</v>
      </c>
      <c r="G756" s="473" t="str">
        <f t="shared" si="65"/>
        <v>款</v>
      </c>
      <c r="H756" s="474" t="str">
        <f t="shared" si="66"/>
        <v>211</v>
      </c>
      <c r="I756" s="474" t="str">
        <f t="shared" si="67"/>
        <v>21103</v>
      </c>
    </row>
    <row r="757" s="319" customFormat="1" ht="34" hidden="1" customHeight="1" spans="1:9">
      <c r="A757" s="333">
        <v>2110301</v>
      </c>
      <c r="B757" s="342" t="s">
        <v>689</v>
      </c>
      <c r="C757" s="478">
        <v>0</v>
      </c>
      <c r="D757" s="479">
        <v>0</v>
      </c>
      <c r="E757" s="477" t="str">
        <f t="shared" ref="E757:E820" si="68">IF(C757&lt;&gt;0,D757/C757-1,"")</f>
        <v/>
      </c>
      <c r="F757" s="472" t="str">
        <f t="shared" si="61"/>
        <v>否</v>
      </c>
      <c r="G757" s="473" t="str">
        <f t="shared" si="65"/>
        <v>项</v>
      </c>
      <c r="H757" s="474" t="str">
        <f t="shared" si="66"/>
        <v>211</v>
      </c>
      <c r="I757" s="474" t="str">
        <f t="shared" si="67"/>
        <v>21103</v>
      </c>
    </row>
    <row r="758" s="319" customFormat="1" ht="34" customHeight="1" spans="1:9">
      <c r="A758" s="342">
        <v>2110302</v>
      </c>
      <c r="B758" s="342" t="s">
        <v>690</v>
      </c>
      <c r="C758" s="478">
        <v>440</v>
      </c>
      <c r="D758" s="479">
        <v>2309</v>
      </c>
      <c r="E758" s="477">
        <f t="shared" si="68"/>
        <v>4.24772727272727</v>
      </c>
      <c r="F758" s="472" t="str">
        <f t="shared" si="61"/>
        <v>是</v>
      </c>
      <c r="G758" s="473" t="str">
        <f t="shared" si="65"/>
        <v>项</v>
      </c>
      <c r="H758" s="474" t="str">
        <f t="shared" si="66"/>
        <v>211</v>
      </c>
      <c r="I758" s="474" t="str">
        <f t="shared" si="67"/>
        <v>21103</v>
      </c>
    </row>
    <row r="759" s="319" customFormat="1" ht="34" hidden="1" customHeight="1" spans="1:9">
      <c r="A759" s="333">
        <v>2110303</v>
      </c>
      <c r="B759" s="342" t="s">
        <v>691</v>
      </c>
      <c r="C759" s="478">
        <v>0</v>
      </c>
      <c r="D759" s="479">
        <v>0</v>
      </c>
      <c r="E759" s="477" t="str">
        <f t="shared" si="68"/>
        <v/>
      </c>
      <c r="F759" s="472" t="str">
        <f t="shared" si="61"/>
        <v>否</v>
      </c>
      <c r="G759" s="473" t="str">
        <f t="shared" si="65"/>
        <v>项</v>
      </c>
      <c r="H759" s="474" t="str">
        <f t="shared" si="66"/>
        <v>211</v>
      </c>
      <c r="I759" s="474" t="str">
        <f t="shared" si="67"/>
        <v>21103</v>
      </c>
    </row>
    <row r="760" s="319" customFormat="1" ht="34" customHeight="1" spans="1:9">
      <c r="A760" s="333">
        <v>2110304</v>
      </c>
      <c r="B760" s="342" t="s">
        <v>692</v>
      </c>
      <c r="C760" s="479">
        <v>3594</v>
      </c>
      <c r="D760" s="479">
        <v>2000</v>
      </c>
      <c r="E760" s="477">
        <f t="shared" si="68"/>
        <v>-0.443516972732332</v>
      </c>
      <c r="F760" s="472" t="str">
        <f t="shared" si="61"/>
        <v>是</v>
      </c>
      <c r="G760" s="473" t="str">
        <f t="shared" si="65"/>
        <v>项</v>
      </c>
      <c r="H760" s="474" t="str">
        <f t="shared" si="66"/>
        <v>211</v>
      </c>
      <c r="I760" s="474" t="str">
        <f t="shared" si="67"/>
        <v>21103</v>
      </c>
    </row>
    <row r="761" s="319" customFormat="1" ht="34" hidden="1" customHeight="1" spans="1:9">
      <c r="A761" s="333">
        <v>2110305</v>
      </c>
      <c r="B761" s="342" t="s">
        <v>693</v>
      </c>
      <c r="C761" s="478">
        <v>0</v>
      </c>
      <c r="D761" s="479">
        <v>0</v>
      </c>
      <c r="E761" s="477" t="str">
        <f t="shared" si="68"/>
        <v/>
      </c>
      <c r="F761" s="472" t="str">
        <f t="shared" si="61"/>
        <v>否</v>
      </c>
      <c r="G761" s="473" t="str">
        <f t="shared" si="65"/>
        <v>项</v>
      </c>
      <c r="H761" s="474" t="str">
        <f t="shared" si="66"/>
        <v>211</v>
      </c>
      <c r="I761" s="474" t="str">
        <f t="shared" si="67"/>
        <v>21103</v>
      </c>
    </row>
    <row r="762" s="319" customFormat="1" ht="34" hidden="1" customHeight="1" spans="1:9">
      <c r="A762" s="333">
        <v>2110306</v>
      </c>
      <c r="B762" s="342" t="s">
        <v>694</v>
      </c>
      <c r="C762" s="478">
        <v>0</v>
      </c>
      <c r="D762" s="479">
        <v>0</v>
      </c>
      <c r="E762" s="477" t="str">
        <f t="shared" si="68"/>
        <v/>
      </c>
      <c r="F762" s="472" t="str">
        <f t="shared" si="61"/>
        <v>否</v>
      </c>
      <c r="G762" s="473" t="str">
        <f t="shared" si="65"/>
        <v>项</v>
      </c>
      <c r="H762" s="474" t="str">
        <f t="shared" si="66"/>
        <v>211</v>
      </c>
      <c r="I762" s="474" t="str">
        <f t="shared" si="67"/>
        <v>21103</v>
      </c>
    </row>
    <row r="763" s="319" customFormat="1" ht="34" customHeight="1" spans="1:9">
      <c r="A763" s="333" t="s">
        <v>1664</v>
      </c>
      <c r="B763" s="342" t="s">
        <v>695</v>
      </c>
      <c r="C763" s="478">
        <v>105</v>
      </c>
      <c r="D763" s="479">
        <v>0</v>
      </c>
      <c r="E763" s="477">
        <f t="shared" si="68"/>
        <v>-1</v>
      </c>
      <c r="F763" s="472" t="str">
        <f t="shared" si="61"/>
        <v>是</v>
      </c>
      <c r="G763" s="473" t="str">
        <f t="shared" si="65"/>
        <v>项</v>
      </c>
      <c r="H763" s="474" t="str">
        <f t="shared" si="66"/>
        <v>211</v>
      </c>
      <c r="I763" s="474" t="str">
        <f t="shared" si="67"/>
        <v>21103</v>
      </c>
    </row>
    <row r="764" s="319" customFormat="1" ht="34" hidden="1" customHeight="1" spans="1:9">
      <c r="A764" s="333">
        <v>2110399</v>
      </c>
      <c r="B764" s="342" t="s">
        <v>696</v>
      </c>
      <c r="C764" s="478">
        <v>0</v>
      </c>
      <c r="D764" s="479">
        <v>0</v>
      </c>
      <c r="E764" s="477" t="str">
        <f t="shared" si="68"/>
        <v/>
      </c>
      <c r="F764" s="472" t="str">
        <f t="shared" si="61"/>
        <v>否</v>
      </c>
      <c r="G764" s="473" t="str">
        <f t="shared" si="65"/>
        <v>项</v>
      </c>
      <c r="H764" s="474" t="str">
        <f t="shared" si="66"/>
        <v>211</v>
      </c>
      <c r="I764" s="474" t="str">
        <f t="shared" si="67"/>
        <v>21103</v>
      </c>
    </row>
    <row r="765" s="316" customFormat="1" ht="34" customHeight="1" spans="1:9">
      <c r="A765" s="339">
        <v>21104</v>
      </c>
      <c r="B765" s="475" t="s">
        <v>697</v>
      </c>
      <c r="C765" s="476">
        <f>SUMIFS(C766:C$1302,$G766:$G$1302,"项",$I766:$I$1302,$A765)</f>
        <v>591</v>
      </c>
      <c r="D765" s="479">
        <f>SUMIFS(D766:D$1302,$G766:$G$1302,"项",$I766:$I$1302,$A765)</f>
        <v>2881</v>
      </c>
      <c r="E765" s="477">
        <f t="shared" si="68"/>
        <v>3.87478849407783</v>
      </c>
      <c r="F765" s="472" t="str">
        <f t="shared" si="61"/>
        <v>是</v>
      </c>
      <c r="G765" s="473" t="str">
        <f t="shared" si="65"/>
        <v>款</v>
      </c>
      <c r="H765" s="474" t="str">
        <f t="shared" si="66"/>
        <v>211</v>
      </c>
      <c r="I765" s="474" t="str">
        <f t="shared" si="67"/>
        <v>21104</v>
      </c>
    </row>
    <row r="766" s="319" customFormat="1" ht="34" customHeight="1" spans="1:9">
      <c r="A766" s="333">
        <v>2110401</v>
      </c>
      <c r="B766" s="342" t="s">
        <v>698</v>
      </c>
      <c r="C766" s="478">
        <v>553</v>
      </c>
      <c r="D766" s="479">
        <v>1268</v>
      </c>
      <c r="E766" s="477">
        <f t="shared" si="68"/>
        <v>1.29294755877034</v>
      </c>
      <c r="F766" s="472" t="str">
        <f t="shared" si="61"/>
        <v>是</v>
      </c>
      <c r="G766" s="473" t="str">
        <f t="shared" si="65"/>
        <v>项</v>
      </c>
      <c r="H766" s="474" t="str">
        <f t="shared" si="66"/>
        <v>211</v>
      </c>
      <c r="I766" s="474" t="str">
        <f t="shared" si="67"/>
        <v>21104</v>
      </c>
    </row>
    <row r="767" s="319" customFormat="1" ht="34" customHeight="1" spans="1:9">
      <c r="A767" s="333">
        <v>2110402</v>
      </c>
      <c r="B767" s="342" t="s">
        <v>699</v>
      </c>
      <c r="C767" s="479">
        <v>38</v>
      </c>
      <c r="D767" s="479">
        <v>1611</v>
      </c>
      <c r="E767" s="477">
        <f t="shared" si="68"/>
        <v>41.3947368421053</v>
      </c>
      <c r="F767" s="472" t="str">
        <f t="shared" si="61"/>
        <v>是</v>
      </c>
      <c r="G767" s="473" t="str">
        <f t="shared" si="65"/>
        <v>项</v>
      </c>
      <c r="H767" s="474" t="str">
        <f t="shared" si="66"/>
        <v>211</v>
      </c>
      <c r="I767" s="474" t="str">
        <f t="shared" si="67"/>
        <v>21104</v>
      </c>
    </row>
    <row r="768" s="319" customFormat="1" ht="34" hidden="1" customHeight="1" spans="1:9">
      <c r="A768" s="333">
        <v>2110404</v>
      </c>
      <c r="B768" s="342" t="s">
        <v>700</v>
      </c>
      <c r="C768" s="478">
        <v>0</v>
      </c>
      <c r="D768" s="479">
        <v>0</v>
      </c>
      <c r="E768" s="477" t="str">
        <f t="shared" si="68"/>
        <v/>
      </c>
      <c r="F768" s="472" t="str">
        <f t="shared" si="61"/>
        <v>否</v>
      </c>
      <c r="G768" s="473" t="str">
        <f t="shared" si="65"/>
        <v>项</v>
      </c>
      <c r="H768" s="474" t="str">
        <f t="shared" si="66"/>
        <v>211</v>
      </c>
      <c r="I768" s="474" t="str">
        <f t="shared" si="67"/>
        <v>21104</v>
      </c>
    </row>
    <row r="769" s="319" customFormat="1" ht="34" hidden="1" customHeight="1" spans="1:9">
      <c r="A769" s="333">
        <v>2110405</v>
      </c>
      <c r="B769" s="342" t="s">
        <v>701</v>
      </c>
      <c r="C769" s="478">
        <v>0</v>
      </c>
      <c r="D769" s="479">
        <v>0</v>
      </c>
      <c r="E769" s="477" t="str">
        <f t="shared" si="68"/>
        <v/>
      </c>
      <c r="F769" s="139" t="str">
        <f t="shared" si="61"/>
        <v>否</v>
      </c>
      <c r="G769" s="473" t="str">
        <f t="shared" si="65"/>
        <v>项</v>
      </c>
      <c r="H769" s="474" t="str">
        <f t="shared" si="66"/>
        <v>211</v>
      </c>
      <c r="I769" s="474" t="str">
        <f t="shared" si="67"/>
        <v>21104</v>
      </c>
    </row>
    <row r="770" s="319" customFormat="1" ht="34" hidden="1" customHeight="1" spans="1:9">
      <c r="A770" s="333">
        <v>2110406</v>
      </c>
      <c r="B770" s="342" t="s">
        <v>702</v>
      </c>
      <c r="C770" s="478">
        <v>0</v>
      </c>
      <c r="D770" s="479">
        <v>0</v>
      </c>
      <c r="E770" s="477" t="str">
        <f t="shared" si="68"/>
        <v/>
      </c>
      <c r="F770" s="139" t="str">
        <f t="shared" si="61"/>
        <v>否</v>
      </c>
      <c r="G770" s="473" t="str">
        <f t="shared" si="65"/>
        <v>项</v>
      </c>
      <c r="H770" s="474" t="str">
        <f t="shared" si="66"/>
        <v>211</v>
      </c>
      <c r="I770" s="474" t="str">
        <f t="shared" si="67"/>
        <v>21104</v>
      </c>
    </row>
    <row r="771" s="319" customFormat="1" ht="34" customHeight="1" spans="1:9">
      <c r="A771" s="333">
        <v>2110499</v>
      </c>
      <c r="B771" s="342" t="s">
        <v>703</v>
      </c>
      <c r="C771" s="478">
        <v>0</v>
      </c>
      <c r="D771" s="479">
        <v>2</v>
      </c>
      <c r="E771" s="477" t="str">
        <f t="shared" si="68"/>
        <v/>
      </c>
      <c r="F771" s="139" t="str">
        <f t="shared" si="61"/>
        <v>是</v>
      </c>
      <c r="G771" s="473" t="str">
        <f t="shared" si="65"/>
        <v>项</v>
      </c>
      <c r="H771" s="474" t="str">
        <f t="shared" si="66"/>
        <v>211</v>
      </c>
      <c r="I771" s="474" t="str">
        <f t="shared" si="67"/>
        <v>21104</v>
      </c>
    </row>
    <row r="772" s="316" customFormat="1" ht="34" customHeight="1" spans="1:9">
      <c r="A772" s="339">
        <v>21105</v>
      </c>
      <c r="B772" s="475" t="s">
        <v>704</v>
      </c>
      <c r="C772" s="476">
        <f>SUMIFS(C773:C$1302,$G773:$G$1302,"项",$I773:$I$1302,$A772)</f>
        <v>326</v>
      </c>
      <c r="D772" s="479">
        <f>SUMIFS(D773:D$1302,$G773:$G$1302,"项",$I773:$I$1302,$A772)</f>
        <v>2275</v>
      </c>
      <c r="E772" s="477">
        <f t="shared" si="68"/>
        <v>5.97852760736196</v>
      </c>
      <c r="F772" s="139" t="str">
        <f t="shared" si="61"/>
        <v>是</v>
      </c>
      <c r="G772" s="473" t="str">
        <f t="shared" si="65"/>
        <v>款</v>
      </c>
      <c r="H772" s="474" t="str">
        <f t="shared" si="66"/>
        <v>211</v>
      </c>
      <c r="I772" s="474" t="str">
        <f t="shared" si="67"/>
        <v>21105</v>
      </c>
    </row>
    <row r="773" s="319" customFormat="1" ht="34" customHeight="1" spans="1:9">
      <c r="A773" s="333">
        <v>2110501</v>
      </c>
      <c r="B773" s="342" t="s">
        <v>705</v>
      </c>
      <c r="C773" s="478">
        <v>326</v>
      </c>
      <c r="D773" s="479">
        <v>2179</v>
      </c>
      <c r="E773" s="477">
        <f t="shared" si="68"/>
        <v>5.6840490797546</v>
      </c>
      <c r="F773" s="139" t="str">
        <f t="shared" si="61"/>
        <v>是</v>
      </c>
      <c r="G773" s="473" t="str">
        <f t="shared" si="65"/>
        <v>项</v>
      </c>
      <c r="H773" s="474" t="str">
        <f t="shared" si="66"/>
        <v>211</v>
      </c>
      <c r="I773" s="474" t="str">
        <f t="shared" si="67"/>
        <v>21105</v>
      </c>
    </row>
    <row r="774" s="319" customFormat="1" ht="34" hidden="1" customHeight="1" spans="1:9">
      <c r="A774" s="333">
        <v>2110502</v>
      </c>
      <c r="B774" s="342" t="s">
        <v>706</v>
      </c>
      <c r="C774" s="479">
        <v>0</v>
      </c>
      <c r="D774" s="479">
        <v>0</v>
      </c>
      <c r="E774" s="477" t="str">
        <f t="shared" si="68"/>
        <v/>
      </c>
      <c r="F774" s="139" t="str">
        <f t="shared" ref="F774:F800" si="69">IF(LEN(A774)=3,"是",IF(B774&lt;&gt;"",IF(SUM(C774:D774)&lt;&gt;0,"是","否"),"是"))</f>
        <v>否</v>
      </c>
      <c r="G774" s="473" t="str">
        <f t="shared" si="65"/>
        <v>项</v>
      </c>
      <c r="H774" s="474" t="str">
        <f t="shared" si="66"/>
        <v>211</v>
      </c>
      <c r="I774" s="474" t="str">
        <f t="shared" si="67"/>
        <v>21105</v>
      </c>
    </row>
    <row r="775" s="319" customFormat="1" ht="34" hidden="1" customHeight="1" spans="1:9">
      <c r="A775" s="333">
        <v>2110503</v>
      </c>
      <c r="B775" s="342" t="s">
        <v>707</v>
      </c>
      <c r="C775" s="478">
        <v>0</v>
      </c>
      <c r="D775" s="479">
        <v>0</v>
      </c>
      <c r="E775" s="477" t="str">
        <f t="shared" si="68"/>
        <v/>
      </c>
      <c r="F775" s="139" t="str">
        <f t="shared" si="69"/>
        <v>否</v>
      </c>
      <c r="G775" s="473" t="str">
        <f t="shared" si="65"/>
        <v>项</v>
      </c>
      <c r="H775" s="474" t="str">
        <f t="shared" si="66"/>
        <v>211</v>
      </c>
      <c r="I775" s="474" t="str">
        <f t="shared" si="67"/>
        <v>21105</v>
      </c>
    </row>
    <row r="776" s="319" customFormat="1" ht="34" hidden="1" customHeight="1" spans="1:9">
      <c r="A776" s="333">
        <v>2110506</v>
      </c>
      <c r="B776" s="342" t="s">
        <v>708</v>
      </c>
      <c r="C776" s="478">
        <v>0</v>
      </c>
      <c r="D776" s="479">
        <v>0</v>
      </c>
      <c r="E776" s="477" t="str">
        <f t="shared" si="68"/>
        <v/>
      </c>
      <c r="F776" s="139" t="str">
        <f t="shared" si="69"/>
        <v>否</v>
      </c>
      <c r="G776" s="473" t="str">
        <f t="shared" si="65"/>
        <v>项</v>
      </c>
      <c r="H776" s="474" t="str">
        <f t="shared" si="66"/>
        <v>211</v>
      </c>
      <c r="I776" s="474" t="str">
        <f t="shared" si="67"/>
        <v>21105</v>
      </c>
    </row>
    <row r="777" s="319" customFormat="1" ht="34" customHeight="1" spans="1:9">
      <c r="A777" s="333">
        <v>2110507</v>
      </c>
      <c r="B777" s="342" t="s">
        <v>709</v>
      </c>
      <c r="C777" s="479">
        <v>0</v>
      </c>
      <c r="D777" s="479">
        <v>96</v>
      </c>
      <c r="E777" s="477" t="str">
        <f t="shared" si="68"/>
        <v/>
      </c>
      <c r="F777" s="139" t="str">
        <f t="shared" si="69"/>
        <v>是</v>
      </c>
      <c r="G777" s="473" t="str">
        <f t="shared" ref="G777:G840" si="70">_xlfn.IFS(LEN(A777)=3,"类",LEN(A777)=5,"款",LEN(A777)=7,"项")</f>
        <v>项</v>
      </c>
      <c r="H777" s="474" t="str">
        <f t="shared" ref="H777:H840" si="71">LEFT(A777,3)</f>
        <v>211</v>
      </c>
      <c r="I777" s="474" t="str">
        <f t="shared" ref="I777:I840" si="72">LEFT(A777,5)</f>
        <v>21105</v>
      </c>
    </row>
    <row r="778" s="319" customFormat="1" ht="34" hidden="1" customHeight="1" spans="1:9">
      <c r="A778" s="333">
        <v>2110599</v>
      </c>
      <c r="B778" s="342" t="s">
        <v>710</v>
      </c>
      <c r="C778" s="478">
        <v>0</v>
      </c>
      <c r="D778" s="479">
        <v>0</v>
      </c>
      <c r="E778" s="477" t="str">
        <f t="shared" si="68"/>
        <v/>
      </c>
      <c r="F778" s="139" t="str">
        <f t="shared" si="69"/>
        <v>否</v>
      </c>
      <c r="G778" s="473" t="str">
        <f t="shared" si="70"/>
        <v>项</v>
      </c>
      <c r="H778" s="474" t="str">
        <f t="shared" si="71"/>
        <v>211</v>
      </c>
      <c r="I778" s="474" t="str">
        <f t="shared" si="72"/>
        <v>21105</v>
      </c>
    </row>
    <row r="779" s="316" customFormat="1" ht="34" hidden="1" customHeight="1" spans="1:9">
      <c r="A779" s="339">
        <v>21106</v>
      </c>
      <c r="B779" s="475" t="s">
        <v>711</v>
      </c>
      <c r="C779" s="476">
        <f>SUMIFS(C780:C$1302,$G780:$G$1302,"项",$I780:$I$1302,$A779)</f>
        <v>0</v>
      </c>
      <c r="D779" s="479">
        <f>SUMIFS(D780:D$1302,$G780:$G$1302,"项",$I780:$I$1302,$A779)</f>
        <v>0</v>
      </c>
      <c r="E779" s="477" t="str">
        <f t="shared" si="68"/>
        <v/>
      </c>
      <c r="F779" s="139" t="str">
        <f t="shared" si="69"/>
        <v>否</v>
      </c>
      <c r="G779" s="473" t="str">
        <f t="shared" si="70"/>
        <v>款</v>
      </c>
      <c r="H779" s="474" t="str">
        <f t="shared" si="71"/>
        <v>211</v>
      </c>
      <c r="I779" s="474" t="str">
        <f t="shared" si="72"/>
        <v>21106</v>
      </c>
    </row>
    <row r="780" s="319" customFormat="1" ht="34" hidden="1" customHeight="1" spans="1:9">
      <c r="A780" s="333">
        <v>2110602</v>
      </c>
      <c r="B780" s="342" t="s">
        <v>712</v>
      </c>
      <c r="C780" s="479">
        <v>0</v>
      </c>
      <c r="D780" s="479">
        <v>0</v>
      </c>
      <c r="E780" s="477" t="str">
        <f t="shared" si="68"/>
        <v/>
      </c>
      <c r="F780" s="139" t="str">
        <f t="shared" si="69"/>
        <v>否</v>
      </c>
      <c r="G780" s="473" t="str">
        <f t="shared" si="70"/>
        <v>项</v>
      </c>
      <c r="H780" s="474" t="str">
        <f t="shared" si="71"/>
        <v>211</v>
      </c>
      <c r="I780" s="474" t="str">
        <f t="shared" si="72"/>
        <v>21106</v>
      </c>
    </row>
    <row r="781" s="319" customFormat="1" ht="34" hidden="1" customHeight="1" spans="1:9">
      <c r="A781" s="333">
        <v>2110603</v>
      </c>
      <c r="B781" s="487" t="s">
        <v>713</v>
      </c>
      <c r="C781" s="478">
        <v>0</v>
      </c>
      <c r="D781" s="479">
        <v>0</v>
      </c>
      <c r="E781" s="477" t="str">
        <f t="shared" si="68"/>
        <v/>
      </c>
      <c r="F781" s="139" t="str">
        <f t="shared" si="69"/>
        <v>否</v>
      </c>
      <c r="G781" s="473" t="str">
        <f t="shared" si="70"/>
        <v>项</v>
      </c>
      <c r="H781" s="474" t="str">
        <f t="shared" si="71"/>
        <v>211</v>
      </c>
      <c r="I781" s="474" t="str">
        <f t="shared" si="72"/>
        <v>21106</v>
      </c>
    </row>
    <row r="782" s="319" customFormat="1" ht="34" hidden="1" customHeight="1" spans="1:9">
      <c r="A782" s="333">
        <v>2110604</v>
      </c>
      <c r="B782" s="342" t="s">
        <v>714</v>
      </c>
      <c r="C782" s="479">
        <v>0</v>
      </c>
      <c r="D782" s="479">
        <v>0</v>
      </c>
      <c r="E782" s="477" t="str">
        <f t="shared" si="68"/>
        <v/>
      </c>
      <c r="F782" s="139" t="str">
        <f t="shared" si="69"/>
        <v>否</v>
      </c>
      <c r="G782" s="473" t="str">
        <f t="shared" si="70"/>
        <v>项</v>
      </c>
      <c r="H782" s="474" t="str">
        <f t="shared" si="71"/>
        <v>211</v>
      </c>
      <c r="I782" s="474" t="str">
        <f t="shared" si="72"/>
        <v>21106</v>
      </c>
    </row>
    <row r="783" s="319" customFormat="1" ht="34" hidden="1" customHeight="1" spans="1:9">
      <c r="A783" s="333">
        <v>2110605</v>
      </c>
      <c r="B783" s="487" t="s">
        <v>715</v>
      </c>
      <c r="C783" s="478">
        <v>0</v>
      </c>
      <c r="D783" s="479">
        <v>0</v>
      </c>
      <c r="E783" s="477" t="str">
        <f t="shared" si="68"/>
        <v/>
      </c>
      <c r="F783" s="139" t="str">
        <f t="shared" si="69"/>
        <v>否</v>
      </c>
      <c r="G783" s="473" t="str">
        <f t="shared" si="70"/>
        <v>项</v>
      </c>
      <c r="H783" s="474" t="str">
        <f t="shared" si="71"/>
        <v>211</v>
      </c>
      <c r="I783" s="474" t="str">
        <f t="shared" si="72"/>
        <v>21106</v>
      </c>
    </row>
    <row r="784" s="319" customFormat="1" ht="34" hidden="1" customHeight="1" spans="1:9">
      <c r="A784" s="333">
        <v>2110699</v>
      </c>
      <c r="B784" s="342" t="s">
        <v>716</v>
      </c>
      <c r="C784" s="479">
        <v>0</v>
      </c>
      <c r="D784" s="479">
        <v>0</v>
      </c>
      <c r="E784" s="477" t="str">
        <f t="shared" si="68"/>
        <v/>
      </c>
      <c r="F784" s="139" t="str">
        <f t="shared" si="69"/>
        <v>否</v>
      </c>
      <c r="G784" s="473" t="str">
        <f t="shared" si="70"/>
        <v>项</v>
      </c>
      <c r="H784" s="474" t="str">
        <f t="shared" si="71"/>
        <v>211</v>
      </c>
      <c r="I784" s="474" t="str">
        <f t="shared" si="72"/>
        <v>21106</v>
      </c>
    </row>
    <row r="785" s="316" customFormat="1" ht="34" customHeight="1" spans="1:9">
      <c r="A785" s="339">
        <v>21107</v>
      </c>
      <c r="B785" s="475" t="s">
        <v>717</v>
      </c>
      <c r="C785" s="476">
        <f>SUMIFS(C786:C$1302,$G786:$G$1302,"项",$I786:$I$1302,$A785)</f>
        <v>0</v>
      </c>
      <c r="D785" s="479">
        <f>SUMIFS(D786:D$1302,$G786:$G$1302,"项",$I786:$I$1302,$A785)</f>
        <v>52</v>
      </c>
      <c r="E785" s="477" t="str">
        <f t="shared" si="68"/>
        <v/>
      </c>
      <c r="F785" s="139" t="str">
        <f t="shared" si="69"/>
        <v>是</v>
      </c>
      <c r="G785" s="473" t="str">
        <f t="shared" si="70"/>
        <v>款</v>
      </c>
      <c r="H785" s="474" t="str">
        <f t="shared" si="71"/>
        <v>211</v>
      </c>
      <c r="I785" s="474" t="str">
        <f t="shared" si="72"/>
        <v>21107</v>
      </c>
    </row>
    <row r="786" s="319" customFormat="1" ht="34" hidden="1" customHeight="1" spans="1:9">
      <c r="A786" s="333">
        <v>2110704</v>
      </c>
      <c r="B786" s="342" t="s">
        <v>718</v>
      </c>
      <c r="C786" s="478">
        <v>0</v>
      </c>
      <c r="D786" s="479">
        <v>0</v>
      </c>
      <c r="E786" s="477" t="str">
        <f t="shared" si="68"/>
        <v/>
      </c>
      <c r="F786" s="139" t="str">
        <f t="shared" si="69"/>
        <v>否</v>
      </c>
      <c r="G786" s="473" t="str">
        <f t="shared" si="70"/>
        <v>项</v>
      </c>
      <c r="H786" s="474" t="str">
        <f t="shared" si="71"/>
        <v>211</v>
      </c>
      <c r="I786" s="474" t="str">
        <f t="shared" si="72"/>
        <v>21107</v>
      </c>
    </row>
    <row r="787" s="319" customFormat="1" ht="34" customHeight="1" spans="1:9">
      <c r="A787" s="333">
        <v>2110799</v>
      </c>
      <c r="B787" s="342" t="s">
        <v>719</v>
      </c>
      <c r="C787" s="478">
        <v>0</v>
      </c>
      <c r="D787" s="479">
        <v>52</v>
      </c>
      <c r="E787" s="477" t="str">
        <f t="shared" si="68"/>
        <v/>
      </c>
      <c r="F787" s="139" t="str">
        <f t="shared" si="69"/>
        <v>是</v>
      </c>
      <c r="G787" s="473" t="str">
        <f t="shared" si="70"/>
        <v>项</v>
      </c>
      <c r="H787" s="474" t="str">
        <f t="shared" si="71"/>
        <v>211</v>
      </c>
      <c r="I787" s="474" t="str">
        <f t="shared" si="72"/>
        <v>21107</v>
      </c>
    </row>
    <row r="788" s="316" customFormat="1" ht="34" hidden="1" customHeight="1" spans="1:9">
      <c r="A788" s="339">
        <v>21108</v>
      </c>
      <c r="B788" s="475" t="s">
        <v>720</v>
      </c>
      <c r="C788" s="476">
        <f>SUMIFS(C789:C$1302,$G789:$G$1302,"项",$I789:$I$1302,$A788)</f>
        <v>0</v>
      </c>
      <c r="D788" s="479">
        <f>SUMIFS(D789:D$1302,$G789:$G$1302,"项",$I789:$I$1302,$A788)</f>
        <v>0</v>
      </c>
      <c r="E788" s="477" t="str">
        <f t="shared" si="68"/>
        <v/>
      </c>
      <c r="F788" s="139" t="str">
        <f t="shared" si="69"/>
        <v>否</v>
      </c>
      <c r="G788" s="473" t="str">
        <f t="shared" si="70"/>
        <v>款</v>
      </c>
      <c r="H788" s="474" t="str">
        <f t="shared" si="71"/>
        <v>211</v>
      </c>
      <c r="I788" s="474" t="str">
        <f t="shared" si="72"/>
        <v>21108</v>
      </c>
    </row>
    <row r="789" s="319" customFormat="1" ht="34" hidden="1" customHeight="1" spans="1:9">
      <c r="A789" s="333">
        <v>2110804</v>
      </c>
      <c r="B789" s="342" t="s">
        <v>721</v>
      </c>
      <c r="C789" s="478">
        <v>0</v>
      </c>
      <c r="D789" s="479">
        <v>0</v>
      </c>
      <c r="E789" s="477" t="str">
        <f t="shared" si="68"/>
        <v/>
      </c>
      <c r="F789" s="139" t="str">
        <f t="shared" si="69"/>
        <v>否</v>
      </c>
      <c r="G789" s="473" t="str">
        <f t="shared" si="70"/>
        <v>项</v>
      </c>
      <c r="H789" s="474" t="str">
        <f t="shared" si="71"/>
        <v>211</v>
      </c>
      <c r="I789" s="474" t="str">
        <f t="shared" si="72"/>
        <v>21108</v>
      </c>
    </row>
    <row r="790" s="319" customFormat="1" ht="34" hidden="1" customHeight="1" spans="1:9">
      <c r="A790" s="333">
        <v>2110899</v>
      </c>
      <c r="B790" s="342" t="s">
        <v>722</v>
      </c>
      <c r="C790" s="479">
        <v>0</v>
      </c>
      <c r="D790" s="479">
        <v>0</v>
      </c>
      <c r="E790" s="477" t="str">
        <f t="shared" si="68"/>
        <v/>
      </c>
      <c r="F790" s="139" t="str">
        <f t="shared" si="69"/>
        <v>否</v>
      </c>
      <c r="G790" s="473" t="str">
        <f t="shared" si="70"/>
        <v>项</v>
      </c>
      <c r="H790" s="474" t="str">
        <f t="shared" si="71"/>
        <v>211</v>
      </c>
      <c r="I790" s="474" t="str">
        <f t="shared" si="72"/>
        <v>21108</v>
      </c>
    </row>
    <row r="791" s="316" customFormat="1" ht="34" hidden="1" customHeight="1" spans="1:9">
      <c r="A791" s="475">
        <v>21109</v>
      </c>
      <c r="B791" s="475" t="s">
        <v>723</v>
      </c>
      <c r="C791" s="476">
        <f>SUMIFS(C792:C$1302,$G792:$G$1302,"项",$I792:$I$1302,$A791)</f>
        <v>0</v>
      </c>
      <c r="D791" s="479">
        <f>SUMIFS(D792:D$1302,$G792:$G$1302,"项",$I792:$I$1302,$A791)</f>
        <v>0</v>
      </c>
      <c r="E791" s="477" t="str">
        <f t="shared" si="68"/>
        <v/>
      </c>
      <c r="F791" s="139" t="str">
        <f t="shared" si="69"/>
        <v>否</v>
      </c>
      <c r="G791" s="473" t="str">
        <f t="shared" si="70"/>
        <v>款</v>
      </c>
      <c r="H791" s="474" t="str">
        <f t="shared" si="71"/>
        <v>211</v>
      </c>
      <c r="I791" s="474" t="str">
        <f t="shared" si="72"/>
        <v>21109</v>
      </c>
    </row>
    <row r="792" s="319" customFormat="1" ht="34" hidden="1" customHeight="1" spans="1:9">
      <c r="A792" s="333">
        <v>2110901</v>
      </c>
      <c r="B792" s="342" t="s">
        <v>724</v>
      </c>
      <c r="C792" s="479">
        <v>0</v>
      </c>
      <c r="D792" s="479">
        <v>0</v>
      </c>
      <c r="E792" s="477" t="str">
        <f t="shared" si="68"/>
        <v/>
      </c>
      <c r="F792" s="139" t="str">
        <f t="shared" si="69"/>
        <v>否</v>
      </c>
      <c r="G792" s="473" t="str">
        <f t="shared" si="70"/>
        <v>项</v>
      </c>
      <c r="H792" s="474" t="str">
        <f t="shared" si="71"/>
        <v>211</v>
      </c>
      <c r="I792" s="474" t="str">
        <f t="shared" si="72"/>
        <v>21109</v>
      </c>
    </row>
    <row r="793" s="316" customFormat="1" ht="34" customHeight="1" spans="1:9">
      <c r="A793" s="475">
        <v>21110</v>
      </c>
      <c r="B793" s="475" t="s">
        <v>725</v>
      </c>
      <c r="C793" s="476">
        <f>SUMIFS(C794:C$1302,$G794:$G$1302,"项",$I794:$I$1302,$A793)</f>
        <v>1000</v>
      </c>
      <c r="D793" s="479">
        <f>SUMIFS(D794:D$1302,$G794:$G$1302,"项",$I794:$I$1302,$A793)</f>
        <v>300</v>
      </c>
      <c r="E793" s="477">
        <f t="shared" si="68"/>
        <v>-0.7</v>
      </c>
      <c r="F793" s="139" t="str">
        <f t="shared" si="69"/>
        <v>是</v>
      </c>
      <c r="G793" s="473" t="str">
        <f t="shared" si="70"/>
        <v>款</v>
      </c>
      <c r="H793" s="474" t="str">
        <f t="shared" si="71"/>
        <v>211</v>
      </c>
      <c r="I793" s="474" t="str">
        <f t="shared" si="72"/>
        <v>21110</v>
      </c>
    </row>
    <row r="794" s="319" customFormat="1" ht="34" customHeight="1" spans="1:9">
      <c r="A794" s="333">
        <v>2111001</v>
      </c>
      <c r="B794" s="342" t="s">
        <v>726</v>
      </c>
      <c r="C794" s="479">
        <v>1000</v>
      </c>
      <c r="D794" s="479">
        <v>300</v>
      </c>
      <c r="E794" s="477">
        <f t="shared" si="68"/>
        <v>-0.7</v>
      </c>
      <c r="F794" s="139" t="str">
        <f t="shared" si="69"/>
        <v>是</v>
      </c>
      <c r="G794" s="473" t="str">
        <f t="shared" si="70"/>
        <v>项</v>
      </c>
      <c r="H794" s="474" t="str">
        <f t="shared" si="71"/>
        <v>211</v>
      </c>
      <c r="I794" s="474" t="str">
        <f t="shared" si="72"/>
        <v>21110</v>
      </c>
    </row>
    <row r="795" s="316" customFormat="1" ht="34" hidden="1" customHeight="1" spans="1:9">
      <c r="A795" s="339">
        <v>21111</v>
      </c>
      <c r="B795" s="475" t="s">
        <v>727</v>
      </c>
      <c r="C795" s="476">
        <f>SUMIFS(C796:C$1302,$G796:$G$1302,"项",$I796:$I$1302,$A795)</f>
        <v>0</v>
      </c>
      <c r="D795" s="479">
        <f>SUMIFS(D796:D$1302,$G796:$G$1302,"项",$I796:$I$1302,$A795)</f>
        <v>0</v>
      </c>
      <c r="E795" s="477" t="str">
        <f t="shared" si="68"/>
        <v/>
      </c>
      <c r="F795" s="139" t="str">
        <f t="shared" si="69"/>
        <v>否</v>
      </c>
      <c r="G795" s="473" t="str">
        <f t="shared" si="70"/>
        <v>款</v>
      </c>
      <c r="H795" s="474" t="str">
        <f t="shared" si="71"/>
        <v>211</v>
      </c>
      <c r="I795" s="474" t="str">
        <f t="shared" si="72"/>
        <v>21111</v>
      </c>
    </row>
    <row r="796" s="319" customFormat="1" ht="34" hidden="1" customHeight="1" spans="1:9">
      <c r="A796" s="333">
        <v>2111101</v>
      </c>
      <c r="B796" s="342" t="s">
        <v>728</v>
      </c>
      <c r="C796" s="478">
        <v>0</v>
      </c>
      <c r="D796" s="479">
        <v>0</v>
      </c>
      <c r="E796" s="477" t="str">
        <f t="shared" si="68"/>
        <v/>
      </c>
      <c r="F796" s="139" t="str">
        <f t="shared" si="69"/>
        <v>否</v>
      </c>
      <c r="G796" s="473" t="str">
        <f t="shared" si="70"/>
        <v>项</v>
      </c>
      <c r="H796" s="474" t="str">
        <f t="shared" si="71"/>
        <v>211</v>
      </c>
      <c r="I796" s="474" t="str">
        <f t="shared" si="72"/>
        <v>21111</v>
      </c>
    </row>
    <row r="797" s="319" customFormat="1" ht="34" hidden="1" customHeight="1" spans="1:9">
      <c r="A797" s="333">
        <v>2111102</v>
      </c>
      <c r="B797" s="342" t="s">
        <v>729</v>
      </c>
      <c r="C797" s="478">
        <v>0</v>
      </c>
      <c r="D797" s="479">
        <v>0</v>
      </c>
      <c r="E797" s="477" t="str">
        <f t="shared" si="68"/>
        <v/>
      </c>
      <c r="F797" s="139" t="str">
        <f t="shared" si="69"/>
        <v>否</v>
      </c>
      <c r="G797" s="473" t="str">
        <f t="shared" si="70"/>
        <v>项</v>
      </c>
      <c r="H797" s="474" t="str">
        <f t="shared" si="71"/>
        <v>211</v>
      </c>
      <c r="I797" s="474" t="str">
        <f t="shared" si="72"/>
        <v>21111</v>
      </c>
    </row>
    <row r="798" s="319" customFormat="1" ht="34" hidden="1" customHeight="1" spans="1:9">
      <c r="A798" s="333">
        <v>2111103</v>
      </c>
      <c r="B798" s="342" t="s">
        <v>730</v>
      </c>
      <c r="C798" s="478">
        <v>0</v>
      </c>
      <c r="D798" s="479">
        <v>0</v>
      </c>
      <c r="E798" s="477" t="str">
        <f t="shared" si="68"/>
        <v/>
      </c>
      <c r="F798" s="139" t="str">
        <f t="shared" si="69"/>
        <v>否</v>
      </c>
      <c r="G798" s="473" t="str">
        <f t="shared" si="70"/>
        <v>项</v>
      </c>
      <c r="H798" s="474" t="str">
        <f t="shared" si="71"/>
        <v>211</v>
      </c>
      <c r="I798" s="474" t="str">
        <f t="shared" si="72"/>
        <v>21111</v>
      </c>
    </row>
    <row r="799" s="319" customFormat="1" ht="34" hidden="1" customHeight="1" spans="1:9">
      <c r="A799" s="333">
        <v>2111104</v>
      </c>
      <c r="B799" s="342" t="s">
        <v>731</v>
      </c>
      <c r="C799" s="478">
        <v>0</v>
      </c>
      <c r="D799" s="479">
        <v>0</v>
      </c>
      <c r="E799" s="477" t="str">
        <f t="shared" si="68"/>
        <v/>
      </c>
      <c r="F799" s="139" t="str">
        <f t="shared" si="69"/>
        <v>否</v>
      </c>
      <c r="G799" s="473" t="str">
        <f t="shared" si="70"/>
        <v>项</v>
      </c>
      <c r="H799" s="474" t="str">
        <f t="shared" si="71"/>
        <v>211</v>
      </c>
      <c r="I799" s="474" t="str">
        <f t="shared" si="72"/>
        <v>21111</v>
      </c>
    </row>
    <row r="800" s="319" customFormat="1" ht="34" hidden="1" customHeight="1" spans="1:9">
      <c r="A800" s="333">
        <v>2111199</v>
      </c>
      <c r="B800" s="342" t="s">
        <v>732</v>
      </c>
      <c r="C800" s="478">
        <v>0</v>
      </c>
      <c r="D800" s="479">
        <v>0</v>
      </c>
      <c r="E800" s="477" t="str">
        <f t="shared" si="68"/>
        <v/>
      </c>
      <c r="F800" s="139" t="str">
        <f t="shared" si="69"/>
        <v>否</v>
      </c>
      <c r="G800" s="473" t="str">
        <f t="shared" si="70"/>
        <v>项</v>
      </c>
      <c r="H800" s="474" t="str">
        <f t="shared" si="71"/>
        <v>211</v>
      </c>
      <c r="I800" s="474" t="str">
        <f t="shared" si="72"/>
        <v>21111</v>
      </c>
    </row>
    <row r="801" s="316" customFormat="1" ht="34" hidden="1" customHeight="1" spans="1:9">
      <c r="A801" s="339">
        <v>21112</v>
      </c>
      <c r="B801" s="475" t="s">
        <v>733</v>
      </c>
      <c r="C801" s="476">
        <f>SUMIFS(C802:C$1302,$G802:$G$1302,"项",$I802:$I$1302,$A801)</f>
        <v>0</v>
      </c>
      <c r="D801" s="479">
        <f>SUMIFS(D802:D$1302,$G802:$G$1302,"项",$I802:$I$1302,$A801)</f>
        <v>0</v>
      </c>
      <c r="E801" s="477" t="str">
        <f t="shared" si="68"/>
        <v/>
      </c>
      <c r="F801" s="139" t="str">
        <f t="shared" ref="F801:F832" si="73">IF(LEN(A801)=3,"是",IF(B801&lt;&gt;"",IF(SUM(C801:D801)&lt;&gt;0,"是","否"),"是"))</f>
        <v>否</v>
      </c>
      <c r="G801" s="473" t="str">
        <f t="shared" si="70"/>
        <v>款</v>
      </c>
      <c r="H801" s="474" t="str">
        <f t="shared" si="71"/>
        <v>211</v>
      </c>
      <c r="I801" s="474" t="str">
        <f t="shared" si="72"/>
        <v>21112</v>
      </c>
    </row>
    <row r="802" s="319" customFormat="1" ht="34" hidden="1" customHeight="1" spans="1:9">
      <c r="A802" s="333" t="s">
        <v>1665</v>
      </c>
      <c r="B802" s="342" t="s">
        <v>734</v>
      </c>
      <c r="C802" s="478">
        <v>0</v>
      </c>
      <c r="D802" s="479">
        <v>0</v>
      </c>
      <c r="E802" s="477" t="str">
        <f t="shared" si="68"/>
        <v/>
      </c>
      <c r="F802" s="139" t="str">
        <f t="shared" si="73"/>
        <v>否</v>
      </c>
      <c r="G802" s="473" t="str">
        <f t="shared" si="70"/>
        <v>项</v>
      </c>
      <c r="H802" s="474" t="str">
        <f t="shared" si="71"/>
        <v>211</v>
      </c>
      <c r="I802" s="474" t="str">
        <f t="shared" si="72"/>
        <v>21112</v>
      </c>
    </row>
    <row r="803" s="316" customFormat="1" ht="34" hidden="1" customHeight="1" spans="1:9">
      <c r="A803" s="339">
        <v>21113</v>
      </c>
      <c r="B803" s="475" t="s">
        <v>735</v>
      </c>
      <c r="C803" s="476">
        <f>SUMIFS(C804:C$1302,$G804:$G$1302,"项",$I804:$I$1302,$A803)</f>
        <v>0</v>
      </c>
      <c r="D803" s="479">
        <f>SUMIFS(D804:D$1302,$G804:$G$1302,"项",$I804:$I$1302,$A803)</f>
        <v>0</v>
      </c>
      <c r="E803" s="477" t="str">
        <f t="shared" si="68"/>
        <v/>
      </c>
      <c r="F803" s="139" t="str">
        <f t="shared" si="73"/>
        <v>否</v>
      </c>
      <c r="G803" s="473" t="str">
        <f t="shared" si="70"/>
        <v>款</v>
      </c>
      <c r="H803" s="474" t="str">
        <f t="shared" si="71"/>
        <v>211</v>
      </c>
      <c r="I803" s="474" t="str">
        <f t="shared" si="72"/>
        <v>21113</v>
      </c>
    </row>
    <row r="804" s="319" customFormat="1" ht="34" hidden="1" customHeight="1" spans="1:9">
      <c r="A804" s="333" t="s">
        <v>1666</v>
      </c>
      <c r="B804" s="342" t="s">
        <v>736</v>
      </c>
      <c r="C804" s="478">
        <v>0</v>
      </c>
      <c r="D804" s="479">
        <v>0</v>
      </c>
      <c r="E804" s="477" t="str">
        <f t="shared" si="68"/>
        <v/>
      </c>
      <c r="F804" s="139" t="str">
        <f t="shared" si="73"/>
        <v>否</v>
      </c>
      <c r="G804" s="473" t="str">
        <f t="shared" si="70"/>
        <v>项</v>
      </c>
      <c r="H804" s="474" t="str">
        <f t="shared" si="71"/>
        <v>211</v>
      </c>
      <c r="I804" s="474" t="str">
        <f t="shared" si="72"/>
        <v>21113</v>
      </c>
    </row>
    <row r="805" s="316" customFormat="1" ht="34" hidden="1" customHeight="1" spans="1:9">
      <c r="A805" s="339">
        <v>21114</v>
      </c>
      <c r="B805" s="475" t="s">
        <v>737</v>
      </c>
      <c r="C805" s="476">
        <f>SUMIFS(C806:C$1302,$G806:$G$1302,"项",$I806:$I$1302,$A805)</f>
        <v>0</v>
      </c>
      <c r="D805" s="479">
        <f>SUMIFS(D806:D$1302,$G806:$G$1302,"项",$I806:$I$1302,$A805)</f>
        <v>0</v>
      </c>
      <c r="E805" s="477" t="str">
        <f t="shared" si="68"/>
        <v/>
      </c>
      <c r="F805" s="139" t="str">
        <f t="shared" si="73"/>
        <v>否</v>
      </c>
      <c r="G805" s="473" t="str">
        <f t="shared" si="70"/>
        <v>款</v>
      </c>
      <c r="H805" s="474" t="str">
        <f t="shared" si="71"/>
        <v>211</v>
      </c>
      <c r="I805" s="474" t="str">
        <f t="shared" si="72"/>
        <v>21114</v>
      </c>
    </row>
    <row r="806" s="319" customFormat="1" ht="34" hidden="1" customHeight="1" spans="1:9">
      <c r="A806" s="486">
        <v>2111401</v>
      </c>
      <c r="B806" s="486" t="s">
        <v>151</v>
      </c>
      <c r="C806" s="478">
        <v>0</v>
      </c>
      <c r="D806" s="479">
        <v>0</v>
      </c>
      <c r="E806" s="477" t="str">
        <f t="shared" si="68"/>
        <v/>
      </c>
      <c r="F806" s="139" t="str">
        <f t="shared" si="73"/>
        <v>否</v>
      </c>
      <c r="G806" s="473" t="str">
        <f t="shared" si="70"/>
        <v>项</v>
      </c>
      <c r="H806" s="474" t="str">
        <f t="shared" si="71"/>
        <v>211</v>
      </c>
      <c r="I806" s="474" t="str">
        <f t="shared" si="72"/>
        <v>21114</v>
      </c>
    </row>
    <row r="807" s="319" customFormat="1" ht="34" hidden="1" customHeight="1" spans="1:9">
      <c r="A807" s="333">
        <v>2111402</v>
      </c>
      <c r="B807" s="342" t="s">
        <v>152</v>
      </c>
      <c r="C807" s="479">
        <v>0</v>
      </c>
      <c r="D807" s="479">
        <v>0</v>
      </c>
      <c r="E807" s="477" t="str">
        <f t="shared" si="68"/>
        <v/>
      </c>
      <c r="F807" s="139" t="str">
        <f t="shared" si="73"/>
        <v>否</v>
      </c>
      <c r="G807" s="473" t="str">
        <f t="shared" si="70"/>
        <v>项</v>
      </c>
      <c r="H807" s="474" t="str">
        <f t="shared" si="71"/>
        <v>211</v>
      </c>
      <c r="I807" s="474" t="str">
        <f t="shared" si="72"/>
        <v>21114</v>
      </c>
    </row>
    <row r="808" s="319" customFormat="1" ht="34" hidden="1" customHeight="1" spans="1:9">
      <c r="A808" s="333">
        <v>2111403</v>
      </c>
      <c r="B808" s="342" t="s">
        <v>153</v>
      </c>
      <c r="C808" s="479">
        <v>0</v>
      </c>
      <c r="D808" s="479">
        <v>0</v>
      </c>
      <c r="E808" s="477" t="str">
        <f t="shared" si="68"/>
        <v/>
      </c>
      <c r="F808" s="139" t="str">
        <f t="shared" si="73"/>
        <v>否</v>
      </c>
      <c r="G808" s="473" t="str">
        <f t="shared" si="70"/>
        <v>项</v>
      </c>
      <c r="H808" s="474" t="str">
        <f t="shared" si="71"/>
        <v>211</v>
      </c>
      <c r="I808" s="474" t="str">
        <f t="shared" si="72"/>
        <v>21114</v>
      </c>
    </row>
    <row r="809" s="319" customFormat="1" ht="34" hidden="1" customHeight="1" spans="1:9">
      <c r="A809" s="333">
        <v>2111406</v>
      </c>
      <c r="B809" s="342" t="s">
        <v>738</v>
      </c>
      <c r="C809" s="478">
        <v>0</v>
      </c>
      <c r="D809" s="479">
        <v>0</v>
      </c>
      <c r="E809" s="477" t="str">
        <f t="shared" si="68"/>
        <v/>
      </c>
      <c r="F809" s="139" t="str">
        <f t="shared" si="73"/>
        <v>否</v>
      </c>
      <c r="G809" s="473" t="str">
        <f t="shared" si="70"/>
        <v>项</v>
      </c>
      <c r="H809" s="474" t="str">
        <f t="shared" si="71"/>
        <v>211</v>
      </c>
      <c r="I809" s="474" t="str">
        <f t="shared" si="72"/>
        <v>21114</v>
      </c>
    </row>
    <row r="810" s="319" customFormat="1" ht="34" hidden="1" customHeight="1" spans="1:9">
      <c r="A810" s="333">
        <v>2111407</v>
      </c>
      <c r="B810" s="342" t="s">
        <v>739</v>
      </c>
      <c r="C810" s="478">
        <v>0</v>
      </c>
      <c r="D810" s="479">
        <v>0</v>
      </c>
      <c r="E810" s="477" t="str">
        <f t="shared" si="68"/>
        <v/>
      </c>
      <c r="F810" s="139" t="str">
        <f t="shared" si="73"/>
        <v>否</v>
      </c>
      <c r="G810" s="473" t="str">
        <f t="shared" si="70"/>
        <v>项</v>
      </c>
      <c r="H810" s="474" t="str">
        <f t="shared" si="71"/>
        <v>211</v>
      </c>
      <c r="I810" s="474" t="str">
        <f t="shared" si="72"/>
        <v>21114</v>
      </c>
    </row>
    <row r="811" s="319" customFormat="1" ht="34" hidden="1" customHeight="1" spans="1:9">
      <c r="A811" s="333">
        <v>2111408</v>
      </c>
      <c r="B811" s="342" t="s">
        <v>740</v>
      </c>
      <c r="C811" s="478">
        <v>0</v>
      </c>
      <c r="D811" s="479">
        <v>0</v>
      </c>
      <c r="E811" s="477" t="str">
        <f t="shared" si="68"/>
        <v/>
      </c>
      <c r="F811" s="139" t="str">
        <f t="shared" si="73"/>
        <v>否</v>
      </c>
      <c r="G811" s="473" t="str">
        <f t="shared" si="70"/>
        <v>项</v>
      </c>
      <c r="H811" s="474" t="str">
        <f t="shared" si="71"/>
        <v>211</v>
      </c>
      <c r="I811" s="474" t="str">
        <f t="shared" si="72"/>
        <v>21114</v>
      </c>
    </row>
    <row r="812" s="319" customFormat="1" ht="34" hidden="1" customHeight="1" spans="1:9">
      <c r="A812" s="333">
        <v>2111411</v>
      </c>
      <c r="B812" s="342" t="s">
        <v>192</v>
      </c>
      <c r="C812" s="478">
        <v>0</v>
      </c>
      <c r="D812" s="479">
        <v>0</v>
      </c>
      <c r="E812" s="477" t="str">
        <f t="shared" si="68"/>
        <v/>
      </c>
      <c r="F812" s="139" t="str">
        <f t="shared" si="73"/>
        <v>否</v>
      </c>
      <c r="G812" s="473" t="str">
        <f t="shared" si="70"/>
        <v>项</v>
      </c>
      <c r="H812" s="474" t="str">
        <f t="shared" si="71"/>
        <v>211</v>
      </c>
      <c r="I812" s="474" t="str">
        <f t="shared" si="72"/>
        <v>21114</v>
      </c>
    </row>
    <row r="813" s="319" customFormat="1" ht="34" hidden="1" customHeight="1" spans="1:9">
      <c r="A813" s="333">
        <v>2111413</v>
      </c>
      <c r="B813" s="342" t="s">
        <v>741</v>
      </c>
      <c r="C813" s="478">
        <v>0</v>
      </c>
      <c r="D813" s="479">
        <v>0</v>
      </c>
      <c r="E813" s="477" t="str">
        <f t="shared" si="68"/>
        <v/>
      </c>
      <c r="F813" s="139" t="str">
        <f t="shared" si="73"/>
        <v>否</v>
      </c>
      <c r="G813" s="473" t="str">
        <f t="shared" si="70"/>
        <v>项</v>
      </c>
      <c r="H813" s="474" t="str">
        <f t="shared" si="71"/>
        <v>211</v>
      </c>
      <c r="I813" s="474" t="str">
        <f t="shared" si="72"/>
        <v>21114</v>
      </c>
    </row>
    <row r="814" s="319" customFormat="1" ht="34" hidden="1" customHeight="1" spans="1:9">
      <c r="A814" s="333">
        <v>2111450</v>
      </c>
      <c r="B814" s="342" t="s">
        <v>160</v>
      </c>
      <c r="C814" s="478">
        <v>0</v>
      </c>
      <c r="D814" s="479">
        <v>0</v>
      </c>
      <c r="E814" s="477" t="str">
        <f t="shared" si="68"/>
        <v/>
      </c>
      <c r="F814" s="139" t="str">
        <f t="shared" si="73"/>
        <v>否</v>
      </c>
      <c r="G814" s="473" t="str">
        <f t="shared" si="70"/>
        <v>项</v>
      </c>
      <c r="H814" s="474" t="str">
        <f t="shared" si="71"/>
        <v>211</v>
      </c>
      <c r="I814" s="474" t="str">
        <f t="shared" si="72"/>
        <v>21114</v>
      </c>
    </row>
    <row r="815" s="319" customFormat="1" ht="34" hidden="1" customHeight="1" spans="1:9">
      <c r="A815" s="333">
        <v>2111499</v>
      </c>
      <c r="B815" s="342" t="s">
        <v>742</v>
      </c>
      <c r="C815" s="478">
        <v>0</v>
      </c>
      <c r="D815" s="479">
        <v>0</v>
      </c>
      <c r="E815" s="477" t="str">
        <f t="shared" si="68"/>
        <v/>
      </c>
      <c r="F815" s="139" t="str">
        <f t="shared" si="73"/>
        <v>否</v>
      </c>
      <c r="G815" s="473" t="str">
        <f t="shared" si="70"/>
        <v>项</v>
      </c>
      <c r="H815" s="474" t="str">
        <f t="shared" si="71"/>
        <v>211</v>
      </c>
      <c r="I815" s="474" t="str">
        <f t="shared" si="72"/>
        <v>21114</v>
      </c>
    </row>
    <row r="816" s="316" customFormat="1" ht="34" hidden="1" customHeight="1" spans="1:9">
      <c r="A816" s="339">
        <v>21199</v>
      </c>
      <c r="B816" s="475" t="s">
        <v>743</v>
      </c>
      <c r="C816" s="476">
        <f>SUMIFS(C817:C$1302,$G817:$G$1302,"项",$I817:$I$1302,$A816)</f>
        <v>0</v>
      </c>
      <c r="D816" s="479">
        <f>SUMIFS(D817:D$1302,$G817:$G$1302,"项",$I817:$I$1302,$A816)</f>
        <v>0</v>
      </c>
      <c r="E816" s="477" t="str">
        <f t="shared" si="68"/>
        <v/>
      </c>
      <c r="F816" s="139" t="str">
        <f t="shared" si="73"/>
        <v>否</v>
      </c>
      <c r="G816" s="473" t="str">
        <f t="shared" si="70"/>
        <v>款</v>
      </c>
      <c r="H816" s="474" t="str">
        <f t="shared" si="71"/>
        <v>211</v>
      </c>
      <c r="I816" s="474" t="str">
        <f t="shared" si="72"/>
        <v>21199</v>
      </c>
    </row>
    <row r="817" s="319" customFormat="1" ht="34" hidden="1" customHeight="1" spans="1:9">
      <c r="A817" s="333" t="s">
        <v>744</v>
      </c>
      <c r="B817" s="342" t="s">
        <v>745</v>
      </c>
      <c r="C817" s="478">
        <v>0</v>
      </c>
      <c r="D817" s="479">
        <v>0</v>
      </c>
      <c r="E817" s="477" t="str">
        <f t="shared" si="68"/>
        <v/>
      </c>
      <c r="F817" s="139" t="str">
        <f t="shared" si="73"/>
        <v>否</v>
      </c>
      <c r="G817" s="473" t="str">
        <f t="shared" si="70"/>
        <v>项</v>
      </c>
      <c r="H817" s="474" t="str">
        <f t="shared" si="71"/>
        <v>211</v>
      </c>
      <c r="I817" s="474" t="str">
        <f t="shared" si="72"/>
        <v>21199</v>
      </c>
    </row>
    <row r="818" s="316" customFormat="1" ht="34" customHeight="1" spans="1:9">
      <c r="A818" s="470">
        <v>212</v>
      </c>
      <c r="B818" s="340" t="s">
        <v>103</v>
      </c>
      <c r="C818" s="341">
        <f>SUMIFS(C819:C$1302,$G819:$G$1302,"款",$H819:$H$1302,$A818)</f>
        <v>4127</v>
      </c>
      <c r="D818" s="479">
        <f>SUMIFS(D819:D$1302,$G819:$G$1302,"款",$H819:$H$1302,$A818)</f>
        <v>5788</v>
      </c>
      <c r="E818" s="471">
        <f t="shared" si="68"/>
        <v>0.402471528955658</v>
      </c>
      <c r="F818" s="472" t="str">
        <f t="shared" si="73"/>
        <v>是</v>
      </c>
      <c r="G818" s="473" t="str">
        <f t="shared" si="70"/>
        <v>类</v>
      </c>
      <c r="H818" s="474" t="str">
        <f t="shared" si="71"/>
        <v>212</v>
      </c>
      <c r="I818" s="474" t="str">
        <f t="shared" si="72"/>
        <v>212</v>
      </c>
    </row>
    <row r="819" s="316" customFormat="1" ht="34" customHeight="1" spans="1:9">
      <c r="A819" s="339">
        <v>21201</v>
      </c>
      <c r="B819" s="475" t="s">
        <v>746</v>
      </c>
      <c r="C819" s="476">
        <f>SUMIFS(C820:C$1302,$G820:$G$1302,"项",$I820:$I$1302,$A819)</f>
        <v>1868</v>
      </c>
      <c r="D819" s="479">
        <f>SUMIFS(D820:D$1302,$G820:$G$1302,"项",$I820:$I$1302,$A819)</f>
        <v>2416</v>
      </c>
      <c r="E819" s="477">
        <f t="shared" si="68"/>
        <v>0.293361884368308</v>
      </c>
      <c r="F819" s="139" t="str">
        <f t="shared" si="73"/>
        <v>是</v>
      </c>
      <c r="G819" s="473" t="str">
        <f t="shared" si="70"/>
        <v>款</v>
      </c>
      <c r="H819" s="474" t="str">
        <f t="shared" si="71"/>
        <v>212</v>
      </c>
      <c r="I819" s="474" t="str">
        <f t="shared" si="72"/>
        <v>21201</v>
      </c>
    </row>
    <row r="820" s="319" customFormat="1" ht="34" customHeight="1" spans="1:9">
      <c r="A820" s="333">
        <v>2120101</v>
      </c>
      <c r="B820" s="487" t="s">
        <v>151</v>
      </c>
      <c r="C820" s="478">
        <v>475</v>
      </c>
      <c r="D820" s="479">
        <v>337</v>
      </c>
      <c r="E820" s="477">
        <f t="shared" si="68"/>
        <v>-0.290526315789474</v>
      </c>
      <c r="F820" s="139" t="str">
        <f t="shared" si="73"/>
        <v>是</v>
      </c>
      <c r="G820" s="473" t="str">
        <f t="shared" si="70"/>
        <v>项</v>
      </c>
      <c r="H820" s="474" t="str">
        <f t="shared" si="71"/>
        <v>212</v>
      </c>
      <c r="I820" s="474" t="str">
        <f t="shared" si="72"/>
        <v>21201</v>
      </c>
    </row>
    <row r="821" s="319" customFormat="1" ht="34" customHeight="1" spans="1:9">
      <c r="A821" s="333">
        <v>2120102</v>
      </c>
      <c r="B821" s="342" t="s">
        <v>152</v>
      </c>
      <c r="C821" s="479">
        <v>3</v>
      </c>
      <c r="D821" s="479">
        <v>0</v>
      </c>
      <c r="E821" s="477">
        <f t="shared" ref="E821:E884" si="74">IF(C821&lt;&gt;0,D821/C821-1,"")</f>
        <v>-1</v>
      </c>
      <c r="F821" s="139" t="str">
        <f t="shared" si="73"/>
        <v>是</v>
      </c>
      <c r="G821" s="473" t="str">
        <f t="shared" si="70"/>
        <v>项</v>
      </c>
      <c r="H821" s="474" t="str">
        <f t="shared" si="71"/>
        <v>212</v>
      </c>
      <c r="I821" s="474" t="str">
        <f t="shared" si="72"/>
        <v>21201</v>
      </c>
    </row>
    <row r="822" s="319" customFormat="1" ht="34" hidden="1" customHeight="1" spans="1:9">
      <c r="A822" s="333">
        <v>2120103</v>
      </c>
      <c r="B822" s="342" t="s">
        <v>153</v>
      </c>
      <c r="C822" s="478">
        <v>0</v>
      </c>
      <c r="D822" s="479">
        <v>0</v>
      </c>
      <c r="E822" s="477" t="str">
        <f t="shared" si="74"/>
        <v/>
      </c>
      <c r="F822" s="139" t="str">
        <f t="shared" si="73"/>
        <v>否</v>
      </c>
      <c r="G822" s="473" t="str">
        <f t="shared" si="70"/>
        <v>项</v>
      </c>
      <c r="H822" s="474" t="str">
        <f t="shared" si="71"/>
        <v>212</v>
      </c>
      <c r="I822" s="474" t="str">
        <f t="shared" si="72"/>
        <v>21201</v>
      </c>
    </row>
    <row r="823" s="319" customFormat="1" ht="34" customHeight="1" spans="1:9">
      <c r="A823" s="333">
        <v>2120104</v>
      </c>
      <c r="B823" s="342" t="s">
        <v>747</v>
      </c>
      <c r="C823" s="478">
        <v>172</v>
      </c>
      <c r="D823" s="479">
        <v>329</v>
      </c>
      <c r="E823" s="477">
        <f t="shared" si="74"/>
        <v>0.912790697674419</v>
      </c>
      <c r="F823" s="139" t="str">
        <f t="shared" si="73"/>
        <v>是</v>
      </c>
      <c r="G823" s="473" t="str">
        <f t="shared" si="70"/>
        <v>项</v>
      </c>
      <c r="H823" s="474" t="str">
        <f t="shared" si="71"/>
        <v>212</v>
      </c>
      <c r="I823" s="474" t="str">
        <f t="shared" si="72"/>
        <v>21201</v>
      </c>
    </row>
    <row r="824" s="319" customFormat="1" ht="34" hidden="1" customHeight="1" spans="1:9">
      <c r="A824" s="333">
        <v>2120105</v>
      </c>
      <c r="B824" s="342" t="s">
        <v>748</v>
      </c>
      <c r="C824" s="479">
        <v>0</v>
      </c>
      <c r="D824" s="479">
        <v>0</v>
      </c>
      <c r="E824" s="477" t="str">
        <f t="shared" si="74"/>
        <v/>
      </c>
      <c r="F824" s="139" t="str">
        <f t="shared" si="73"/>
        <v>否</v>
      </c>
      <c r="G824" s="473" t="str">
        <f t="shared" si="70"/>
        <v>项</v>
      </c>
      <c r="H824" s="474" t="str">
        <f t="shared" si="71"/>
        <v>212</v>
      </c>
      <c r="I824" s="474" t="str">
        <f t="shared" si="72"/>
        <v>21201</v>
      </c>
    </row>
    <row r="825" s="319" customFormat="1" ht="34" customHeight="1" spans="1:9">
      <c r="A825" s="333">
        <v>2120106</v>
      </c>
      <c r="B825" s="487" t="s">
        <v>749</v>
      </c>
      <c r="C825" s="478">
        <v>1090</v>
      </c>
      <c r="D825" s="479">
        <v>1627</v>
      </c>
      <c r="E825" s="477">
        <f t="shared" si="74"/>
        <v>0.492660550458716</v>
      </c>
      <c r="F825" s="139" t="str">
        <f t="shared" si="73"/>
        <v>是</v>
      </c>
      <c r="G825" s="473" t="str">
        <f t="shared" si="70"/>
        <v>项</v>
      </c>
      <c r="H825" s="474" t="str">
        <f t="shared" si="71"/>
        <v>212</v>
      </c>
      <c r="I825" s="474" t="str">
        <f t="shared" si="72"/>
        <v>21201</v>
      </c>
    </row>
    <row r="826" s="319" customFormat="1" ht="34" hidden="1" customHeight="1" spans="1:9">
      <c r="A826" s="333">
        <v>2120107</v>
      </c>
      <c r="B826" s="342" t="s">
        <v>750</v>
      </c>
      <c r="C826" s="479">
        <v>0</v>
      </c>
      <c r="D826" s="479">
        <v>0</v>
      </c>
      <c r="E826" s="477" t="str">
        <f t="shared" si="74"/>
        <v/>
      </c>
      <c r="F826" s="139" t="str">
        <f t="shared" si="73"/>
        <v>否</v>
      </c>
      <c r="G826" s="473" t="str">
        <f t="shared" si="70"/>
        <v>项</v>
      </c>
      <c r="H826" s="474" t="str">
        <f t="shared" si="71"/>
        <v>212</v>
      </c>
      <c r="I826" s="474" t="str">
        <f t="shared" si="72"/>
        <v>21201</v>
      </c>
    </row>
    <row r="827" s="319" customFormat="1" ht="34" customHeight="1" spans="1:9">
      <c r="A827" s="333">
        <v>2120109</v>
      </c>
      <c r="B827" s="487" t="s">
        <v>751</v>
      </c>
      <c r="C827" s="478">
        <v>128</v>
      </c>
      <c r="D827" s="479">
        <v>123</v>
      </c>
      <c r="E827" s="477">
        <f t="shared" si="74"/>
        <v>-0.0390625</v>
      </c>
      <c r="F827" s="139" t="str">
        <f t="shared" si="73"/>
        <v>是</v>
      </c>
      <c r="G827" s="473" t="str">
        <f t="shared" si="70"/>
        <v>项</v>
      </c>
      <c r="H827" s="474" t="str">
        <f t="shared" si="71"/>
        <v>212</v>
      </c>
      <c r="I827" s="474" t="str">
        <f t="shared" si="72"/>
        <v>21201</v>
      </c>
    </row>
    <row r="828" s="319" customFormat="1" ht="34" hidden="1" customHeight="1" spans="1:9">
      <c r="A828" s="333">
        <v>2120110</v>
      </c>
      <c r="B828" s="342" t="s">
        <v>752</v>
      </c>
      <c r="C828" s="479">
        <v>0</v>
      </c>
      <c r="D828" s="479">
        <v>0</v>
      </c>
      <c r="E828" s="477" t="str">
        <f t="shared" si="74"/>
        <v/>
      </c>
      <c r="F828" s="139" t="str">
        <f t="shared" si="73"/>
        <v>否</v>
      </c>
      <c r="G828" s="473" t="str">
        <f t="shared" si="70"/>
        <v>项</v>
      </c>
      <c r="H828" s="474" t="str">
        <f t="shared" si="71"/>
        <v>212</v>
      </c>
      <c r="I828" s="474" t="str">
        <f t="shared" si="72"/>
        <v>21201</v>
      </c>
    </row>
    <row r="829" s="319" customFormat="1" ht="34" hidden="1" customHeight="1" spans="1:9">
      <c r="A829" s="333">
        <v>2120199</v>
      </c>
      <c r="B829" s="487" t="s">
        <v>753</v>
      </c>
      <c r="C829" s="478">
        <v>0</v>
      </c>
      <c r="D829" s="479">
        <v>0</v>
      </c>
      <c r="E829" s="477" t="str">
        <f t="shared" si="74"/>
        <v/>
      </c>
      <c r="F829" s="139" t="str">
        <f t="shared" si="73"/>
        <v>否</v>
      </c>
      <c r="G829" s="473" t="str">
        <f t="shared" si="70"/>
        <v>项</v>
      </c>
      <c r="H829" s="474" t="str">
        <f t="shared" si="71"/>
        <v>212</v>
      </c>
      <c r="I829" s="474" t="str">
        <f t="shared" si="72"/>
        <v>21201</v>
      </c>
    </row>
    <row r="830" s="316" customFormat="1" ht="34" hidden="1" customHeight="1" spans="1:9">
      <c r="A830" s="339">
        <v>21202</v>
      </c>
      <c r="B830" s="475" t="s">
        <v>754</v>
      </c>
      <c r="C830" s="476">
        <f>SUMIFS(C831:C$1302,$G831:$G$1302,"项",$I831:$I$1302,$A830)</f>
        <v>0</v>
      </c>
      <c r="D830" s="479">
        <f>SUMIFS(D831:D$1302,$G831:$G$1302,"项",$I831:$I$1302,$A830)</f>
        <v>0</v>
      </c>
      <c r="E830" s="477" t="str">
        <f t="shared" si="74"/>
        <v/>
      </c>
      <c r="F830" s="139" t="str">
        <f t="shared" si="73"/>
        <v>否</v>
      </c>
      <c r="G830" s="473" t="str">
        <f t="shared" si="70"/>
        <v>款</v>
      </c>
      <c r="H830" s="474" t="str">
        <f t="shared" si="71"/>
        <v>212</v>
      </c>
      <c r="I830" s="474" t="str">
        <f t="shared" si="72"/>
        <v>21202</v>
      </c>
    </row>
    <row r="831" s="319" customFormat="1" ht="34" hidden="1" customHeight="1" spans="1:9">
      <c r="A831" s="333">
        <v>2120201</v>
      </c>
      <c r="B831" s="342" t="s">
        <v>755</v>
      </c>
      <c r="C831" s="479">
        <v>0</v>
      </c>
      <c r="D831" s="479">
        <v>0</v>
      </c>
      <c r="E831" s="477" t="str">
        <f t="shared" si="74"/>
        <v/>
      </c>
      <c r="F831" s="139" t="str">
        <f t="shared" si="73"/>
        <v>否</v>
      </c>
      <c r="G831" s="473" t="str">
        <f t="shared" si="70"/>
        <v>项</v>
      </c>
      <c r="H831" s="474" t="str">
        <f t="shared" si="71"/>
        <v>212</v>
      </c>
      <c r="I831" s="474" t="str">
        <f t="shared" si="72"/>
        <v>21202</v>
      </c>
    </row>
    <row r="832" s="316" customFormat="1" ht="34" customHeight="1" spans="1:9">
      <c r="A832" s="339">
        <v>21203</v>
      </c>
      <c r="B832" s="475" t="s">
        <v>756</v>
      </c>
      <c r="C832" s="476">
        <f>SUMIFS(C833:C$1302,$G833:$G$1302,"项",$I833:$I$1302,$A832)</f>
        <v>218</v>
      </c>
      <c r="D832" s="479">
        <f>SUMIFS(D833:D$1302,$G833:$G$1302,"项",$I833:$I$1302,$A832)</f>
        <v>209</v>
      </c>
      <c r="E832" s="477">
        <f t="shared" si="74"/>
        <v>-0.0412844036697247</v>
      </c>
      <c r="F832" s="139" t="str">
        <f t="shared" si="73"/>
        <v>是</v>
      </c>
      <c r="G832" s="473" t="str">
        <f t="shared" si="70"/>
        <v>款</v>
      </c>
      <c r="H832" s="474" t="str">
        <f t="shared" si="71"/>
        <v>212</v>
      </c>
      <c r="I832" s="474" t="str">
        <f t="shared" si="72"/>
        <v>21203</v>
      </c>
    </row>
    <row r="833" s="319" customFormat="1" ht="34" hidden="1" customHeight="1" spans="1:9">
      <c r="A833" s="333">
        <v>2120303</v>
      </c>
      <c r="B833" s="342" t="s">
        <v>757</v>
      </c>
      <c r="C833" s="478">
        <v>0</v>
      </c>
      <c r="D833" s="479">
        <v>0</v>
      </c>
      <c r="E833" s="477" t="str">
        <f t="shared" si="74"/>
        <v/>
      </c>
      <c r="F833" s="139" t="str">
        <f t="shared" ref="F833:F894" si="75">IF(LEN(A833)=3,"是",IF(B833&lt;&gt;"",IF(SUM(C833:D833)&lt;&gt;0,"是","否"),"是"))</f>
        <v>否</v>
      </c>
      <c r="G833" s="473" t="str">
        <f t="shared" si="70"/>
        <v>项</v>
      </c>
      <c r="H833" s="474" t="str">
        <f t="shared" si="71"/>
        <v>212</v>
      </c>
      <c r="I833" s="474" t="str">
        <f t="shared" si="72"/>
        <v>21203</v>
      </c>
    </row>
    <row r="834" s="319" customFormat="1" ht="34" customHeight="1" spans="1:9">
      <c r="A834" s="333">
        <v>2120399</v>
      </c>
      <c r="B834" s="342" t="s">
        <v>758</v>
      </c>
      <c r="C834" s="478">
        <v>218</v>
      </c>
      <c r="D834" s="479">
        <v>209</v>
      </c>
      <c r="E834" s="477">
        <f t="shared" si="74"/>
        <v>-0.0412844036697247</v>
      </c>
      <c r="F834" s="139" t="str">
        <f t="shared" si="75"/>
        <v>是</v>
      </c>
      <c r="G834" s="473" t="str">
        <f t="shared" si="70"/>
        <v>项</v>
      </c>
      <c r="H834" s="474" t="str">
        <f t="shared" si="71"/>
        <v>212</v>
      </c>
      <c r="I834" s="474" t="str">
        <f t="shared" si="72"/>
        <v>21203</v>
      </c>
    </row>
    <row r="835" s="316" customFormat="1" ht="34" customHeight="1" spans="1:9">
      <c r="A835" s="339">
        <v>21205</v>
      </c>
      <c r="B835" s="475" t="s">
        <v>759</v>
      </c>
      <c r="C835" s="476">
        <f>SUMIFS(C836:C$1302,$G836:$G$1302,"项",$I836:$I$1302,$A835)</f>
        <v>1881</v>
      </c>
      <c r="D835" s="479">
        <f>SUMIFS(D836:D$1302,$G836:$G$1302,"项",$I836:$I$1302,$A835)</f>
        <v>3058</v>
      </c>
      <c r="E835" s="477">
        <f t="shared" si="74"/>
        <v>0.625730994152047</v>
      </c>
      <c r="F835" s="139" t="str">
        <f t="shared" si="75"/>
        <v>是</v>
      </c>
      <c r="G835" s="473" t="str">
        <f t="shared" si="70"/>
        <v>款</v>
      </c>
      <c r="H835" s="474" t="str">
        <f t="shared" si="71"/>
        <v>212</v>
      </c>
      <c r="I835" s="474" t="str">
        <f t="shared" si="72"/>
        <v>21205</v>
      </c>
    </row>
    <row r="836" s="319" customFormat="1" ht="34" customHeight="1" spans="1:9">
      <c r="A836" s="333">
        <v>2120501</v>
      </c>
      <c r="B836" s="342" t="s">
        <v>760</v>
      </c>
      <c r="C836" s="478">
        <v>1881</v>
      </c>
      <c r="D836" s="479">
        <v>3058</v>
      </c>
      <c r="E836" s="477">
        <f t="shared" si="74"/>
        <v>0.625730994152047</v>
      </c>
      <c r="F836" s="139" t="str">
        <f t="shared" si="75"/>
        <v>是</v>
      </c>
      <c r="G836" s="473" t="str">
        <f t="shared" si="70"/>
        <v>项</v>
      </c>
      <c r="H836" s="474" t="str">
        <f t="shared" si="71"/>
        <v>212</v>
      </c>
      <c r="I836" s="474" t="str">
        <f t="shared" si="72"/>
        <v>21205</v>
      </c>
    </row>
    <row r="837" s="316" customFormat="1" ht="34" hidden="1" customHeight="1" spans="1:9">
      <c r="A837" s="339">
        <v>21206</v>
      </c>
      <c r="B837" s="475" t="s">
        <v>761</v>
      </c>
      <c r="C837" s="476">
        <f>SUMIFS(C838:C$1302,$G838:$G$1302,"项",$I838:$I$1302,$A837)</f>
        <v>0</v>
      </c>
      <c r="D837" s="479">
        <f>SUMIFS(D838:D$1302,$G838:$G$1302,"项",$I838:$I$1302,$A837)</f>
        <v>0</v>
      </c>
      <c r="E837" s="477" t="str">
        <f t="shared" si="74"/>
        <v/>
      </c>
      <c r="F837" s="139" t="str">
        <f t="shared" si="75"/>
        <v>否</v>
      </c>
      <c r="G837" s="473" t="str">
        <f t="shared" si="70"/>
        <v>款</v>
      </c>
      <c r="H837" s="474" t="str">
        <f t="shared" si="71"/>
        <v>212</v>
      </c>
      <c r="I837" s="474" t="str">
        <f t="shared" si="72"/>
        <v>21206</v>
      </c>
    </row>
    <row r="838" s="319" customFormat="1" ht="34" hidden="1" customHeight="1" spans="1:9">
      <c r="A838" s="333">
        <v>2120601</v>
      </c>
      <c r="B838" s="342" t="s">
        <v>762</v>
      </c>
      <c r="C838" s="478">
        <v>0</v>
      </c>
      <c r="D838" s="479">
        <v>0</v>
      </c>
      <c r="E838" s="477" t="str">
        <f t="shared" si="74"/>
        <v/>
      </c>
      <c r="F838" s="139" t="str">
        <f t="shared" si="75"/>
        <v>否</v>
      </c>
      <c r="G838" s="473" t="str">
        <f t="shared" si="70"/>
        <v>项</v>
      </c>
      <c r="H838" s="474" t="str">
        <f t="shared" si="71"/>
        <v>212</v>
      </c>
      <c r="I838" s="474" t="str">
        <f t="shared" si="72"/>
        <v>21206</v>
      </c>
    </row>
    <row r="839" s="316" customFormat="1" ht="34" customHeight="1" spans="1:9">
      <c r="A839" s="339">
        <v>21299</v>
      </c>
      <c r="B839" s="475" t="s">
        <v>763</v>
      </c>
      <c r="C839" s="476">
        <f>SUMIFS(C840:C$1302,$G840:$G$1302,"项",$I840:$I$1302,$A839)</f>
        <v>160</v>
      </c>
      <c r="D839" s="479">
        <f>SUMIFS(D840:D$1302,$G840:$G$1302,"项",$I840:$I$1302,$A839)</f>
        <v>105</v>
      </c>
      <c r="E839" s="477">
        <f t="shared" si="74"/>
        <v>-0.34375</v>
      </c>
      <c r="F839" s="139" t="str">
        <f t="shared" si="75"/>
        <v>是</v>
      </c>
      <c r="G839" s="473" t="str">
        <f t="shared" si="70"/>
        <v>款</v>
      </c>
      <c r="H839" s="474" t="str">
        <f t="shared" si="71"/>
        <v>212</v>
      </c>
      <c r="I839" s="474" t="str">
        <f t="shared" si="72"/>
        <v>21299</v>
      </c>
    </row>
    <row r="840" s="319" customFormat="1" ht="34" customHeight="1" spans="1:9">
      <c r="A840" s="333">
        <v>2129999</v>
      </c>
      <c r="B840" s="342" t="s">
        <v>764</v>
      </c>
      <c r="C840" s="478">
        <v>160</v>
      </c>
      <c r="D840" s="479">
        <v>105</v>
      </c>
      <c r="E840" s="477">
        <f t="shared" si="74"/>
        <v>-0.34375</v>
      </c>
      <c r="F840" s="139" t="str">
        <f t="shared" si="75"/>
        <v>是</v>
      </c>
      <c r="G840" s="473" t="str">
        <f t="shared" si="70"/>
        <v>项</v>
      </c>
      <c r="H840" s="474" t="str">
        <f t="shared" si="71"/>
        <v>212</v>
      </c>
      <c r="I840" s="474" t="str">
        <f t="shared" si="72"/>
        <v>21299</v>
      </c>
    </row>
    <row r="841" s="316" customFormat="1" ht="34" customHeight="1" spans="1:9">
      <c r="A841" s="470">
        <v>213</v>
      </c>
      <c r="B841" s="340" t="s">
        <v>105</v>
      </c>
      <c r="C841" s="341">
        <f>SUMIFS(C842:C$1302,$G842:$G$1302,"款",$H842:$H$1302,$A841)</f>
        <v>78491</v>
      </c>
      <c r="D841" s="479">
        <f>SUMIFS(D842:D$1302,$G842:$G$1302,"款",$H842:$H$1302,$A841)</f>
        <v>65133</v>
      </c>
      <c r="E841" s="471">
        <f t="shared" si="74"/>
        <v>-0.170185116764979</v>
      </c>
      <c r="F841" s="472" t="str">
        <f t="shared" si="75"/>
        <v>是</v>
      </c>
      <c r="G841" s="473" t="str">
        <f t="shared" ref="G841:G904" si="76">_xlfn.IFS(LEN(A841)=3,"类",LEN(A841)=5,"款",LEN(A841)=7,"项")</f>
        <v>类</v>
      </c>
      <c r="H841" s="474" t="str">
        <f t="shared" ref="H841:H904" si="77">LEFT(A841,3)</f>
        <v>213</v>
      </c>
      <c r="I841" s="474" t="str">
        <f t="shared" ref="I841:I904" si="78">LEFT(A841,5)</f>
        <v>213</v>
      </c>
    </row>
    <row r="842" s="316" customFormat="1" ht="34" customHeight="1" spans="1:9">
      <c r="A842" s="339">
        <v>21301</v>
      </c>
      <c r="B842" s="475" t="s">
        <v>765</v>
      </c>
      <c r="C842" s="476">
        <f>SUMIFS(C843:C$1302,$G843:$G$1302,"项",$I843:$I$1302,$A842)</f>
        <v>10189</v>
      </c>
      <c r="D842" s="479">
        <f>SUMIFS(D843:D$1302,$G843:$G$1302,"项",$I843:$I$1302,$A842)</f>
        <v>10860</v>
      </c>
      <c r="E842" s="477">
        <f t="shared" si="74"/>
        <v>0.0658553341839239</v>
      </c>
      <c r="F842" s="139" t="str">
        <f t="shared" si="75"/>
        <v>是</v>
      </c>
      <c r="G842" s="473" t="str">
        <f t="shared" si="76"/>
        <v>款</v>
      </c>
      <c r="H842" s="474" t="str">
        <f t="shared" si="77"/>
        <v>213</v>
      </c>
      <c r="I842" s="474" t="str">
        <f t="shared" si="78"/>
        <v>21301</v>
      </c>
    </row>
    <row r="843" s="319" customFormat="1" ht="34" customHeight="1" spans="1:9">
      <c r="A843" s="333">
        <v>2130101</v>
      </c>
      <c r="B843" s="342" t="s">
        <v>151</v>
      </c>
      <c r="C843" s="478">
        <v>469</v>
      </c>
      <c r="D843" s="479">
        <v>474</v>
      </c>
      <c r="E843" s="477">
        <f t="shared" si="74"/>
        <v>0.0106609808102345</v>
      </c>
      <c r="F843" s="139" t="str">
        <f t="shared" si="75"/>
        <v>是</v>
      </c>
      <c r="G843" s="473" t="str">
        <f t="shared" si="76"/>
        <v>项</v>
      </c>
      <c r="H843" s="474" t="str">
        <f t="shared" si="77"/>
        <v>213</v>
      </c>
      <c r="I843" s="474" t="str">
        <f t="shared" si="78"/>
        <v>21301</v>
      </c>
    </row>
    <row r="844" s="319" customFormat="1" ht="34" hidden="1" customHeight="1" spans="1:9">
      <c r="A844" s="333">
        <v>2130102</v>
      </c>
      <c r="B844" s="342" t="s">
        <v>152</v>
      </c>
      <c r="C844" s="478">
        <v>0</v>
      </c>
      <c r="D844" s="479">
        <v>0</v>
      </c>
      <c r="E844" s="477" t="str">
        <f t="shared" si="74"/>
        <v/>
      </c>
      <c r="F844" s="139" t="str">
        <f t="shared" si="75"/>
        <v>否</v>
      </c>
      <c r="G844" s="473" t="str">
        <f t="shared" si="76"/>
        <v>项</v>
      </c>
      <c r="H844" s="474" t="str">
        <f t="shared" si="77"/>
        <v>213</v>
      </c>
      <c r="I844" s="474" t="str">
        <f t="shared" si="78"/>
        <v>21301</v>
      </c>
    </row>
    <row r="845" s="319" customFormat="1" ht="34" hidden="1" customHeight="1" spans="1:9">
      <c r="A845" s="333">
        <v>2130103</v>
      </c>
      <c r="B845" s="342" t="s">
        <v>153</v>
      </c>
      <c r="C845" s="478">
        <v>0</v>
      </c>
      <c r="D845" s="479">
        <v>0</v>
      </c>
      <c r="E845" s="477" t="str">
        <f t="shared" si="74"/>
        <v/>
      </c>
      <c r="F845" s="139" t="str">
        <f t="shared" si="75"/>
        <v>否</v>
      </c>
      <c r="G845" s="473" t="str">
        <f t="shared" si="76"/>
        <v>项</v>
      </c>
      <c r="H845" s="474" t="str">
        <f t="shared" si="77"/>
        <v>213</v>
      </c>
      <c r="I845" s="474" t="str">
        <f t="shared" si="78"/>
        <v>21301</v>
      </c>
    </row>
    <row r="846" s="319" customFormat="1" ht="34" customHeight="1" spans="1:9">
      <c r="A846" s="333">
        <v>2130104</v>
      </c>
      <c r="B846" s="342" t="s">
        <v>160</v>
      </c>
      <c r="C846" s="478">
        <v>3026</v>
      </c>
      <c r="D846" s="479">
        <v>2858</v>
      </c>
      <c r="E846" s="477">
        <f t="shared" si="74"/>
        <v>-0.0555188367481824</v>
      </c>
      <c r="F846" s="139" t="str">
        <f t="shared" si="75"/>
        <v>是</v>
      </c>
      <c r="G846" s="473" t="str">
        <f t="shared" si="76"/>
        <v>项</v>
      </c>
      <c r="H846" s="474" t="str">
        <f t="shared" si="77"/>
        <v>213</v>
      </c>
      <c r="I846" s="474" t="str">
        <f t="shared" si="78"/>
        <v>21301</v>
      </c>
    </row>
    <row r="847" s="319" customFormat="1" ht="34" hidden="1" customHeight="1" spans="1:9">
      <c r="A847" s="333">
        <v>2130105</v>
      </c>
      <c r="B847" s="342" t="s">
        <v>766</v>
      </c>
      <c r="C847" s="478">
        <v>0</v>
      </c>
      <c r="D847" s="479">
        <v>0</v>
      </c>
      <c r="E847" s="477" t="str">
        <f t="shared" si="74"/>
        <v/>
      </c>
      <c r="F847" s="139" t="str">
        <f t="shared" si="75"/>
        <v>否</v>
      </c>
      <c r="G847" s="473" t="str">
        <f t="shared" si="76"/>
        <v>项</v>
      </c>
      <c r="H847" s="474" t="str">
        <f t="shared" si="77"/>
        <v>213</v>
      </c>
      <c r="I847" s="474" t="str">
        <f t="shared" si="78"/>
        <v>21301</v>
      </c>
    </row>
    <row r="848" s="319" customFormat="1" ht="34" customHeight="1" spans="1:9">
      <c r="A848" s="333">
        <v>2130106</v>
      </c>
      <c r="B848" s="342" t="s">
        <v>767</v>
      </c>
      <c r="C848" s="478">
        <v>100</v>
      </c>
      <c r="D848" s="479">
        <v>384</v>
      </c>
      <c r="E848" s="477">
        <f t="shared" si="74"/>
        <v>2.84</v>
      </c>
      <c r="F848" s="139" t="str">
        <f t="shared" si="75"/>
        <v>是</v>
      </c>
      <c r="G848" s="473" t="str">
        <f t="shared" si="76"/>
        <v>项</v>
      </c>
      <c r="H848" s="474" t="str">
        <f t="shared" si="77"/>
        <v>213</v>
      </c>
      <c r="I848" s="474" t="str">
        <f t="shared" si="78"/>
        <v>21301</v>
      </c>
    </row>
    <row r="849" s="319" customFormat="1" ht="34" customHeight="1" spans="1:9">
      <c r="A849" s="333">
        <v>2130108</v>
      </c>
      <c r="B849" s="342" t="s">
        <v>768</v>
      </c>
      <c r="C849" s="478">
        <v>150</v>
      </c>
      <c r="D849" s="479">
        <v>476</v>
      </c>
      <c r="E849" s="477">
        <f t="shared" si="74"/>
        <v>2.17333333333333</v>
      </c>
      <c r="F849" s="139" t="str">
        <f t="shared" si="75"/>
        <v>是</v>
      </c>
      <c r="G849" s="473" t="str">
        <f t="shared" si="76"/>
        <v>项</v>
      </c>
      <c r="H849" s="474" t="str">
        <f t="shared" si="77"/>
        <v>213</v>
      </c>
      <c r="I849" s="474" t="str">
        <f t="shared" si="78"/>
        <v>21301</v>
      </c>
    </row>
    <row r="850" s="319" customFormat="1" ht="34" customHeight="1" spans="1:9">
      <c r="A850" s="333">
        <v>2130109</v>
      </c>
      <c r="B850" s="342" t="s">
        <v>769</v>
      </c>
      <c r="C850" s="478">
        <v>21</v>
      </c>
      <c r="D850" s="479">
        <v>8</v>
      </c>
      <c r="E850" s="477">
        <f t="shared" si="74"/>
        <v>-0.619047619047619</v>
      </c>
      <c r="F850" s="139" t="str">
        <f t="shared" si="75"/>
        <v>是</v>
      </c>
      <c r="G850" s="473" t="str">
        <f t="shared" si="76"/>
        <v>项</v>
      </c>
      <c r="H850" s="474" t="str">
        <f t="shared" si="77"/>
        <v>213</v>
      </c>
      <c r="I850" s="474" t="str">
        <f t="shared" si="78"/>
        <v>21301</v>
      </c>
    </row>
    <row r="851" s="319" customFormat="1" ht="34" customHeight="1" spans="1:9">
      <c r="A851" s="333">
        <v>2130110</v>
      </c>
      <c r="B851" s="342" t="s">
        <v>770</v>
      </c>
      <c r="C851" s="478">
        <v>694</v>
      </c>
      <c r="D851" s="479">
        <v>676</v>
      </c>
      <c r="E851" s="477">
        <f t="shared" si="74"/>
        <v>-0.0259365994236311</v>
      </c>
      <c r="F851" s="139" t="str">
        <f t="shared" si="75"/>
        <v>是</v>
      </c>
      <c r="G851" s="473" t="str">
        <f t="shared" si="76"/>
        <v>项</v>
      </c>
      <c r="H851" s="474" t="str">
        <f t="shared" si="77"/>
        <v>213</v>
      </c>
      <c r="I851" s="474" t="str">
        <f t="shared" si="78"/>
        <v>21301</v>
      </c>
    </row>
    <row r="852" s="319" customFormat="1" ht="34" customHeight="1" spans="1:9">
      <c r="A852" s="333">
        <v>2130111</v>
      </c>
      <c r="B852" s="342" t="s">
        <v>771</v>
      </c>
      <c r="C852" s="478">
        <v>35</v>
      </c>
      <c r="D852" s="479">
        <v>0</v>
      </c>
      <c r="E852" s="477">
        <f t="shared" si="74"/>
        <v>-1</v>
      </c>
      <c r="F852" s="139" t="str">
        <f t="shared" si="75"/>
        <v>是</v>
      </c>
      <c r="G852" s="473" t="str">
        <f t="shared" si="76"/>
        <v>项</v>
      </c>
      <c r="H852" s="474" t="str">
        <f t="shared" si="77"/>
        <v>213</v>
      </c>
      <c r="I852" s="474" t="str">
        <f t="shared" si="78"/>
        <v>21301</v>
      </c>
    </row>
    <row r="853" s="319" customFormat="1" ht="34" customHeight="1" spans="1:9">
      <c r="A853" s="333">
        <v>2130112</v>
      </c>
      <c r="B853" s="342" t="s">
        <v>772</v>
      </c>
      <c r="C853" s="478">
        <v>4</v>
      </c>
      <c r="D853" s="479">
        <v>9</v>
      </c>
      <c r="E853" s="477">
        <f t="shared" si="74"/>
        <v>1.25</v>
      </c>
      <c r="F853" s="139" t="str">
        <f t="shared" si="75"/>
        <v>是</v>
      </c>
      <c r="G853" s="473" t="str">
        <f t="shared" si="76"/>
        <v>项</v>
      </c>
      <c r="H853" s="474" t="str">
        <f t="shared" si="77"/>
        <v>213</v>
      </c>
      <c r="I853" s="474" t="str">
        <f t="shared" si="78"/>
        <v>21301</v>
      </c>
    </row>
    <row r="854" s="319" customFormat="1" ht="34" hidden="1" customHeight="1" spans="1:9">
      <c r="A854" s="333">
        <v>2130114</v>
      </c>
      <c r="B854" s="342" t="s">
        <v>773</v>
      </c>
      <c r="C854" s="478">
        <v>0</v>
      </c>
      <c r="D854" s="479">
        <v>0</v>
      </c>
      <c r="E854" s="477" t="str">
        <f t="shared" si="74"/>
        <v/>
      </c>
      <c r="F854" s="139" t="str">
        <f t="shared" si="75"/>
        <v>否</v>
      </c>
      <c r="G854" s="473" t="str">
        <f t="shared" si="76"/>
        <v>项</v>
      </c>
      <c r="H854" s="474" t="str">
        <f t="shared" si="77"/>
        <v>213</v>
      </c>
      <c r="I854" s="474" t="str">
        <f t="shared" si="78"/>
        <v>21301</v>
      </c>
    </row>
    <row r="855" s="319" customFormat="1" ht="34" customHeight="1" spans="1:9">
      <c r="A855" s="333">
        <v>2130119</v>
      </c>
      <c r="B855" s="342" t="s">
        <v>774</v>
      </c>
      <c r="C855" s="478">
        <v>104</v>
      </c>
      <c r="D855" s="479">
        <v>136</v>
      </c>
      <c r="E855" s="477">
        <f t="shared" si="74"/>
        <v>0.307692307692308</v>
      </c>
      <c r="F855" s="139" t="str">
        <f t="shared" si="75"/>
        <v>是</v>
      </c>
      <c r="G855" s="473" t="str">
        <f t="shared" si="76"/>
        <v>项</v>
      </c>
      <c r="H855" s="474" t="str">
        <f t="shared" si="77"/>
        <v>213</v>
      </c>
      <c r="I855" s="474" t="str">
        <f t="shared" si="78"/>
        <v>21301</v>
      </c>
    </row>
    <row r="856" s="319" customFormat="1" ht="34" customHeight="1" spans="1:9">
      <c r="A856" s="333">
        <v>2130120</v>
      </c>
      <c r="B856" s="342" t="s">
        <v>775</v>
      </c>
      <c r="C856" s="478">
        <v>1609</v>
      </c>
      <c r="D856" s="479">
        <v>1</v>
      </c>
      <c r="E856" s="477">
        <f t="shared" si="74"/>
        <v>-0.999378495960224</v>
      </c>
      <c r="F856" s="139" t="str">
        <f t="shared" si="75"/>
        <v>是</v>
      </c>
      <c r="G856" s="473" t="str">
        <f t="shared" si="76"/>
        <v>项</v>
      </c>
      <c r="H856" s="474" t="str">
        <f t="shared" si="77"/>
        <v>213</v>
      </c>
      <c r="I856" s="474" t="str">
        <f t="shared" si="78"/>
        <v>21301</v>
      </c>
    </row>
    <row r="857" s="319" customFormat="1" ht="34" hidden="1" customHeight="1" spans="1:9">
      <c r="A857" s="333">
        <v>2130121</v>
      </c>
      <c r="B857" s="342" t="s">
        <v>776</v>
      </c>
      <c r="C857" s="479">
        <v>0</v>
      </c>
      <c r="D857" s="479">
        <v>0</v>
      </c>
      <c r="E857" s="477" t="str">
        <f t="shared" si="74"/>
        <v/>
      </c>
      <c r="F857" s="139" t="str">
        <f t="shared" si="75"/>
        <v>否</v>
      </c>
      <c r="G857" s="473" t="str">
        <f t="shared" si="76"/>
        <v>项</v>
      </c>
      <c r="H857" s="474" t="str">
        <f t="shared" si="77"/>
        <v>213</v>
      </c>
      <c r="I857" s="474" t="str">
        <f t="shared" si="78"/>
        <v>21301</v>
      </c>
    </row>
    <row r="858" s="319" customFormat="1" ht="34" customHeight="1" spans="1:9">
      <c r="A858" s="333">
        <v>2130122</v>
      </c>
      <c r="B858" s="342" t="s">
        <v>777</v>
      </c>
      <c r="C858" s="478">
        <v>515</v>
      </c>
      <c r="D858" s="479">
        <v>454</v>
      </c>
      <c r="E858" s="477">
        <f t="shared" si="74"/>
        <v>-0.118446601941748</v>
      </c>
      <c r="F858" s="139" t="str">
        <f t="shared" si="75"/>
        <v>是</v>
      </c>
      <c r="G858" s="473" t="str">
        <f t="shared" si="76"/>
        <v>项</v>
      </c>
      <c r="H858" s="474" t="str">
        <f t="shared" si="77"/>
        <v>213</v>
      </c>
      <c r="I858" s="474" t="str">
        <f t="shared" si="78"/>
        <v>21301</v>
      </c>
    </row>
    <row r="859" s="319" customFormat="1" ht="34" customHeight="1" spans="1:9">
      <c r="A859" s="333">
        <v>2130124</v>
      </c>
      <c r="B859" s="342" t="s">
        <v>778</v>
      </c>
      <c r="C859" s="478">
        <v>114</v>
      </c>
      <c r="D859" s="479">
        <v>303</v>
      </c>
      <c r="E859" s="477">
        <f t="shared" si="74"/>
        <v>1.65789473684211</v>
      </c>
      <c r="F859" s="139" t="str">
        <f t="shared" si="75"/>
        <v>是</v>
      </c>
      <c r="G859" s="473" t="str">
        <f t="shared" si="76"/>
        <v>项</v>
      </c>
      <c r="H859" s="474" t="str">
        <f t="shared" si="77"/>
        <v>213</v>
      </c>
      <c r="I859" s="474" t="str">
        <f t="shared" si="78"/>
        <v>21301</v>
      </c>
    </row>
    <row r="860" s="319" customFormat="1" ht="34" customHeight="1" spans="1:9">
      <c r="A860" s="333">
        <v>2130125</v>
      </c>
      <c r="B860" s="342" t="s">
        <v>779</v>
      </c>
      <c r="C860" s="478">
        <v>1</v>
      </c>
      <c r="D860" s="479">
        <v>16</v>
      </c>
      <c r="E860" s="477">
        <f t="shared" si="74"/>
        <v>15</v>
      </c>
      <c r="F860" s="139" t="str">
        <f t="shared" si="75"/>
        <v>是</v>
      </c>
      <c r="G860" s="473" t="str">
        <f t="shared" si="76"/>
        <v>项</v>
      </c>
      <c r="H860" s="474" t="str">
        <f t="shared" si="77"/>
        <v>213</v>
      </c>
      <c r="I860" s="474" t="str">
        <f t="shared" si="78"/>
        <v>21301</v>
      </c>
    </row>
    <row r="861" s="319" customFormat="1" ht="34" customHeight="1" spans="1:9">
      <c r="A861" s="333">
        <v>2130126</v>
      </c>
      <c r="B861" s="342" t="s">
        <v>780</v>
      </c>
      <c r="C861" s="478">
        <v>683</v>
      </c>
      <c r="D861" s="479">
        <v>1209</v>
      </c>
      <c r="E861" s="477">
        <f t="shared" si="74"/>
        <v>0.7701317715959</v>
      </c>
      <c r="F861" s="139" t="str">
        <f t="shared" si="75"/>
        <v>是</v>
      </c>
      <c r="G861" s="473" t="str">
        <f t="shared" si="76"/>
        <v>项</v>
      </c>
      <c r="H861" s="474" t="str">
        <f t="shared" si="77"/>
        <v>213</v>
      </c>
      <c r="I861" s="474" t="str">
        <f t="shared" si="78"/>
        <v>21301</v>
      </c>
    </row>
    <row r="862" s="319" customFormat="1" ht="34" customHeight="1" spans="1:9">
      <c r="A862" s="333">
        <v>2130135</v>
      </c>
      <c r="B862" s="342" t="s">
        <v>781</v>
      </c>
      <c r="C862" s="478">
        <v>245</v>
      </c>
      <c r="D862" s="479">
        <v>1297</v>
      </c>
      <c r="E862" s="477">
        <f t="shared" si="74"/>
        <v>4.29387755102041</v>
      </c>
      <c r="F862" s="139" t="str">
        <f t="shared" si="75"/>
        <v>是</v>
      </c>
      <c r="G862" s="473" t="str">
        <f t="shared" si="76"/>
        <v>项</v>
      </c>
      <c r="H862" s="474" t="str">
        <f t="shared" si="77"/>
        <v>213</v>
      </c>
      <c r="I862" s="474" t="str">
        <f t="shared" si="78"/>
        <v>21301</v>
      </c>
    </row>
    <row r="863" s="319" customFormat="1" ht="34" hidden="1" customHeight="1" spans="1:9">
      <c r="A863" s="333">
        <v>2130142</v>
      </c>
      <c r="B863" s="342" t="s">
        <v>782</v>
      </c>
      <c r="C863" s="478">
        <v>0</v>
      </c>
      <c r="D863" s="479">
        <v>0</v>
      </c>
      <c r="E863" s="477" t="str">
        <f t="shared" si="74"/>
        <v/>
      </c>
      <c r="F863" s="139" t="str">
        <f t="shared" si="75"/>
        <v>否</v>
      </c>
      <c r="G863" s="473" t="str">
        <f t="shared" si="76"/>
        <v>项</v>
      </c>
      <c r="H863" s="474" t="str">
        <f t="shared" si="77"/>
        <v>213</v>
      </c>
      <c r="I863" s="474" t="str">
        <f t="shared" si="78"/>
        <v>21301</v>
      </c>
    </row>
    <row r="864" s="319" customFormat="1" ht="34" customHeight="1" spans="1:9">
      <c r="A864" s="333">
        <v>2130148</v>
      </c>
      <c r="B864" s="342" t="s">
        <v>783</v>
      </c>
      <c r="C864" s="478">
        <v>0</v>
      </c>
      <c r="D864" s="479">
        <v>330</v>
      </c>
      <c r="E864" s="477" t="str">
        <f t="shared" si="74"/>
        <v/>
      </c>
      <c r="F864" s="139" t="str">
        <f t="shared" si="75"/>
        <v>是</v>
      </c>
      <c r="G864" s="473" t="str">
        <f t="shared" si="76"/>
        <v>项</v>
      </c>
      <c r="H864" s="474" t="str">
        <f t="shared" si="77"/>
        <v>213</v>
      </c>
      <c r="I864" s="474" t="str">
        <f t="shared" si="78"/>
        <v>21301</v>
      </c>
    </row>
    <row r="865" s="319" customFormat="1" ht="34" hidden="1" customHeight="1" spans="1:9">
      <c r="A865" s="333">
        <v>2130152</v>
      </c>
      <c r="B865" s="342" t="s">
        <v>784</v>
      </c>
      <c r="C865" s="478">
        <v>0</v>
      </c>
      <c r="D865" s="479">
        <v>0</v>
      </c>
      <c r="E865" s="477" t="str">
        <f t="shared" si="74"/>
        <v/>
      </c>
      <c r="F865" s="139" t="str">
        <f t="shared" si="75"/>
        <v>否</v>
      </c>
      <c r="G865" s="473" t="str">
        <f t="shared" si="76"/>
        <v>项</v>
      </c>
      <c r="H865" s="474" t="str">
        <f t="shared" si="77"/>
        <v>213</v>
      </c>
      <c r="I865" s="474" t="str">
        <f t="shared" si="78"/>
        <v>21301</v>
      </c>
    </row>
    <row r="866" s="319" customFormat="1" ht="34" customHeight="1" spans="1:9">
      <c r="A866" s="333">
        <v>2130153</v>
      </c>
      <c r="B866" s="342" t="s">
        <v>785</v>
      </c>
      <c r="C866" s="478">
        <v>2419</v>
      </c>
      <c r="D866" s="479">
        <v>2229</v>
      </c>
      <c r="E866" s="477">
        <f t="shared" si="74"/>
        <v>-0.0785448532451426</v>
      </c>
      <c r="F866" s="139" t="str">
        <f t="shared" si="75"/>
        <v>是</v>
      </c>
      <c r="G866" s="473" t="str">
        <f t="shared" si="76"/>
        <v>项</v>
      </c>
      <c r="H866" s="474" t="str">
        <f t="shared" si="77"/>
        <v>213</v>
      </c>
      <c r="I866" s="474" t="str">
        <f t="shared" si="78"/>
        <v>21301</v>
      </c>
    </row>
    <row r="867" s="319" customFormat="1" ht="34" hidden="1" customHeight="1" spans="1:9">
      <c r="A867" s="333">
        <v>2130199</v>
      </c>
      <c r="B867" s="342" t="s">
        <v>786</v>
      </c>
      <c r="C867" s="478">
        <v>0</v>
      </c>
      <c r="D867" s="479">
        <v>0</v>
      </c>
      <c r="E867" s="477" t="str">
        <f t="shared" si="74"/>
        <v/>
      </c>
      <c r="F867" s="139" t="str">
        <f t="shared" si="75"/>
        <v>否</v>
      </c>
      <c r="G867" s="473" t="str">
        <f t="shared" si="76"/>
        <v>项</v>
      </c>
      <c r="H867" s="474" t="str">
        <f t="shared" si="77"/>
        <v>213</v>
      </c>
      <c r="I867" s="474" t="str">
        <f t="shared" si="78"/>
        <v>21301</v>
      </c>
    </row>
    <row r="868" s="316" customFormat="1" ht="34" customHeight="1" spans="1:9">
      <c r="A868" s="339">
        <v>21302</v>
      </c>
      <c r="B868" s="475" t="s">
        <v>787</v>
      </c>
      <c r="C868" s="476">
        <f>SUMIFS(C869:C$1302,$G869:$G$1302,"项",$I869:$I$1302,$A868)</f>
        <v>5648</v>
      </c>
      <c r="D868" s="479">
        <f>SUMIFS(D869:D$1302,$G869:$G$1302,"项",$I869:$I$1302,$A868)</f>
        <v>6257</v>
      </c>
      <c r="E868" s="477">
        <f t="shared" si="74"/>
        <v>0.107825779036827</v>
      </c>
      <c r="F868" s="139" t="str">
        <f t="shared" si="75"/>
        <v>是</v>
      </c>
      <c r="G868" s="473" t="str">
        <f t="shared" si="76"/>
        <v>款</v>
      </c>
      <c r="H868" s="474" t="str">
        <f t="shared" si="77"/>
        <v>213</v>
      </c>
      <c r="I868" s="474" t="str">
        <f t="shared" si="78"/>
        <v>21302</v>
      </c>
    </row>
    <row r="869" s="319" customFormat="1" ht="34" customHeight="1" spans="1:9">
      <c r="A869" s="333">
        <v>2130201</v>
      </c>
      <c r="B869" s="342" t="s">
        <v>151</v>
      </c>
      <c r="C869" s="478">
        <v>240</v>
      </c>
      <c r="D869" s="479">
        <v>213</v>
      </c>
      <c r="E869" s="477">
        <f t="shared" si="74"/>
        <v>-0.1125</v>
      </c>
      <c r="F869" s="139" t="str">
        <f t="shared" si="75"/>
        <v>是</v>
      </c>
      <c r="G869" s="473" t="str">
        <f t="shared" si="76"/>
        <v>项</v>
      </c>
      <c r="H869" s="474" t="str">
        <f t="shared" si="77"/>
        <v>213</v>
      </c>
      <c r="I869" s="474" t="str">
        <f t="shared" si="78"/>
        <v>21302</v>
      </c>
    </row>
    <row r="870" s="319" customFormat="1" ht="34" hidden="1" customHeight="1" spans="1:9">
      <c r="A870" s="333">
        <v>2130202</v>
      </c>
      <c r="B870" s="342" t="s">
        <v>152</v>
      </c>
      <c r="C870" s="478">
        <v>0</v>
      </c>
      <c r="D870" s="479">
        <v>0</v>
      </c>
      <c r="E870" s="477" t="str">
        <f t="shared" si="74"/>
        <v/>
      </c>
      <c r="F870" s="139" t="str">
        <f t="shared" si="75"/>
        <v>否</v>
      </c>
      <c r="G870" s="473" t="str">
        <f t="shared" si="76"/>
        <v>项</v>
      </c>
      <c r="H870" s="474" t="str">
        <f t="shared" si="77"/>
        <v>213</v>
      </c>
      <c r="I870" s="474" t="str">
        <f t="shared" si="78"/>
        <v>21302</v>
      </c>
    </row>
    <row r="871" s="319" customFormat="1" ht="34" hidden="1" customHeight="1" spans="1:9">
      <c r="A871" s="333">
        <v>2130203</v>
      </c>
      <c r="B871" s="342" t="s">
        <v>153</v>
      </c>
      <c r="C871" s="478">
        <v>0</v>
      </c>
      <c r="D871" s="479">
        <v>0</v>
      </c>
      <c r="E871" s="477" t="str">
        <f t="shared" si="74"/>
        <v/>
      </c>
      <c r="F871" s="139" t="str">
        <f t="shared" si="75"/>
        <v>否</v>
      </c>
      <c r="G871" s="473" t="str">
        <f t="shared" si="76"/>
        <v>项</v>
      </c>
      <c r="H871" s="474" t="str">
        <f t="shared" si="77"/>
        <v>213</v>
      </c>
      <c r="I871" s="474" t="str">
        <f t="shared" si="78"/>
        <v>21302</v>
      </c>
    </row>
    <row r="872" s="319" customFormat="1" ht="34" customHeight="1" spans="1:9">
      <c r="A872" s="333">
        <v>2130204</v>
      </c>
      <c r="B872" s="342" t="s">
        <v>788</v>
      </c>
      <c r="C872" s="478">
        <v>1902</v>
      </c>
      <c r="D872" s="479">
        <v>1781</v>
      </c>
      <c r="E872" s="477">
        <f t="shared" si="74"/>
        <v>-0.0636172450052577</v>
      </c>
      <c r="F872" s="139" t="str">
        <f t="shared" si="75"/>
        <v>是</v>
      </c>
      <c r="G872" s="473" t="str">
        <f t="shared" si="76"/>
        <v>项</v>
      </c>
      <c r="H872" s="474" t="str">
        <f t="shared" si="77"/>
        <v>213</v>
      </c>
      <c r="I872" s="474" t="str">
        <f t="shared" si="78"/>
        <v>21302</v>
      </c>
    </row>
    <row r="873" s="319" customFormat="1" ht="34" customHeight="1" spans="1:9">
      <c r="A873" s="333">
        <v>2130205</v>
      </c>
      <c r="B873" s="342" t="s">
        <v>789</v>
      </c>
      <c r="C873" s="478">
        <v>3105</v>
      </c>
      <c r="D873" s="479">
        <v>1073</v>
      </c>
      <c r="E873" s="477">
        <f t="shared" si="74"/>
        <v>-0.654428341384863</v>
      </c>
      <c r="F873" s="139" t="str">
        <f t="shared" si="75"/>
        <v>是</v>
      </c>
      <c r="G873" s="473" t="str">
        <f t="shared" si="76"/>
        <v>项</v>
      </c>
      <c r="H873" s="474" t="str">
        <f t="shared" si="77"/>
        <v>213</v>
      </c>
      <c r="I873" s="474" t="str">
        <f t="shared" si="78"/>
        <v>21302</v>
      </c>
    </row>
    <row r="874" s="319" customFormat="1" ht="34" customHeight="1" spans="1:9">
      <c r="A874" s="333">
        <v>2130206</v>
      </c>
      <c r="B874" s="342" t="s">
        <v>790</v>
      </c>
      <c r="C874" s="478">
        <v>0</v>
      </c>
      <c r="D874" s="479">
        <v>116</v>
      </c>
      <c r="E874" s="477" t="str">
        <f t="shared" si="74"/>
        <v/>
      </c>
      <c r="F874" s="139" t="str">
        <f t="shared" si="75"/>
        <v>是</v>
      </c>
      <c r="G874" s="473" t="str">
        <f t="shared" si="76"/>
        <v>项</v>
      </c>
      <c r="H874" s="474" t="str">
        <f t="shared" si="77"/>
        <v>213</v>
      </c>
      <c r="I874" s="474" t="str">
        <f t="shared" si="78"/>
        <v>21302</v>
      </c>
    </row>
    <row r="875" s="319" customFormat="1" ht="34" customHeight="1" spans="1:9">
      <c r="A875" s="333">
        <v>2130207</v>
      </c>
      <c r="B875" s="342" t="s">
        <v>791</v>
      </c>
      <c r="C875" s="478">
        <v>10</v>
      </c>
      <c r="D875" s="479">
        <v>0</v>
      </c>
      <c r="E875" s="477">
        <f t="shared" si="74"/>
        <v>-1</v>
      </c>
      <c r="F875" s="139" t="str">
        <f t="shared" si="75"/>
        <v>是</v>
      </c>
      <c r="G875" s="473" t="str">
        <f t="shared" si="76"/>
        <v>项</v>
      </c>
      <c r="H875" s="474" t="str">
        <f t="shared" si="77"/>
        <v>213</v>
      </c>
      <c r="I875" s="474" t="str">
        <f t="shared" si="78"/>
        <v>21302</v>
      </c>
    </row>
    <row r="876" s="319" customFormat="1" ht="34" customHeight="1" spans="1:9">
      <c r="A876" s="333">
        <v>2130209</v>
      </c>
      <c r="B876" s="342" t="s">
        <v>792</v>
      </c>
      <c r="C876" s="478">
        <v>176</v>
      </c>
      <c r="D876" s="479">
        <v>380</v>
      </c>
      <c r="E876" s="477">
        <f t="shared" si="74"/>
        <v>1.15909090909091</v>
      </c>
      <c r="F876" s="139" t="str">
        <f t="shared" si="75"/>
        <v>是</v>
      </c>
      <c r="G876" s="473" t="str">
        <f t="shared" si="76"/>
        <v>项</v>
      </c>
      <c r="H876" s="474" t="str">
        <f t="shared" si="77"/>
        <v>213</v>
      </c>
      <c r="I876" s="474" t="str">
        <f t="shared" si="78"/>
        <v>21302</v>
      </c>
    </row>
    <row r="877" s="319" customFormat="1" ht="34" hidden="1" customHeight="1" spans="1:9">
      <c r="A877" s="333">
        <v>2130211</v>
      </c>
      <c r="B877" s="342" t="s">
        <v>793</v>
      </c>
      <c r="C877" s="478">
        <v>0</v>
      </c>
      <c r="D877" s="479">
        <v>0</v>
      </c>
      <c r="E877" s="477" t="str">
        <f t="shared" si="74"/>
        <v/>
      </c>
      <c r="F877" s="139" t="str">
        <f t="shared" si="75"/>
        <v>否</v>
      </c>
      <c r="G877" s="473" t="str">
        <f t="shared" si="76"/>
        <v>项</v>
      </c>
      <c r="H877" s="474" t="str">
        <f t="shared" si="77"/>
        <v>213</v>
      </c>
      <c r="I877" s="474" t="str">
        <f t="shared" si="78"/>
        <v>21302</v>
      </c>
    </row>
    <row r="878" s="319" customFormat="1" ht="34" hidden="1" customHeight="1" spans="1:9">
      <c r="A878" s="333">
        <v>2130212</v>
      </c>
      <c r="B878" s="342" t="s">
        <v>794</v>
      </c>
      <c r="C878" s="478">
        <v>0</v>
      </c>
      <c r="D878" s="479">
        <v>0</v>
      </c>
      <c r="E878" s="477" t="str">
        <f t="shared" si="74"/>
        <v/>
      </c>
      <c r="F878" s="139" t="str">
        <f t="shared" si="75"/>
        <v>否</v>
      </c>
      <c r="G878" s="473" t="str">
        <f t="shared" si="76"/>
        <v>项</v>
      </c>
      <c r="H878" s="474" t="str">
        <f t="shared" si="77"/>
        <v>213</v>
      </c>
      <c r="I878" s="474" t="str">
        <f t="shared" si="78"/>
        <v>21302</v>
      </c>
    </row>
    <row r="879" s="319" customFormat="1" ht="34" hidden="1" customHeight="1" spans="1:9">
      <c r="A879" s="333">
        <v>2130213</v>
      </c>
      <c r="B879" s="342" t="s">
        <v>795</v>
      </c>
      <c r="C879" s="478">
        <v>0</v>
      </c>
      <c r="D879" s="479">
        <v>0</v>
      </c>
      <c r="E879" s="477" t="str">
        <f t="shared" si="74"/>
        <v/>
      </c>
      <c r="F879" s="139" t="str">
        <f t="shared" si="75"/>
        <v>否</v>
      </c>
      <c r="G879" s="473" t="str">
        <f t="shared" si="76"/>
        <v>项</v>
      </c>
      <c r="H879" s="474" t="str">
        <f t="shared" si="77"/>
        <v>213</v>
      </c>
      <c r="I879" s="474" t="str">
        <f t="shared" si="78"/>
        <v>21302</v>
      </c>
    </row>
    <row r="880" s="319" customFormat="1" ht="34" hidden="1" customHeight="1" spans="1:9">
      <c r="A880" s="333">
        <v>2130217</v>
      </c>
      <c r="B880" s="342" t="s">
        <v>796</v>
      </c>
      <c r="C880" s="479">
        <v>0</v>
      </c>
      <c r="D880" s="479">
        <v>0</v>
      </c>
      <c r="E880" s="477" t="str">
        <f t="shared" si="74"/>
        <v/>
      </c>
      <c r="F880" s="139" t="str">
        <f t="shared" si="75"/>
        <v>否</v>
      </c>
      <c r="G880" s="473" t="str">
        <f t="shared" si="76"/>
        <v>项</v>
      </c>
      <c r="H880" s="474" t="str">
        <f t="shared" si="77"/>
        <v>213</v>
      </c>
      <c r="I880" s="474" t="str">
        <f t="shared" si="78"/>
        <v>21302</v>
      </c>
    </row>
    <row r="881" s="319" customFormat="1" ht="34" hidden="1" customHeight="1" spans="1:9">
      <c r="A881" s="333">
        <v>2130220</v>
      </c>
      <c r="B881" s="342" t="s">
        <v>797</v>
      </c>
      <c r="C881" s="478">
        <v>0</v>
      </c>
      <c r="D881" s="479">
        <v>0</v>
      </c>
      <c r="E881" s="477" t="str">
        <f t="shared" si="74"/>
        <v/>
      </c>
      <c r="F881" s="139" t="str">
        <f t="shared" si="75"/>
        <v>否</v>
      </c>
      <c r="G881" s="473" t="str">
        <f t="shared" si="76"/>
        <v>项</v>
      </c>
      <c r="H881" s="474" t="str">
        <f t="shared" si="77"/>
        <v>213</v>
      </c>
      <c r="I881" s="474" t="str">
        <f t="shared" si="78"/>
        <v>21302</v>
      </c>
    </row>
    <row r="882" s="319" customFormat="1" ht="34" customHeight="1" spans="1:9">
      <c r="A882" s="333">
        <v>2130221</v>
      </c>
      <c r="B882" s="342" t="s">
        <v>798</v>
      </c>
      <c r="C882" s="478">
        <v>0</v>
      </c>
      <c r="D882" s="479">
        <v>30</v>
      </c>
      <c r="E882" s="477" t="str">
        <f t="shared" si="74"/>
        <v/>
      </c>
      <c r="F882" s="139" t="str">
        <f t="shared" si="75"/>
        <v>是</v>
      </c>
      <c r="G882" s="473" t="str">
        <f t="shared" si="76"/>
        <v>项</v>
      </c>
      <c r="H882" s="474" t="str">
        <f t="shared" si="77"/>
        <v>213</v>
      </c>
      <c r="I882" s="474" t="str">
        <f t="shared" si="78"/>
        <v>21302</v>
      </c>
    </row>
    <row r="883" s="319" customFormat="1" ht="34" hidden="1" customHeight="1" spans="1:9">
      <c r="A883" s="333">
        <v>2130223</v>
      </c>
      <c r="B883" s="342" t="s">
        <v>799</v>
      </c>
      <c r="C883" s="478">
        <v>0</v>
      </c>
      <c r="D883" s="479">
        <v>0</v>
      </c>
      <c r="E883" s="477" t="str">
        <f t="shared" si="74"/>
        <v/>
      </c>
      <c r="F883" s="139" t="str">
        <f t="shared" si="75"/>
        <v>否</v>
      </c>
      <c r="G883" s="473" t="str">
        <f t="shared" si="76"/>
        <v>项</v>
      </c>
      <c r="H883" s="474" t="str">
        <f t="shared" si="77"/>
        <v>213</v>
      </c>
      <c r="I883" s="474" t="str">
        <f t="shared" si="78"/>
        <v>21302</v>
      </c>
    </row>
    <row r="884" s="319" customFormat="1" ht="34" hidden="1" customHeight="1" spans="1:9">
      <c r="A884" s="333">
        <v>2130226</v>
      </c>
      <c r="B884" s="342" t="s">
        <v>800</v>
      </c>
      <c r="C884" s="478">
        <v>0</v>
      </c>
      <c r="D884" s="479">
        <v>0</v>
      </c>
      <c r="E884" s="477" t="str">
        <f t="shared" si="74"/>
        <v/>
      </c>
      <c r="F884" s="139" t="str">
        <f t="shared" si="75"/>
        <v>否</v>
      </c>
      <c r="G884" s="473" t="str">
        <f t="shared" si="76"/>
        <v>项</v>
      </c>
      <c r="H884" s="474" t="str">
        <f t="shared" si="77"/>
        <v>213</v>
      </c>
      <c r="I884" s="474" t="str">
        <f t="shared" si="78"/>
        <v>21302</v>
      </c>
    </row>
    <row r="885" s="319" customFormat="1" ht="34" hidden="1" customHeight="1" spans="1:9">
      <c r="A885" s="333">
        <v>2130227</v>
      </c>
      <c r="B885" s="342" t="s">
        <v>801</v>
      </c>
      <c r="C885" s="478">
        <v>0</v>
      </c>
      <c r="D885" s="479">
        <v>0</v>
      </c>
      <c r="E885" s="477" t="str">
        <f t="shared" ref="E885:E948" si="79">IF(C885&lt;&gt;0,D885/C885-1,"")</f>
        <v/>
      </c>
      <c r="F885" s="139" t="str">
        <f t="shared" si="75"/>
        <v>否</v>
      </c>
      <c r="G885" s="473" t="str">
        <f t="shared" si="76"/>
        <v>项</v>
      </c>
      <c r="H885" s="474" t="str">
        <f t="shared" si="77"/>
        <v>213</v>
      </c>
      <c r="I885" s="474" t="str">
        <f t="shared" si="78"/>
        <v>21302</v>
      </c>
    </row>
    <row r="886" s="319" customFormat="1" ht="34" customHeight="1" spans="1:9">
      <c r="A886" s="333">
        <v>2130234</v>
      </c>
      <c r="B886" s="342" t="s">
        <v>802</v>
      </c>
      <c r="C886" s="478">
        <v>88</v>
      </c>
      <c r="D886" s="479">
        <v>140</v>
      </c>
      <c r="E886" s="477">
        <f t="shared" si="79"/>
        <v>0.590909090909091</v>
      </c>
      <c r="F886" s="139" t="str">
        <f t="shared" si="75"/>
        <v>是</v>
      </c>
      <c r="G886" s="473" t="str">
        <f t="shared" si="76"/>
        <v>项</v>
      </c>
      <c r="H886" s="474" t="str">
        <f t="shared" si="77"/>
        <v>213</v>
      </c>
      <c r="I886" s="474" t="str">
        <f t="shared" si="78"/>
        <v>21302</v>
      </c>
    </row>
    <row r="887" s="319" customFormat="1" ht="34" hidden="1" customHeight="1" spans="1:9">
      <c r="A887" s="333">
        <v>2130236</v>
      </c>
      <c r="B887" s="342" t="s">
        <v>803</v>
      </c>
      <c r="C887" s="478">
        <v>0</v>
      </c>
      <c r="D887" s="479">
        <v>0</v>
      </c>
      <c r="E887" s="477" t="str">
        <f t="shared" si="79"/>
        <v/>
      </c>
      <c r="F887" s="139" t="str">
        <f t="shared" si="75"/>
        <v>否</v>
      </c>
      <c r="G887" s="473" t="str">
        <f t="shared" si="76"/>
        <v>项</v>
      </c>
      <c r="H887" s="474" t="str">
        <f t="shared" si="77"/>
        <v>213</v>
      </c>
      <c r="I887" s="474" t="str">
        <f t="shared" si="78"/>
        <v>21302</v>
      </c>
    </row>
    <row r="888" s="319" customFormat="1" ht="34" hidden="1" customHeight="1" spans="1:9">
      <c r="A888" s="333">
        <v>2130237</v>
      </c>
      <c r="B888" s="342" t="s">
        <v>772</v>
      </c>
      <c r="C888" s="478">
        <v>0</v>
      </c>
      <c r="D888" s="479">
        <v>0</v>
      </c>
      <c r="E888" s="477" t="str">
        <f t="shared" si="79"/>
        <v/>
      </c>
      <c r="F888" s="139" t="str">
        <f t="shared" si="75"/>
        <v>否</v>
      </c>
      <c r="G888" s="473" t="str">
        <f t="shared" si="76"/>
        <v>项</v>
      </c>
      <c r="H888" s="474" t="str">
        <f t="shared" si="77"/>
        <v>213</v>
      </c>
      <c r="I888" s="474" t="str">
        <f t="shared" si="78"/>
        <v>21302</v>
      </c>
    </row>
    <row r="889" s="319" customFormat="1" ht="34" customHeight="1" spans="1:9">
      <c r="A889" s="333" t="s">
        <v>804</v>
      </c>
      <c r="B889" s="342" t="s">
        <v>805</v>
      </c>
      <c r="C889" s="478">
        <v>16</v>
      </c>
      <c r="D889" s="479">
        <v>1684</v>
      </c>
      <c r="E889" s="477">
        <f t="shared" si="79"/>
        <v>104.25</v>
      </c>
      <c r="F889" s="139" t="str">
        <f t="shared" si="75"/>
        <v>是</v>
      </c>
      <c r="G889" s="473" t="str">
        <f t="shared" si="76"/>
        <v>项</v>
      </c>
      <c r="H889" s="474" t="str">
        <f t="shared" si="77"/>
        <v>213</v>
      </c>
      <c r="I889" s="474" t="str">
        <f t="shared" si="78"/>
        <v>21302</v>
      </c>
    </row>
    <row r="890" s="319" customFormat="1" ht="34" customHeight="1" spans="1:9">
      <c r="A890" s="333">
        <v>2130299</v>
      </c>
      <c r="B890" s="342" t="s">
        <v>806</v>
      </c>
      <c r="C890" s="478">
        <v>111</v>
      </c>
      <c r="D890" s="479">
        <v>840</v>
      </c>
      <c r="E890" s="477">
        <f t="shared" si="79"/>
        <v>6.56756756756757</v>
      </c>
      <c r="F890" s="139" t="str">
        <f t="shared" si="75"/>
        <v>是</v>
      </c>
      <c r="G890" s="473" t="str">
        <f t="shared" si="76"/>
        <v>项</v>
      </c>
      <c r="H890" s="474" t="str">
        <f t="shared" si="77"/>
        <v>213</v>
      </c>
      <c r="I890" s="474" t="str">
        <f t="shared" si="78"/>
        <v>21302</v>
      </c>
    </row>
    <row r="891" s="316" customFormat="1" ht="34" customHeight="1" spans="1:9">
      <c r="A891" s="339">
        <v>21303</v>
      </c>
      <c r="B891" s="475" t="s">
        <v>807</v>
      </c>
      <c r="C891" s="476">
        <f>SUMIFS(C892:C$1302,$G892:$G$1302,"项",$I892:$I$1302,$A891)</f>
        <v>17863</v>
      </c>
      <c r="D891" s="479">
        <f>SUMIFS(D892:D$1302,$G892:$G$1302,"项",$I892:$I$1302,$A891)</f>
        <v>8840</v>
      </c>
      <c r="E891" s="477">
        <f t="shared" si="79"/>
        <v>-0.50512231987908</v>
      </c>
      <c r="F891" s="139" t="str">
        <f t="shared" si="75"/>
        <v>是</v>
      </c>
      <c r="G891" s="473" t="str">
        <f t="shared" si="76"/>
        <v>款</v>
      </c>
      <c r="H891" s="474" t="str">
        <f t="shared" si="77"/>
        <v>213</v>
      </c>
      <c r="I891" s="474" t="str">
        <f t="shared" si="78"/>
        <v>21303</v>
      </c>
    </row>
    <row r="892" s="319" customFormat="1" ht="34" customHeight="1" spans="1:9">
      <c r="A892" s="333">
        <v>2130301</v>
      </c>
      <c r="B892" s="342" t="s">
        <v>151</v>
      </c>
      <c r="C892" s="478">
        <v>247</v>
      </c>
      <c r="D892" s="479">
        <v>240</v>
      </c>
      <c r="E892" s="477">
        <f t="shared" si="79"/>
        <v>-0.02834008097166</v>
      </c>
      <c r="F892" s="139" t="str">
        <f t="shared" si="75"/>
        <v>是</v>
      </c>
      <c r="G892" s="473" t="str">
        <f t="shared" si="76"/>
        <v>项</v>
      </c>
      <c r="H892" s="474" t="str">
        <f t="shared" si="77"/>
        <v>213</v>
      </c>
      <c r="I892" s="474" t="str">
        <f t="shared" si="78"/>
        <v>21303</v>
      </c>
    </row>
    <row r="893" s="319" customFormat="1" ht="34" hidden="1" customHeight="1" spans="1:9">
      <c r="A893" s="333">
        <v>2130302</v>
      </c>
      <c r="B893" s="342" t="s">
        <v>152</v>
      </c>
      <c r="C893" s="478">
        <v>0</v>
      </c>
      <c r="D893" s="479">
        <v>0</v>
      </c>
      <c r="E893" s="477" t="str">
        <f t="shared" si="79"/>
        <v/>
      </c>
      <c r="F893" s="139" t="str">
        <f t="shared" si="75"/>
        <v>否</v>
      </c>
      <c r="G893" s="473" t="str">
        <f t="shared" si="76"/>
        <v>项</v>
      </c>
      <c r="H893" s="474" t="str">
        <f t="shared" si="77"/>
        <v>213</v>
      </c>
      <c r="I893" s="474" t="str">
        <f t="shared" si="78"/>
        <v>21303</v>
      </c>
    </row>
    <row r="894" s="319" customFormat="1" ht="34" hidden="1" customHeight="1" spans="1:9">
      <c r="A894" s="333">
        <v>2130303</v>
      </c>
      <c r="B894" s="342" t="s">
        <v>153</v>
      </c>
      <c r="C894" s="478">
        <v>0</v>
      </c>
      <c r="D894" s="479">
        <v>0</v>
      </c>
      <c r="E894" s="477" t="str">
        <f t="shared" si="79"/>
        <v/>
      </c>
      <c r="F894" s="139" t="str">
        <f t="shared" si="75"/>
        <v>否</v>
      </c>
      <c r="G894" s="473" t="str">
        <f t="shared" si="76"/>
        <v>项</v>
      </c>
      <c r="H894" s="474" t="str">
        <f t="shared" si="77"/>
        <v>213</v>
      </c>
      <c r="I894" s="474" t="str">
        <f t="shared" si="78"/>
        <v>21303</v>
      </c>
    </row>
    <row r="895" s="319" customFormat="1" ht="34" customHeight="1" spans="1:9">
      <c r="A895" s="333">
        <v>2130304</v>
      </c>
      <c r="B895" s="342" t="s">
        <v>808</v>
      </c>
      <c r="C895" s="478">
        <v>1526</v>
      </c>
      <c r="D895" s="479">
        <v>1444</v>
      </c>
      <c r="E895" s="477">
        <f t="shared" si="79"/>
        <v>-0.0537352555701179</v>
      </c>
      <c r="F895" s="139" t="str">
        <f t="shared" ref="F895:F958" si="80">IF(LEN(A895)=3,"是",IF(B895&lt;&gt;"",IF(SUM(C895:D895)&lt;&gt;0,"是","否"),"是"))</f>
        <v>是</v>
      </c>
      <c r="G895" s="473" t="str">
        <f t="shared" si="76"/>
        <v>项</v>
      </c>
      <c r="H895" s="474" t="str">
        <f t="shared" si="77"/>
        <v>213</v>
      </c>
      <c r="I895" s="474" t="str">
        <f t="shared" si="78"/>
        <v>21303</v>
      </c>
    </row>
    <row r="896" s="319" customFormat="1" ht="34" customHeight="1" spans="1:9">
      <c r="A896" s="333">
        <v>2130305</v>
      </c>
      <c r="B896" s="342" t="s">
        <v>809</v>
      </c>
      <c r="C896" s="478">
        <v>13084</v>
      </c>
      <c r="D896" s="479">
        <v>2854</v>
      </c>
      <c r="E896" s="477">
        <f t="shared" si="79"/>
        <v>-0.781870987465607</v>
      </c>
      <c r="F896" s="139" t="str">
        <f t="shared" si="80"/>
        <v>是</v>
      </c>
      <c r="G896" s="473" t="str">
        <f t="shared" si="76"/>
        <v>项</v>
      </c>
      <c r="H896" s="474" t="str">
        <f t="shared" si="77"/>
        <v>213</v>
      </c>
      <c r="I896" s="474" t="str">
        <f t="shared" si="78"/>
        <v>21303</v>
      </c>
    </row>
    <row r="897" s="319" customFormat="1" ht="34" customHeight="1" spans="1:9">
      <c r="A897" s="333">
        <v>2130306</v>
      </c>
      <c r="B897" s="342" t="s">
        <v>810</v>
      </c>
      <c r="C897" s="478">
        <v>83</v>
      </c>
      <c r="D897" s="479">
        <f>38+30</f>
        <v>68</v>
      </c>
      <c r="E897" s="477">
        <f t="shared" si="79"/>
        <v>-0.180722891566265</v>
      </c>
      <c r="F897" s="139" t="str">
        <f t="shared" si="80"/>
        <v>是</v>
      </c>
      <c r="G897" s="473" t="str">
        <f t="shared" si="76"/>
        <v>项</v>
      </c>
      <c r="H897" s="474" t="str">
        <f t="shared" si="77"/>
        <v>213</v>
      </c>
      <c r="I897" s="474" t="str">
        <f t="shared" si="78"/>
        <v>21303</v>
      </c>
    </row>
    <row r="898" s="319" customFormat="1" ht="34" hidden="1" customHeight="1" spans="1:9">
      <c r="A898" s="333">
        <v>2130307</v>
      </c>
      <c r="B898" s="342" t="s">
        <v>811</v>
      </c>
      <c r="C898" s="478">
        <v>0</v>
      </c>
      <c r="D898" s="479">
        <v>0</v>
      </c>
      <c r="E898" s="477" t="str">
        <f t="shared" si="79"/>
        <v/>
      </c>
      <c r="F898" s="139" t="str">
        <f t="shared" si="80"/>
        <v>否</v>
      </c>
      <c r="G898" s="473" t="str">
        <f t="shared" si="76"/>
        <v>项</v>
      </c>
      <c r="H898" s="474" t="str">
        <f t="shared" si="77"/>
        <v>213</v>
      </c>
      <c r="I898" s="474" t="str">
        <f t="shared" si="78"/>
        <v>21303</v>
      </c>
    </row>
    <row r="899" s="319" customFormat="1" ht="34" hidden="1" customHeight="1" spans="1:9">
      <c r="A899" s="333">
        <v>2130308</v>
      </c>
      <c r="B899" s="342" t="s">
        <v>812</v>
      </c>
      <c r="C899" s="478">
        <v>0</v>
      </c>
      <c r="D899" s="479">
        <v>0</v>
      </c>
      <c r="E899" s="477" t="str">
        <f t="shared" si="79"/>
        <v/>
      </c>
      <c r="F899" s="139" t="str">
        <f t="shared" si="80"/>
        <v>否</v>
      </c>
      <c r="G899" s="473" t="str">
        <f t="shared" si="76"/>
        <v>项</v>
      </c>
      <c r="H899" s="474" t="str">
        <f t="shared" si="77"/>
        <v>213</v>
      </c>
      <c r="I899" s="474" t="str">
        <f t="shared" si="78"/>
        <v>21303</v>
      </c>
    </row>
    <row r="900" s="319" customFormat="1" ht="34" hidden="1" customHeight="1" spans="1:9">
      <c r="A900" s="333">
        <v>2130309</v>
      </c>
      <c r="B900" s="342" t="s">
        <v>813</v>
      </c>
      <c r="C900" s="478">
        <v>0</v>
      </c>
      <c r="D900" s="479">
        <v>0</v>
      </c>
      <c r="E900" s="477" t="str">
        <f t="shared" si="79"/>
        <v/>
      </c>
      <c r="F900" s="139" t="str">
        <f t="shared" si="80"/>
        <v>否</v>
      </c>
      <c r="G900" s="473" t="str">
        <f t="shared" si="76"/>
        <v>项</v>
      </c>
      <c r="H900" s="474" t="str">
        <f t="shared" si="77"/>
        <v>213</v>
      </c>
      <c r="I900" s="474" t="str">
        <f t="shared" si="78"/>
        <v>21303</v>
      </c>
    </row>
    <row r="901" s="319" customFormat="1" ht="34" customHeight="1" spans="1:9">
      <c r="A901" s="333">
        <v>2130310</v>
      </c>
      <c r="B901" s="342" t="s">
        <v>814</v>
      </c>
      <c r="C901" s="478">
        <v>699</v>
      </c>
      <c r="D901" s="479">
        <f>1579+822</f>
        <v>2401</v>
      </c>
      <c r="E901" s="477">
        <f t="shared" si="79"/>
        <v>2.43490701001431</v>
      </c>
      <c r="F901" s="139" t="str">
        <f t="shared" si="80"/>
        <v>是</v>
      </c>
      <c r="G901" s="473" t="str">
        <f t="shared" si="76"/>
        <v>项</v>
      </c>
      <c r="H901" s="474" t="str">
        <f t="shared" si="77"/>
        <v>213</v>
      </c>
      <c r="I901" s="474" t="str">
        <f t="shared" si="78"/>
        <v>21303</v>
      </c>
    </row>
    <row r="902" s="319" customFormat="1" ht="34" customHeight="1" spans="1:9">
      <c r="A902" s="333">
        <v>2130311</v>
      </c>
      <c r="B902" s="342" t="s">
        <v>815</v>
      </c>
      <c r="C902" s="478">
        <v>20</v>
      </c>
      <c r="D902" s="479">
        <v>48</v>
      </c>
      <c r="E902" s="477">
        <f t="shared" si="79"/>
        <v>1.4</v>
      </c>
      <c r="F902" s="139" t="str">
        <f t="shared" si="80"/>
        <v>是</v>
      </c>
      <c r="G902" s="473" t="str">
        <f t="shared" si="76"/>
        <v>项</v>
      </c>
      <c r="H902" s="474" t="str">
        <f t="shared" si="77"/>
        <v>213</v>
      </c>
      <c r="I902" s="474" t="str">
        <f t="shared" si="78"/>
        <v>21303</v>
      </c>
    </row>
    <row r="903" s="319" customFormat="1" ht="34" hidden="1" customHeight="1" spans="1:9">
      <c r="A903" s="333">
        <v>2130312</v>
      </c>
      <c r="B903" s="342" t="s">
        <v>816</v>
      </c>
      <c r="C903" s="478">
        <v>0</v>
      </c>
      <c r="D903" s="479">
        <v>0</v>
      </c>
      <c r="E903" s="477" t="str">
        <f t="shared" si="79"/>
        <v/>
      </c>
      <c r="F903" s="139" t="str">
        <f t="shared" si="80"/>
        <v>否</v>
      </c>
      <c r="G903" s="473" t="str">
        <f t="shared" si="76"/>
        <v>项</v>
      </c>
      <c r="H903" s="474" t="str">
        <f t="shared" si="77"/>
        <v>213</v>
      </c>
      <c r="I903" s="474" t="str">
        <f t="shared" si="78"/>
        <v>21303</v>
      </c>
    </row>
    <row r="904" s="319" customFormat="1" ht="34" hidden="1" customHeight="1" spans="1:9">
      <c r="A904" s="333">
        <v>2130313</v>
      </c>
      <c r="B904" s="342" t="s">
        <v>817</v>
      </c>
      <c r="C904" s="478">
        <v>0</v>
      </c>
      <c r="D904" s="479">
        <v>0</v>
      </c>
      <c r="E904" s="477" t="str">
        <f t="shared" si="79"/>
        <v/>
      </c>
      <c r="F904" s="139" t="str">
        <f t="shared" si="80"/>
        <v>否</v>
      </c>
      <c r="G904" s="473" t="str">
        <f t="shared" si="76"/>
        <v>项</v>
      </c>
      <c r="H904" s="474" t="str">
        <f t="shared" si="77"/>
        <v>213</v>
      </c>
      <c r="I904" s="474" t="str">
        <f t="shared" si="78"/>
        <v>21303</v>
      </c>
    </row>
    <row r="905" s="319" customFormat="1" ht="34" customHeight="1" spans="1:9">
      <c r="A905" s="333">
        <v>2130314</v>
      </c>
      <c r="B905" s="342" t="s">
        <v>818</v>
      </c>
      <c r="C905" s="478">
        <v>103</v>
      </c>
      <c r="D905" s="479">
        <f>306+30+26</f>
        <v>362</v>
      </c>
      <c r="E905" s="477">
        <f t="shared" si="79"/>
        <v>2.51456310679612</v>
      </c>
      <c r="F905" s="139" t="str">
        <f t="shared" si="80"/>
        <v>是</v>
      </c>
      <c r="G905" s="473" t="str">
        <f t="shared" ref="G905:G968" si="81">_xlfn.IFS(LEN(A905)=3,"类",LEN(A905)=5,"款",LEN(A905)=7,"项")</f>
        <v>项</v>
      </c>
      <c r="H905" s="474" t="str">
        <f t="shared" ref="H905:H968" si="82">LEFT(A905,3)</f>
        <v>213</v>
      </c>
      <c r="I905" s="474" t="str">
        <f t="shared" ref="I905:I968" si="83">LEFT(A905,5)</f>
        <v>21303</v>
      </c>
    </row>
    <row r="906" s="319" customFormat="1" ht="34" customHeight="1" spans="1:9">
      <c r="A906" s="333">
        <v>2130315</v>
      </c>
      <c r="B906" s="342" t="s">
        <v>819</v>
      </c>
      <c r="C906" s="478">
        <v>112</v>
      </c>
      <c r="D906" s="479">
        <v>202</v>
      </c>
      <c r="E906" s="477">
        <f t="shared" si="79"/>
        <v>0.803571428571429</v>
      </c>
      <c r="F906" s="139" t="str">
        <f t="shared" si="80"/>
        <v>是</v>
      </c>
      <c r="G906" s="473" t="str">
        <f t="shared" si="81"/>
        <v>项</v>
      </c>
      <c r="H906" s="474" t="str">
        <f t="shared" si="82"/>
        <v>213</v>
      </c>
      <c r="I906" s="474" t="str">
        <f t="shared" si="83"/>
        <v>21303</v>
      </c>
    </row>
    <row r="907" s="319" customFormat="1" ht="34" customHeight="1" spans="1:9">
      <c r="A907" s="333">
        <v>2130316</v>
      </c>
      <c r="B907" s="342" t="s">
        <v>820</v>
      </c>
      <c r="C907" s="478">
        <v>1634</v>
      </c>
      <c r="D907" s="479">
        <v>281</v>
      </c>
      <c r="E907" s="477">
        <f t="shared" si="79"/>
        <v>-0.828029375764994</v>
      </c>
      <c r="F907" s="139" t="str">
        <f t="shared" si="80"/>
        <v>是</v>
      </c>
      <c r="G907" s="473" t="str">
        <f t="shared" si="81"/>
        <v>项</v>
      </c>
      <c r="H907" s="474" t="str">
        <f t="shared" si="82"/>
        <v>213</v>
      </c>
      <c r="I907" s="474" t="str">
        <f t="shared" si="83"/>
        <v>21303</v>
      </c>
    </row>
    <row r="908" s="319" customFormat="1" ht="34" hidden="1" customHeight="1" spans="1:9">
      <c r="A908" s="333">
        <v>2130317</v>
      </c>
      <c r="B908" s="342" t="s">
        <v>821</v>
      </c>
      <c r="C908" s="479">
        <v>0</v>
      </c>
      <c r="D908" s="479">
        <v>0</v>
      </c>
      <c r="E908" s="477" t="str">
        <f t="shared" si="79"/>
        <v/>
      </c>
      <c r="F908" s="139" t="str">
        <f t="shared" si="80"/>
        <v>否</v>
      </c>
      <c r="G908" s="473" t="str">
        <f t="shared" si="81"/>
        <v>项</v>
      </c>
      <c r="H908" s="474" t="str">
        <f t="shared" si="82"/>
        <v>213</v>
      </c>
      <c r="I908" s="474" t="str">
        <f t="shared" si="83"/>
        <v>21303</v>
      </c>
    </row>
    <row r="909" s="319" customFormat="1" ht="34" hidden="1" customHeight="1" spans="1:9">
      <c r="A909" s="333">
        <v>2130318</v>
      </c>
      <c r="B909" s="342" t="s">
        <v>822</v>
      </c>
      <c r="C909" s="478">
        <v>0</v>
      </c>
      <c r="D909" s="479">
        <v>0</v>
      </c>
      <c r="E909" s="477" t="str">
        <f t="shared" si="79"/>
        <v/>
      </c>
      <c r="F909" s="139" t="str">
        <f t="shared" si="80"/>
        <v>否</v>
      </c>
      <c r="G909" s="473" t="str">
        <f t="shared" si="81"/>
        <v>项</v>
      </c>
      <c r="H909" s="474" t="str">
        <f t="shared" si="82"/>
        <v>213</v>
      </c>
      <c r="I909" s="474" t="str">
        <f t="shared" si="83"/>
        <v>21303</v>
      </c>
    </row>
    <row r="910" s="319" customFormat="1" ht="34" customHeight="1" spans="1:9">
      <c r="A910" s="333">
        <v>2130319</v>
      </c>
      <c r="B910" s="342" t="s">
        <v>823</v>
      </c>
      <c r="C910" s="478">
        <v>50</v>
      </c>
      <c r="D910" s="479">
        <v>0</v>
      </c>
      <c r="E910" s="477">
        <f t="shared" si="79"/>
        <v>-1</v>
      </c>
      <c r="F910" s="139" t="str">
        <f t="shared" si="80"/>
        <v>是</v>
      </c>
      <c r="G910" s="473" t="str">
        <f t="shared" si="81"/>
        <v>项</v>
      </c>
      <c r="H910" s="474" t="str">
        <f t="shared" si="82"/>
        <v>213</v>
      </c>
      <c r="I910" s="474" t="str">
        <f t="shared" si="83"/>
        <v>21303</v>
      </c>
    </row>
    <row r="911" s="319" customFormat="1" ht="34" customHeight="1" spans="1:9">
      <c r="A911" s="333">
        <v>2130321</v>
      </c>
      <c r="B911" s="342" t="s">
        <v>824</v>
      </c>
      <c r="C911" s="478">
        <v>123</v>
      </c>
      <c r="D911" s="479">
        <v>483</v>
      </c>
      <c r="E911" s="477">
        <f t="shared" si="79"/>
        <v>2.92682926829268</v>
      </c>
      <c r="F911" s="139" t="str">
        <f t="shared" si="80"/>
        <v>是</v>
      </c>
      <c r="G911" s="473" t="str">
        <f t="shared" si="81"/>
        <v>项</v>
      </c>
      <c r="H911" s="474" t="str">
        <f t="shared" si="82"/>
        <v>213</v>
      </c>
      <c r="I911" s="474" t="str">
        <f t="shared" si="83"/>
        <v>21303</v>
      </c>
    </row>
    <row r="912" s="319" customFormat="1" ht="34" hidden="1" customHeight="1" spans="1:9">
      <c r="A912" s="333">
        <v>2130322</v>
      </c>
      <c r="B912" s="342" t="s">
        <v>825</v>
      </c>
      <c r="C912" s="478">
        <v>0</v>
      </c>
      <c r="D912" s="479">
        <v>0</v>
      </c>
      <c r="E912" s="477" t="str">
        <f t="shared" si="79"/>
        <v/>
      </c>
      <c r="F912" s="139" t="str">
        <f t="shared" si="80"/>
        <v>否</v>
      </c>
      <c r="G912" s="473" t="str">
        <f t="shared" si="81"/>
        <v>项</v>
      </c>
      <c r="H912" s="474" t="str">
        <f t="shared" si="82"/>
        <v>213</v>
      </c>
      <c r="I912" s="474" t="str">
        <f t="shared" si="83"/>
        <v>21303</v>
      </c>
    </row>
    <row r="913" s="319" customFormat="1" ht="34" hidden="1" customHeight="1" spans="1:9">
      <c r="A913" s="333">
        <v>2130333</v>
      </c>
      <c r="B913" s="342" t="s">
        <v>799</v>
      </c>
      <c r="C913" s="478">
        <v>0</v>
      </c>
      <c r="D913" s="479">
        <v>0</v>
      </c>
      <c r="E913" s="477" t="str">
        <f t="shared" si="79"/>
        <v/>
      </c>
      <c r="F913" s="139" t="str">
        <f t="shared" si="80"/>
        <v>否</v>
      </c>
      <c r="G913" s="473" t="str">
        <f t="shared" si="81"/>
        <v>项</v>
      </c>
      <c r="H913" s="474" t="str">
        <f t="shared" si="82"/>
        <v>213</v>
      </c>
      <c r="I913" s="474" t="str">
        <f t="shared" si="83"/>
        <v>21303</v>
      </c>
    </row>
    <row r="914" s="319" customFormat="1" ht="34" hidden="1" customHeight="1" spans="1:9">
      <c r="A914" s="333">
        <v>2130334</v>
      </c>
      <c r="B914" s="342" t="s">
        <v>826</v>
      </c>
      <c r="C914" s="478">
        <v>0</v>
      </c>
      <c r="D914" s="479">
        <v>0</v>
      </c>
      <c r="E914" s="477" t="str">
        <f t="shared" si="79"/>
        <v/>
      </c>
      <c r="F914" s="139" t="str">
        <f t="shared" si="80"/>
        <v>否</v>
      </c>
      <c r="G914" s="473" t="str">
        <f t="shared" si="81"/>
        <v>项</v>
      </c>
      <c r="H914" s="474" t="str">
        <f t="shared" si="82"/>
        <v>213</v>
      </c>
      <c r="I914" s="474" t="str">
        <f t="shared" si="83"/>
        <v>21303</v>
      </c>
    </row>
    <row r="915" s="319" customFormat="1" ht="34" customHeight="1" spans="1:9">
      <c r="A915" s="333">
        <v>2130335</v>
      </c>
      <c r="B915" s="342" t="s">
        <v>827</v>
      </c>
      <c r="C915" s="478">
        <v>182</v>
      </c>
      <c r="D915" s="479">
        <f>359+86</f>
        <v>445</v>
      </c>
      <c r="E915" s="477">
        <f t="shared" si="79"/>
        <v>1.44505494505495</v>
      </c>
      <c r="F915" s="139" t="str">
        <f t="shared" si="80"/>
        <v>是</v>
      </c>
      <c r="G915" s="473" t="str">
        <f t="shared" si="81"/>
        <v>项</v>
      </c>
      <c r="H915" s="474" t="str">
        <f t="shared" si="82"/>
        <v>213</v>
      </c>
      <c r="I915" s="474" t="str">
        <f t="shared" si="83"/>
        <v>21303</v>
      </c>
    </row>
    <row r="916" s="319" customFormat="1" ht="34" hidden="1" customHeight="1" spans="1:9">
      <c r="A916" s="333">
        <v>2130336</v>
      </c>
      <c r="B916" s="342" t="s">
        <v>828</v>
      </c>
      <c r="C916" s="478">
        <v>0</v>
      </c>
      <c r="D916" s="479">
        <v>0</v>
      </c>
      <c r="E916" s="477" t="str">
        <f t="shared" si="79"/>
        <v/>
      </c>
      <c r="F916" s="139" t="str">
        <f t="shared" si="80"/>
        <v>否</v>
      </c>
      <c r="G916" s="473" t="str">
        <f t="shared" si="81"/>
        <v>项</v>
      </c>
      <c r="H916" s="474" t="str">
        <f t="shared" si="82"/>
        <v>213</v>
      </c>
      <c r="I916" s="474" t="str">
        <f t="shared" si="83"/>
        <v>21303</v>
      </c>
    </row>
    <row r="917" s="319" customFormat="1" ht="34" hidden="1" customHeight="1" spans="1:9">
      <c r="A917" s="333">
        <v>2130337</v>
      </c>
      <c r="B917" s="342" t="s">
        <v>829</v>
      </c>
      <c r="C917" s="478">
        <v>0</v>
      </c>
      <c r="D917" s="479">
        <v>0</v>
      </c>
      <c r="E917" s="477" t="str">
        <f t="shared" si="79"/>
        <v/>
      </c>
      <c r="F917" s="139" t="str">
        <f t="shared" si="80"/>
        <v>否</v>
      </c>
      <c r="G917" s="473" t="str">
        <f t="shared" si="81"/>
        <v>项</v>
      </c>
      <c r="H917" s="474" t="str">
        <f t="shared" si="82"/>
        <v>213</v>
      </c>
      <c r="I917" s="474" t="str">
        <f t="shared" si="83"/>
        <v>21303</v>
      </c>
    </row>
    <row r="918" s="319" customFormat="1" ht="34" customHeight="1" spans="1:9">
      <c r="A918" s="333">
        <v>2130399</v>
      </c>
      <c r="B918" s="342" t="s">
        <v>830</v>
      </c>
      <c r="C918" s="478">
        <v>0</v>
      </c>
      <c r="D918" s="479">
        <v>12</v>
      </c>
      <c r="E918" s="477" t="str">
        <f t="shared" si="79"/>
        <v/>
      </c>
      <c r="F918" s="139" t="str">
        <f t="shared" si="80"/>
        <v>是</v>
      </c>
      <c r="G918" s="473" t="str">
        <f t="shared" si="81"/>
        <v>项</v>
      </c>
      <c r="H918" s="474" t="str">
        <f t="shared" si="82"/>
        <v>213</v>
      </c>
      <c r="I918" s="474" t="str">
        <f t="shared" si="83"/>
        <v>21303</v>
      </c>
    </row>
    <row r="919" s="316" customFormat="1" ht="34" customHeight="1" spans="1:9">
      <c r="A919" s="339">
        <v>21305</v>
      </c>
      <c r="B919" s="475" t="s">
        <v>831</v>
      </c>
      <c r="C919" s="476">
        <f>SUMIFS(C920:C$1302,$G920:$G$1302,"项",$I920:$I$1302,$A919)</f>
        <v>41936</v>
      </c>
      <c r="D919" s="479">
        <f>SUMIFS(D920:D$1302,$G920:$G$1302,"项",$I920:$I$1302,$A919)</f>
        <v>31805</v>
      </c>
      <c r="E919" s="477">
        <f t="shared" si="79"/>
        <v>-0.241582411293399</v>
      </c>
      <c r="F919" s="139" t="str">
        <f t="shared" si="80"/>
        <v>是</v>
      </c>
      <c r="G919" s="473" t="str">
        <f t="shared" si="81"/>
        <v>款</v>
      </c>
      <c r="H919" s="474" t="str">
        <f t="shared" si="82"/>
        <v>213</v>
      </c>
      <c r="I919" s="474" t="str">
        <f t="shared" si="83"/>
        <v>21305</v>
      </c>
    </row>
    <row r="920" s="319" customFormat="1" ht="34" hidden="1" customHeight="1" spans="1:9">
      <c r="A920" s="333">
        <v>2130501</v>
      </c>
      <c r="B920" s="342" t="s">
        <v>151</v>
      </c>
      <c r="C920" s="478">
        <v>0</v>
      </c>
      <c r="D920" s="479">
        <v>0</v>
      </c>
      <c r="E920" s="477" t="str">
        <f t="shared" si="79"/>
        <v/>
      </c>
      <c r="F920" s="139" t="str">
        <f t="shared" si="80"/>
        <v>否</v>
      </c>
      <c r="G920" s="473" t="str">
        <f t="shared" si="81"/>
        <v>项</v>
      </c>
      <c r="H920" s="474" t="str">
        <f t="shared" si="82"/>
        <v>213</v>
      </c>
      <c r="I920" s="474" t="str">
        <f t="shared" si="83"/>
        <v>21305</v>
      </c>
    </row>
    <row r="921" s="319" customFormat="1" ht="34" hidden="1" customHeight="1" spans="1:9">
      <c r="A921" s="333">
        <v>2130502</v>
      </c>
      <c r="B921" s="342" t="s">
        <v>152</v>
      </c>
      <c r="C921" s="478">
        <v>0</v>
      </c>
      <c r="D921" s="479">
        <v>0</v>
      </c>
      <c r="E921" s="477" t="str">
        <f t="shared" si="79"/>
        <v/>
      </c>
      <c r="F921" s="139" t="str">
        <f t="shared" si="80"/>
        <v>否</v>
      </c>
      <c r="G921" s="473" t="str">
        <f t="shared" si="81"/>
        <v>项</v>
      </c>
      <c r="H921" s="474" t="str">
        <f t="shared" si="82"/>
        <v>213</v>
      </c>
      <c r="I921" s="474" t="str">
        <f t="shared" si="83"/>
        <v>21305</v>
      </c>
    </row>
    <row r="922" s="319" customFormat="1" ht="34" hidden="1" customHeight="1" spans="1:9">
      <c r="A922" s="333">
        <v>2130503</v>
      </c>
      <c r="B922" s="342" t="s">
        <v>153</v>
      </c>
      <c r="C922" s="478">
        <v>0</v>
      </c>
      <c r="D922" s="479">
        <v>0</v>
      </c>
      <c r="E922" s="477" t="str">
        <f t="shared" si="79"/>
        <v/>
      </c>
      <c r="F922" s="139" t="str">
        <f t="shared" si="80"/>
        <v>否</v>
      </c>
      <c r="G922" s="473" t="str">
        <f t="shared" si="81"/>
        <v>项</v>
      </c>
      <c r="H922" s="474" t="str">
        <f t="shared" si="82"/>
        <v>213</v>
      </c>
      <c r="I922" s="474" t="str">
        <f t="shared" si="83"/>
        <v>21305</v>
      </c>
    </row>
    <row r="923" s="319" customFormat="1" ht="34" customHeight="1" spans="1:9">
      <c r="A923" s="333">
        <v>2130504</v>
      </c>
      <c r="B923" s="342" t="s">
        <v>832</v>
      </c>
      <c r="C923" s="478">
        <v>15977</v>
      </c>
      <c r="D923" s="479">
        <v>25911</v>
      </c>
      <c r="E923" s="477">
        <f t="shared" si="79"/>
        <v>0.621768792639419</v>
      </c>
      <c r="F923" s="139" t="str">
        <f t="shared" si="80"/>
        <v>是</v>
      </c>
      <c r="G923" s="473" t="str">
        <f t="shared" si="81"/>
        <v>项</v>
      </c>
      <c r="H923" s="474" t="str">
        <f t="shared" si="82"/>
        <v>213</v>
      </c>
      <c r="I923" s="474" t="str">
        <f t="shared" si="83"/>
        <v>21305</v>
      </c>
    </row>
    <row r="924" s="319" customFormat="1" ht="34" customHeight="1" spans="1:9">
      <c r="A924" s="333">
        <v>2130505</v>
      </c>
      <c r="B924" s="342" t="s">
        <v>833</v>
      </c>
      <c r="C924" s="478">
        <v>18470</v>
      </c>
      <c r="D924" s="479">
        <v>3501</v>
      </c>
      <c r="E924" s="477">
        <f t="shared" si="79"/>
        <v>-0.810449377368706</v>
      </c>
      <c r="F924" s="139" t="str">
        <f t="shared" si="80"/>
        <v>是</v>
      </c>
      <c r="G924" s="473" t="str">
        <f t="shared" si="81"/>
        <v>项</v>
      </c>
      <c r="H924" s="474" t="str">
        <f t="shared" si="82"/>
        <v>213</v>
      </c>
      <c r="I924" s="474" t="str">
        <f t="shared" si="83"/>
        <v>21305</v>
      </c>
    </row>
    <row r="925" s="319" customFormat="1" ht="34" customHeight="1" spans="1:9">
      <c r="A925" s="333">
        <v>2130506</v>
      </c>
      <c r="B925" s="342" t="s">
        <v>834</v>
      </c>
      <c r="C925" s="478">
        <v>1038</v>
      </c>
      <c r="D925" s="479">
        <v>647</v>
      </c>
      <c r="E925" s="477">
        <f t="shared" si="79"/>
        <v>-0.376685934489403</v>
      </c>
      <c r="F925" s="139" t="str">
        <f t="shared" si="80"/>
        <v>是</v>
      </c>
      <c r="G925" s="473" t="str">
        <f t="shared" si="81"/>
        <v>项</v>
      </c>
      <c r="H925" s="474" t="str">
        <f t="shared" si="82"/>
        <v>213</v>
      </c>
      <c r="I925" s="474" t="str">
        <f t="shared" si="83"/>
        <v>21305</v>
      </c>
    </row>
    <row r="926" s="319" customFormat="1" ht="34" customHeight="1" spans="1:9">
      <c r="A926" s="333">
        <v>2130507</v>
      </c>
      <c r="B926" s="342" t="s">
        <v>835</v>
      </c>
      <c r="C926" s="479">
        <v>1841</v>
      </c>
      <c r="D926" s="479">
        <v>159</v>
      </c>
      <c r="E926" s="477">
        <f t="shared" si="79"/>
        <v>-0.913633894622488</v>
      </c>
      <c r="F926" s="139" t="str">
        <f t="shared" si="80"/>
        <v>是</v>
      </c>
      <c r="G926" s="473" t="str">
        <f t="shared" si="81"/>
        <v>项</v>
      </c>
      <c r="H926" s="474" t="str">
        <f t="shared" si="82"/>
        <v>213</v>
      </c>
      <c r="I926" s="474" t="str">
        <f t="shared" si="83"/>
        <v>21305</v>
      </c>
    </row>
    <row r="927" s="319" customFormat="1" ht="34" hidden="1" customHeight="1" spans="1:9">
      <c r="A927" s="333">
        <v>2130508</v>
      </c>
      <c r="B927" s="342" t="s">
        <v>836</v>
      </c>
      <c r="C927" s="478">
        <v>0</v>
      </c>
      <c r="D927" s="479">
        <v>0</v>
      </c>
      <c r="E927" s="477" t="str">
        <f t="shared" si="79"/>
        <v/>
      </c>
      <c r="F927" s="139" t="str">
        <f t="shared" si="80"/>
        <v>否</v>
      </c>
      <c r="G927" s="473" t="str">
        <f t="shared" si="81"/>
        <v>项</v>
      </c>
      <c r="H927" s="474" t="str">
        <f t="shared" si="82"/>
        <v>213</v>
      </c>
      <c r="I927" s="474" t="str">
        <f t="shared" si="83"/>
        <v>21305</v>
      </c>
    </row>
    <row r="928" s="319" customFormat="1" ht="34" hidden="1" customHeight="1" spans="1:9">
      <c r="A928" s="333">
        <v>2130550</v>
      </c>
      <c r="B928" s="342" t="s">
        <v>160</v>
      </c>
      <c r="C928" s="478">
        <v>0</v>
      </c>
      <c r="D928" s="479">
        <v>0</v>
      </c>
      <c r="E928" s="477" t="str">
        <f t="shared" si="79"/>
        <v/>
      </c>
      <c r="F928" s="139" t="str">
        <f t="shared" si="80"/>
        <v>否</v>
      </c>
      <c r="G928" s="473" t="str">
        <f t="shared" si="81"/>
        <v>项</v>
      </c>
      <c r="H928" s="474" t="str">
        <f t="shared" si="82"/>
        <v>213</v>
      </c>
      <c r="I928" s="474" t="str">
        <f t="shared" si="83"/>
        <v>21305</v>
      </c>
    </row>
    <row r="929" s="319" customFormat="1" ht="34" customHeight="1" spans="1:9">
      <c r="A929" s="333">
        <v>2130599</v>
      </c>
      <c r="B929" s="342" t="s">
        <v>837</v>
      </c>
      <c r="C929" s="478">
        <v>4610</v>
      </c>
      <c r="D929" s="479">
        <v>1587</v>
      </c>
      <c r="E929" s="477">
        <f t="shared" si="79"/>
        <v>-0.655748373101952</v>
      </c>
      <c r="F929" s="139" t="str">
        <f t="shared" si="80"/>
        <v>是</v>
      </c>
      <c r="G929" s="473" t="str">
        <f t="shared" si="81"/>
        <v>项</v>
      </c>
      <c r="H929" s="474" t="str">
        <f t="shared" si="82"/>
        <v>213</v>
      </c>
      <c r="I929" s="474" t="str">
        <f t="shared" si="83"/>
        <v>21305</v>
      </c>
    </row>
    <row r="930" s="316" customFormat="1" ht="34" customHeight="1" spans="1:9">
      <c r="A930" s="339">
        <v>21307</v>
      </c>
      <c r="B930" s="475" t="s">
        <v>838</v>
      </c>
      <c r="C930" s="476">
        <f>SUMIFS(C931:C$1302,$G931:$G$1302,"项",$I931:$I$1302,$A930)</f>
        <v>2285</v>
      </c>
      <c r="D930" s="479">
        <f>SUMIFS(D931:D$1302,$G931:$G$1302,"项",$I931:$I$1302,$A930)</f>
        <v>5908</v>
      </c>
      <c r="E930" s="477">
        <f t="shared" si="79"/>
        <v>1.5855579868709</v>
      </c>
      <c r="F930" s="139" t="str">
        <f t="shared" si="80"/>
        <v>是</v>
      </c>
      <c r="G930" s="473" t="str">
        <f t="shared" si="81"/>
        <v>款</v>
      </c>
      <c r="H930" s="474" t="str">
        <f t="shared" si="82"/>
        <v>213</v>
      </c>
      <c r="I930" s="474" t="str">
        <f t="shared" si="83"/>
        <v>21307</v>
      </c>
    </row>
    <row r="931" s="319" customFormat="1" ht="34" customHeight="1" spans="1:9">
      <c r="A931" s="333">
        <v>2130701</v>
      </c>
      <c r="B931" s="342" t="s">
        <v>839</v>
      </c>
      <c r="C931" s="478">
        <v>516</v>
      </c>
      <c r="D931" s="479">
        <f>955+59</f>
        <v>1014</v>
      </c>
      <c r="E931" s="477">
        <f t="shared" si="79"/>
        <v>0.965116279069767</v>
      </c>
      <c r="F931" s="139" t="str">
        <f t="shared" si="80"/>
        <v>是</v>
      </c>
      <c r="G931" s="473" t="str">
        <f t="shared" si="81"/>
        <v>项</v>
      </c>
      <c r="H931" s="474" t="str">
        <f t="shared" si="82"/>
        <v>213</v>
      </c>
      <c r="I931" s="474" t="str">
        <f t="shared" si="83"/>
        <v>21307</v>
      </c>
    </row>
    <row r="932" s="319" customFormat="1" ht="34" hidden="1" customHeight="1" spans="1:9">
      <c r="A932" s="333">
        <v>2130704</v>
      </c>
      <c r="B932" s="342" t="s">
        <v>840</v>
      </c>
      <c r="C932" s="479">
        <v>0</v>
      </c>
      <c r="D932" s="479">
        <v>0</v>
      </c>
      <c r="E932" s="477" t="str">
        <f t="shared" si="79"/>
        <v/>
      </c>
      <c r="F932" s="139" t="str">
        <f t="shared" si="80"/>
        <v>否</v>
      </c>
      <c r="G932" s="473" t="str">
        <f t="shared" si="81"/>
        <v>项</v>
      </c>
      <c r="H932" s="474" t="str">
        <f t="shared" si="82"/>
        <v>213</v>
      </c>
      <c r="I932" s="474" t="str">
        <f t="shared" si="83"/>
        <v>21307</v>
      </c>
    </row>
    <row r="933" s="319" customFormat="1" ht="34" customHeight="1" spans="1:9">
      <c r="A933" s="333">
        <v>2130705</v>
      </c>
      <c r="B933" s="342" t="s">
        <v>841</v>
      </c>
      <c r="C933" s="478">
        <v>1619</v>
      </c>
      <c r="D933" s="479">
        <v>4198</v>
      </c>
      <c r="E933" s="477">
        <f t="shared" si="79"/>
        <v>1.5929586164299</v>
      </c>
      <c r="F933" s="139" t="str">
        <f t="shared" si="80"/>
        <v>是</v>
      </c>
      <c r="G933" s="473" t="str">
        <f t="shared" si="81"/>
        <v>项</v>
      </c>
      <c r="H933" s="474" t="str">
        <f t="shared" si="82"/>
        <v>213</v>
      </c>
      <c r="I933" s="474" t="str">
        <f t="shared" si="83"/>
        <v>21307</v>
      </c>
    </row>
    <row r="934" s="319" customFormat="1" ht="34" customHeight="1" spans="1:9">
      <c r="A934" s="333">
        <v>2130706</v>
      </c>
      <c r="B934" s="342" t="s">
        <v>842</v>
      </c>
      <c r="C934" s="478">
        <v>150</v>
      </c>
      <c r="D934" s="479"/>
      <c r="E934" s="477">
        <f t="shared" si="79"/>
        <v>-1</v>
      </c>
      <c r="F934" s="139" t="str">
        <f t="shared" si="80"/>
        <v>是</v>
      </c>
      <c r="G934" s="473" t="str">
        <f t="shared" si="81"/>
        <v>项</v>
      </c>
      <c r="H934" s="474" t="str">
        <f t="shared" si="82"/>
        <v>213</v>
      </c>
      <c r="I934" s="474" t="str">
        <f t="shared" si="83"/>
        <v>21307</v>
      </c>
    </row>
    <row r="935" s="319" customFormat="1" ht="34" customHeight="1" spans="1:9">
      <c r="A935" s="333">
        <v>2130707</v>
      </c>
      <c r="B935" s="342" t="s">
        <v>843</v>
      </c>
      <c r="C935" s="479">
        <v>0</v>
      </c>
      <c r="D935" s="479">
        <f>400+100</f>
        <v>500</v>
      </c>
      <c r="E935" s="477" t="str">
        <f t="shared" si="79"/>
        <v/>
      </c>
      <c r="F935" s="139" t="str">
        <f t="shared" si="80"/>
        <v>是</v>
      </c>
      <c r="G935" s="473" t="str">
        <f t="shared" si="81"/>
        <v>项</v>
      </c>
      <c r="H935" s="474" t="str">
        <f t="shared" si="82"/>
        <v>213</v>
      </c>
      <c r="I935" s="474" t="str">
        <f t="shared" si="83"/>
        <v>21307</v>
      </c>
    </row>
    <row r="936" s="319" customFormat="1" ht="34" customHeight="1" spans="1:9">
      <c r="A936" s="333">
        <v>2130799</v>
      </c>
      <c r="B936" s="342" t="s">
        <v>844</v>
      </c>
      <c r="C936" s="478">
        <v>0</v>
      </c>
      <c r="D936" s="479">
        <v>196</v>
      </c>
      <c r="E936" s="477" t="str">
        <f t="shared" si="79"/>
        <v/>
      </c>
      <c r="F936" s="139" t="str">
        <f t="shared" si="80"/>
        <v>是</v>
      </c>
      <c r="G936" s="473" t="str">
        <f t="shared" si="81"/>
        <v>项</v>
      </c>
      <c r="H936" s="474" t="str">
        <f t="shared" si="82"/>
        <v>213</v>
      </c>
      <c r="I936" s="474" t="str">
        <f t="shared" si="83"/>
        <v>21307</v>
      </c>
    </row>
    <row r="937" s="316" customFormat="1" ht="34" customHeight="1" spans="1:9">
      <c r="A937" s="339">
        <v>21308</v>
      </c>
      <c r="B937" s="475" t="s">
        <v>845</v>
      </c>
      <c r="C937" s="476">
        <f>SUMIFS(C938:C$1302,$G938:$G$1302,"项",$I938:$I$1302,$A937)</f>
        <v>550</v>
      </c>
      <c r="D937" s="479">
        <f>SUMIFS(D938:D$1302,$G938:$G$1302,"项",$I938:$I$1302,$A937)</f>
        <v>1458</v>
      </c>
      <c r="E937" s="477">
        <f t="shared" si="79"/>
        <v>1.65090909090909</v>
      </c>
      <c r="F937" s="139" t="str">
        <f t="shared" si="80"/>
        <v>是</v>
      </c>
      <c r="G937" s="473" t="str">
        <f t="shared" si="81"/>
        <v>款</v>
      </c>
      <c r="H937" s="474" t="str">
        <f t="shared" si="82"/>
        <v>213</v>
      </c>
      <c r="I937" s="474" t="str">
        <f t="shared" si="83"/>
        <v>21308</v>
      </c>
    </row>
    <row r="938" s="319" customFormat="1" ht="34" hidden="1" customHeight="1" spans="1:9">
      <c r="A938" s="333">
        <v>2130801</v>
      </c>
      <c r="B938" s="342" t="s">
        <v>846</v>
      </c>
      <c r="C938" s="479">
        <v>0</v>
      </c>
      <c r="D938" s="479">
        <v>0</v>
      </c>
      <c r="E938" s="477" t="str">
        <f t="shared" si="79"/>
        <v/>
      </c>
      <c r="F938" s="139" t="str">
        <f t="shared" si="80"/>
        <v>否</v>
      </c>
      <c r="G938" s="473" t="str">
        <f t="shared" si="81"/>
        <v>项</v>
      </c>
      <c r="H938" s="474" t="str">
        <f t="shared" si="82"/>
        <v>213</v>
      </c>
      <c r="I938" s="474" t="str">
        <f t="shared" si="83"/>
        <v>21308</v>
      </c>
    </row>
    <row r="939" s="319" customFormat="1" ht="34" customHeight="1" spans="1:9">
      <c r="A939" s="333">
        <v>2130803</v>
      </c>
      <c r="B939" s="342" t="s">
        <v>847</v>
      </c>
      <c r="C939" s="479">
        <v>470</v>
      </c>
      <c r="D939" s="479">
        <v>1303</v>
      </c>
      <c r="E939" s="477">
        <f t="shared" si="79"/>
        <v>1.77234042553191</v>
      </c>
      <c r="F939" s="139" t="str">
        <f t="shared" si="80"/>
        <v>是</v>
      </c>
      <c r="G939" s="473" t="str">
        <f t="shared" si="81"/>
        <v>项</v>
      </c>
      <c r="H939" s="474" t="str">
        <f t="shared" si="82"/>
        <v>213</v>
      </c>
      <c r="I939" s="474" t="str">
        <f t="shared" si="83"/>
        <v>21308</v>
      </c>
    </row>
    <row r="940" s="319" customFormat="1" ht="34" customHeight="1" spans="1:9">
      <c r="A940" s="333">
        <v>2130804</v>
      </c>
      <c r="B940" s="342" t="s">
        <v>848</v>
      </c>
      <c r="C940" s="478">
        <v>80</v>
      </c>
      <c r="D940" s="479">
        <v>155</v>
      </c>
      <c r="E940" s="477">
        <f t="shared" si="79"/>
        <v>0.9375</v>
      </c>
      <c r="F940" s="139" t="str">
        <f t="shared" si="80"/>
        <v>是</v>
      </c>
      <c r="G940" s="473" t="str">
        <f t="shared" si="81"/>
        <v>项</v>
      </c>
      <c r="H940" s="474" t="str">
        <f t="shared" si="82"/>
        <v>213</v>
      </c>
      <c r="I940" s="474" t="str">
        <f t="shared" si="83"/>
        <v>21308</v>
      </c>
    </row>
    <row r="941" s="319" customFormat="1" ht="34" hidden="1" customHeight="1" spans="1:9">
      <c r="A941" s="333">
        <v>2130805</v>
      </c>
      <c r="B941" s="342" t="s">
        <v>849</v>
      </c>
      <c r="C941" s="478">
        <v>0</v>
      </c>
      <c r="D941" s="479">
        <v>0</v>
      </c>
      <c r="E941" s="477" t="str">
        <f t="shared" si="79"/>
        <v/>
      </c>
      <c r="F941" s="139" t="str">
        <f t="shared" si="80"/>
        <v>否</v>
      </c>
      <c r="G941" s="473" t="str">
        <f t="shared" si="81"/>
        <v>项</v>
      </c>
      <c r="H941" s="474" t="str">
        <f t="shared" si="82"/>
        <v>213</v>
      </c>
      <c r="I941" s="474" t="str">
        <f t="shared" si="83"/>
        <v>21308</v>
      </c>
    </row>
    <row r="942" s="319" customFormat="1" ht="34" hidden="1" customHeight="1" spans="1:9">
      <c r="A942" s="333">
        <v>2130899</v>
      </c>
      <c r="B942" s="342" t="s">
        <v>850</v>
      </c>
      <c r="C942" s="478">
        <v>0</v>
      </c>
      <c r="D942" s="479">
        <v>0</v>
      </c>
      <c r="E942" s="477" t="str">
        <f t="shared" si="79"/>
        <v/>
      </c>
      <c r="F942" s="139" t="str">
        <f t="shared" si="80"/>
        <v>否</v>
      </c>
      <c r="G942" s="473" t="str">
        <f t="shared" si="81"/>
        <v>项</v>
      </c>
      <c r="H942" s="474" t="str">
        <f t="shared" si="82"/>
        <v>213</v>
      </c>
      <c r="I942" s="474" t="str">
        <f t="shared" si="83"/>
        <v>21308</v>
      </c>
    </row>
    <row r="943" s="316" customFormat="1" ht="34" hidden="1" customHeight="1" spans="1:9">
      <c r="A943" s="339">
        <v>21309</v>
      </c>
      <c r="B943" s="475" t="s">
        <v>851</v>
      </c>
      <c r="C943" s="476">
        <f>SUMIFS(C944:C$1302,$G944:$G$1302,"项",$I944:$I$1302,$A943)</f>
        <v>0</v>
      </c>
      <c r="D943" s="479">
        <f>SUMIFS(D944:D$1302,$G944:$G$1302,"项",$I944:$I$1302,$A943)</f>
        <v>0</v>
      </c>
      <c r="E943" s="477" t="str">
        <f t="shared" si="79"/>
        <v/>
      </c>
      <c r="F943" s="139" t="str">
        <f t="shared" si="80"/>
        <v>否</v>
      </c>
      <c r="G943" s="473" t="str">
        <f t="shared" si="81"/>
        <v>款</v>
      </c>
      <c r="H943" s="474" t="str">
        <f t="shared" si="82"/>
        <v>213</v>
      </c>
      <c r="I943" s="474" t="str">
        <f t="shared" si="83"/>
        <v>21309</v>
      </c>
    </row>
    <row r="944" s="319" customFormat="1" ht="34" hidden="1" customHeight="1" spans="1:9">
      <c r="A944" s="333">
        <v>2130901</v>
      </c>
      <c r="B944" s="342" t="s">
        <v>852</v>
      </c>
      <c r="C944" s="478">
        <v>0</v>
      </c>
      <c r="D944" s="479">
        <v>0</v>
      </c>
      <c r="E944" s="477" t="str">
        <f t="shared" si="79"/>
        <v/>
      </c>
      <c r="F944" s="139" t="str">
        <f t="shared" si="80"/>
        <v>否</v>
      </c>
      <c r="G944" s="473" t="str">
        <f t="shared" si="81"/>
        <v>项</v>
      </c>
      <c r="H944" s="474" t="str">
        <f t="shared" si="82"/>
        <v>213</v>
      </c>
      <c r="I944" s="474" t="str">
        <f t="shared" si="83"/>
        <v>21309</v>
      </c>
    </row>
    <row r="945" s="319" customFormat="1" ht="34" hidden="1" customHeight="1" spans="1:9">
      <c r="A945" s="333">
        <v>2130999</v>
      </c>
      <c r="B945" s="342" t="s">
        <v>853</v>
      </c>
      <c r="C945" s="478">
        <v>0</v>
      </c>
      <c r="D945" s="479">
        <v>0</v>
      </c>
      <c r="E945" s="477" t="str">
        <f t="shared" si="79"/>
        <v/>
      </c>
      <c r="F945" s="139" t="str">
        <f t="shared" si="80"/>
        <v>否</v>
      </c>
      <c r="G945" s="473" t="str">
        <f t="shared" si="81"/>
        <v>项</v>
      </c>
      <c r="H945" s="474" t="str">
        <f t="shared" si="82"/>
        <v>213</v>
      </c>
      <c r="I945" s="474" t="str">
        <f t="shared" si="83"/>
        <v>21309</v>
      </c>
    </row>
    <row r="946" s="316" customFormat="1" ht="34" customHeight="1" spans="1:9">
      <c r="A946" s="339">
        <v>21399</v>
      </c>
      <c r="B946" s="475" t="s">
        <v>854</v>
      </c>
      <c r="C946" s="476">
        <f>SUMIFS(C947:C$1302,$G947:$G$1302,"项",$I947:$I$1302,$A946)</f>
        <v>20</v>
      </c>
      <c r="D946" s="479">
        <f>SUMIFS(D947:D$1302,$G947:$G$1302,"项",$I947:$I$1302,$A946)</f>
        <v>5</v>
      </c>
      <c r="E946" s="477">
        <f t="shared" si="79"/>
        <v>-0.75</v>
      </c>
      <c r="F946" s="139" t="str">
        <f t="shared" si="80"/>
        <v>是</v>
      </c>
      <c r="G946" s="473" t="str">
        <f t="shared" si="81"/>
        <v>款</v>
      </c>
      <c r="H946" s="474" t="str">
        <f t="shared" si="82"/>
        <v>213</v>
      </c>
      <c r="I946" s="474" t="str">
        <f t="shared" si="83"/>
        <v>21399</v>
      </c>
    </row>
    <row r="947" s="319" customFormat="1" ht="34" hidden="1" customHeight="1" spans="1:9">
      <c r="A947" s="333">
        <v>2139901</v>
      </c>
      <c r="B947" s="342" t="s">
        <v>855</v>
      </c>
      <c r="C947" s="478">
        <v>0</v>
      </c>
      <c r="D947" s="479">
        <v>0</v>
      </c>
      <c r="E947" s="477" t="str">
        <f t="shared" si="79"/>
        <v/>
      </c>
      <c r="F947" s="139" t="str">
        <f t="shared" si="80"/>
        <v>否</v>
      </c>
      <c r="G947" s="473" t="str">
        <f t="shared" si="81"/>
        <v>项</v>
      </c>
      <c r="H947" s="474" t="str">
        <f t="shared" si="82"/>
        <v>213</v>
      </c>
      <c r="I947" s="474" t="str">
        <f t="shared" si="83"/>
        <v>21399</v>
      </c>
    </row>
    <row r="948" s="319" customFormat="1" ht="34" customHeight="1" spans="1:9">
      <c r="A948" s="333">
        <v>2139999</v>
      </c>
      <c r="B948" s="342" t="s">
        <v>856</v>
      </c>
      <c r="C948" s="478">
        <v>20</v>
      </c>
      <c r="D948" s="479">
        <v>5</v>
      </c>
      <c r="E948" s="477">
        <f t="shared" si="79"/>
        <v>-0.75</v>
      </c>
      <c r="F948" s="139" t="str">
        <f t="shared" si="80"/>
        <v>是</v>
      </c>
      <c r="G948" s="473" t="str">
        <f t="shared" si="81"/>
        <v>项</v>
      </c>
      <c r="H948" s="474" t="str">
        <f t="shared" si="82"/>
        <v>213</v>
      </c>
      <c r="I948" s="474" t="str">
        <f t="shared" si="83"/>
        <v>21399</v>
      </c>
    </row>
    <row r="949" s="316" customFormat="1" ht="34" customHeight="1" spans="1:9">
      <c r="A949" s="470">
        <v>214</v>
      </c>
      <c r="B949" s="340" t="s">
        <v>107</v>
      </c>
      <c r="C949" s="341">
        <f>SUMIFS(C950:C$1302,$G950:$G$1302,"款",$H950:$H$1302,$A949)</f>
        <v>4568</v>
      </c>
      <c r="D949" s="479">
        <f>SUMIFS(D950:D$1302,$G950:$G$1302,"款",$H950:$H$1302,$A949)</f>
        <v>17264</v>
      </c>
      <c r="E949" s="471">
        <f t="shared" ref="E949:E1012" si="84">IF(C949&lt;&gt;0,D949/C949-1,"")</f>
        <v>2.77933450087566</v>
      </c>
      <c r="F949" s="472" t="str">
        <f t="shared" si="80"/>
        <v>是</v>
      </c>
      <c r="G949" s="473" t="str">
        <f t="shared" si="81"/>
        <v>类</v>
      </c>
      <c r="H949" s="474" t="str">
        <f t="shared" si="82"/>
        <v>214</v>
      </c>
      <c r="I949" s="474" t="str">
        <f t="shared" si="83"/>
        <v>214</v>
      </c>
    </row>
    <row r="950" s="316" customFormat="1" ht="34" customHeight="1" spans="1:9">
      <c r="A950" s="339">
        <v>21401</v>
      </c>
      <c r="B950" s="475" t="s">
        <v>857</v>
      </c>
      <c r="C950" s="476">
        <f>SUMIFS(C951:C$1302,$G951:$G$1302,"项",$I951:$I$1302,$A950)</f>
        <v>4568</v>
      </c>
      <c r="D950" s="479">
        <f>SUMIFS(D951:D$1302,$G951:$G$1302,"项",$I951:$I$1302,$A950)</f>
        <v>17264</v>
      </c>
      <c r="E950" s="477">
        <f t="shared" si="84"/>
        <v>2.77933450087566</v>
      </c>
      <c r="F950" s="139" t="str">
        <f t="shared" si="80"/>
        <v>是</v>
      </c>
      <c r="G950" s="473" t="str">
        <f t="shared" si="81"/>
        <v>款</v>
      </c>
      <c r="H950" s="474" t="str">
        <f t="shared" si="82"/>
        <v>214</v>
      </c>
      <c r="I950" s="474" t="str">
        <f t="shared" si="83"/>
        <v>21401</v>
      </c>
    </row>
    <row r="951" s="319" customFormat="1" ht="34" customHeight="1" spans="1:9">
      <c r="A951" s="333">
        <v>2140101</v>
      </c>
      <c r="B951" s="342" t="s">
        <v>151</v>
      </c>
      <c r="C951" s="478">
        <v>309</v>
      </c>
      <c r="D951" s="479">
        <v>389</v>
      </c>
      <c r="E951" s="477">
        <f t="shared" si="84"/>
        <v>0.258899676375405</v>
      </c>
      <c r="F951" s="139" t="str">
        <f t="shared" si="80"/>
        <v>是</v>
      </c>
      <c r="G951" s="473" t="str">
        <f t="shared" si="81"/>
        <v>项</v>
      </c>
      <c r="H951" s="474" t="str">
        <f t="shared" si="82"/>
        <v>214</v>
      </c>
      <c r="I951" s="474" t="str">
        <f t="shared" si="83"/>
        <v>21401</v>
      </c>
    </row>
    <row r="952" s="319" customFormat="1" ht="34" hidden="1" customHeight="1" spans="1:9">
      <c r="A952" s="333">
        <v>2140102</v>
      </c>
      <c r="B952" s="342" t="s">
        <v>152</v>
      </c>
      <c r="C952" s="478">
        <v>0</v>
      </c>
      <c r="D952" s="479">
        <v>0</v>
      </c>
      <c r="E952" s="477" t="str">
        <f t="shared" si="84"/>
        <v/>
      </c>
      <c r="F952" s="139" t="str">
        <f t="shared" si="80"/>
        <v>否</v>
      </c>
      <c r="G952" s="473" t="str">
        <f t="shared" si="81"/>
        <v>项</v>
      </c>
      <c r="H952" s="474" t="str">
        <f t="shared" si="82"/>
        <v>214</v>
      </c>
      <c r="I952" s="474" t="str">
        <f t="shared" si="83"/>
        <v>21401</v>
      </c>
    </row>
    <row r="953" s="319" customFormat="1" ht="34" hidden="1" customHeight="1" spans="1:9">
      <c r="A953" s="333">
        <v>2140103</v>
      </c>
      <c r="B953" s="342" t="s">
        <v>153</v>
      </c>
      <c r="C953" s="478">
        <v>0</v>
      </c>
      <c r="D953" s="479">
        <v>0</v>
      </c>
      <c r="E953" s="477" t="str">
        <f t="shared" si="84"/>
        <v/>
      </c>
      <c r="F953" s="139" t="str">
        <f t="shared" si="80"/>
        <v>否</v>
      </c>
      <c r="G953" s="473" t="str">
        <f t="shared" si="81"/>
        <v>项</v>
      </c>
      <c r="H953" s="474" t="str">
        <f t="shared" si="82"/>
        <v>214</v>
      </c>
      <c r="I953" s="474" t="str">
        <f t="shared" si="83"/>
        <v>21401</v>
      </c>
    </row>
    <row r="954" s="319" customFormat="1" ht="34" customHeight="1" spans="1:9">
      <c r="A954" s="333">
        <v>2140104</v>
      </c>
      <c r="B954" s="342" t="s">
        <v>858</v>
      </c>
      <c r="C954" s="478">
        <v>2609</v>
      </c>
      <c r="D954" s="479">
        <f>9628+230</f>
        <v>9858</v>
      </c>
      <c r="E954" s="477">
        <f t="shared" si="84"/>
        <v>2.77845917976236</v>
      </c>
      <c r="F954" s="139" t="str">
        <f t="shared" si="80"/>
        <v>是</v>
      </c>
      <c r="G954" s="473" t="str">
        <f t="shared" si="81"/>
        <v>项</v>
      </c>
      <c r="H954" s="474" t="str">
        <f t="shared" si="82"/>
        <v>214</v>
      </c>
      <c r="I954" s="474" t="str">
        <f t="shared" si="83"/>
        <v>21401</v>
      </c>
    </row>
    <row r="955" s="319" customFormat="1" ht="34" customHeight="1" spans="1:9">
      <c r="A955" s="333">
        <v>2140106</v>
      </c>
      <c r="B955" s="342" t="s">
        <v>859</v>
      </c>
      <c r="C955" s="478">
        <v>1367</v>
      </c>
      <c r="D955" s="479">
        <v>5407</v>
      </c>
      <c r="E955" s="477">
        <f t="shared" si="84"/>
        <v>2.95537673738113</v>
      </c>
      <c r="F955" s="139" t="str">
        <f t="shared" si="80"/>
        <v>是</v>
      </c>
      <c r="G955" s="473" t="str">
        <f t="shared" si="81"/>
        <v>项</v>
      </c>
      <c r="H955" s="474" t="str">
        <f t="shared" si="82"/>
        <v>214</v>
      </c>
      <c r="I955" s="474" t="str">
        <f t="shared" si="83"/>
        <v>21401</v>
      </c>
    </row>
    <row r="956" s="319" customFormat="1" ht="34" hidden="1" customHeight="1" spans="1:9">
      <c r="A956" s="333">
        <v>2140109</v>
      </c>
      <c r="B956" s="342" t="s">
        <v>860</v>
      </c>
      <c r="C956" s="478">
        <v>0</v>
      </c>
      <c r="D956" s="479">
        <v>0</v>
      </c>
      <c r="E956" s="477" t="str">
        <f t="shared" si="84"/>
        <v/>
      </c>
      <c r="F956" s="139" t="str">
        <f t="shared" si="80"/>
        <v>否</v>
      </c>
      <c r="G956" s="473" t="str">
        <f t="shared" si="81"/>
        <v>项</v>
      </c>
      <c r="H956" s="474" t="str">
        <f t="shared" si="82"/>
        <v>214</v>
      </c>
      <c r="I956" s="474" t="str">
        <f t="shared" si="83"/>
        <v>21401</v>
      </c>
    </row>
    <row r="957" s="319" customFormat="1" ht="34" hidden="1" customHeight="1" spans="1:9">
      <c r="A957" s="333">
        <v>2140110</v>
      </c>
      <c r="B957" s="342" t="s">
        <v>861</v>
      </c>
      <c r="C957" s="478">
        <v>0</v>
      </c>
      <c r="D957" s="479">
        <v>0</v>
      </c>
      <c r="E957" s="477" t="str">
        <f t="shared" si="84"/>
        <v/>
      </c>
      <c r="F957" s="139" t="str">
        <f t="shared" si="80"/>
        <v>否</v>
      </c>
      <c r="G957" s="473" t="str">
        <f t="shared" si="81"/>
        <v>项</v>
      </c>
      <c r="H957" s="474" t="str">
        <f t="shared" si="82"/>
        <v>214</v>
      </c>
      <c r="I957" s="474" t="str">
        <f t="shared" si="83"/>
        <v>21401</v>
      </c>
    </row>
    <row r="958" s="319" customFormat="1" ht="34" hidden="1" customHeight="1" spans="1:9">
      <c r="A958" s="333">
        <v>2140111</v>
      </c>
      <c r="B958" s="342" t="s">
        <v>862</v>
      </c>
      <c r="C958" s="478">
        <v>0</v>
      </c>
      <c r="D958" s="479">
        <v>0</v>
      </c>
      <c r="E958" s="477" t="str">
        <f t="shared" si="84"/>
        <v/>
      </c>
      <c r="F958" s="139" t="str">
        <f t="shared" ref="F958:F986" si="85">IF(LEN(A958)=3,"是",IF(B958&lt;&gt;"",IF(SUM(C958:D958)&lt;&gt;0,"是","否"),"是"))</f>
        <v>否</v>
      </c>
      <c r="G958" s="473" t="str">
        <f t="shared" si="81"/>
        <v>项</v>
      </c>
      <c r="H958" s="474" t="str">
        <f t="shared" si="82"/>
        <v>214</v>
      </c>
      <c r="I958" s="474" t="str">
        <f t="shared" si="83"/>
        <v>21401</v>
      </c>
    </row>
    <row r="959" s="319" customFormat="1" ht="34" customHeight="1" spans="1:9">
      <c r="A959" s="333">
        <v>2140112</v>
      </c>
      <c r="B959" s="342" t="s">
        <v>863</v>
      </c>
      <c r="C959" s="478">
        <v>206</v>
      </c>
      <c r="D959" s="479">
        <v>241</v>
      </c>
      <c r="E959" s="477">
        <f t="shared" si="84"/>
        <v>0.169902912621359</v>
      </c>
      <c r="F959" s="139" t="str">
        <f t="shared" si="85"/>
        <v>是</v>
      </c>
      <c r="G959" s="473" t="str">
        <f t="shared" si="81"/>
        <v>项</v>
      </c>
      <c r="H959" s="474" t="str">
        <f t="shared" si="82"/>
        <v>214</v>
      </c>
      <c r="I959" s="474" t="str">
        <f t="shared" si="83"/>
        <v>21401</v>
      </c>
    </row>
    <row r="960" s="319" customFormat="1" ht="34" hidden="1" customHeight="1" spans="1:9">
      <c r="A960" s="333">
        <v>2140114</v>
      </c>
      <c r="B960" s="342" t="s">
        <v>864</v>
      </c>
      <c r="C960" s="479">
        <v>0</v>
      </c>
      <c r="D960" s="479">
        <v>0</v>
      </c>
      <c r="E960" s="477" t="str">
        <f t="shared" si="84"/>
        <v/>
      </c>
      <c r="F960" s="139" t="str">
        <f t="shared" si="85"/>
        <v>否</v>
      </c>
      <c r="G960" s="473" t="str">
        <f t="shared" si="81"/>
        <v>项</v>
      </c>
      <c r="H960" s="474" t="str">
        <f t="shared" si="82"/>
        <v>214</v>
      </c>
      <c r="I960" s="474" t="str">
        <f t="shared" si="83"/>
        <v>21401</v>
      </c>
    </row>
    <row r="961" s="319" customFormat="1" ht="34" hidden="1" customHeight="1" spans="1:9">
      <c r="A961" s="333">
        <v>2140122</v>
      </c>
      <c r="B961" s="342" t="s">
        <v>865</v>
      </c>
      <c r="C961" s="478">
        <v>0</v>
      </c>
      <c r="D961" s="479">
        <v>0</v>
      </c>
      <c r="E961" s="477" t="str">
        <f t="shared" si="84"/>
        <v/>
      </c>
      <c r="F961" s="139" t="str">
        <f t="shared" si="85"/>
        <v>否</v>
      </c>
      <c r="G961" s="473" t="str">
        <f t="shared" si="81"/>
        <v>项</v>
      </c>
      <c r="H961" s="474" t="str">
        <f t="shared" si="82"/>
        <v>214</v>
      </c>
      <c r="I961" s="474" t="str">
        <f t="shared" si="83"/>
        <v>21401</v>
      </c>
    </row>
    <row r="962" s="319" customFormat="1" ht="34" customHeight="1" spans="1:9">
      <c r="A962" s="333">
        <v>2140123</v>
      </c>
      <c r="B962" s="342" t="s">
        <v>866</v>
      </c>
      <c r="C962" s="478">
        <v>3</v>
      </c>
      <c r="D962" s="479">
        <v>12</v>
      </c>
      <c r="E962" s="477">
        <f t="shared" si="84"/>
        <v>3</v>
      </c>
      <c r="F962" s="139" t="str">
        <f t="shared" si="85"/>
        <v>是</v>
      </c>
      <c r="G962" s="473" t="str">
        <f t="shared" si="81"/>
        <v>项</v>
      </c>
      <c r="H962" s="474" t="str">
        <f t="shared" si="82"/>
        <v>214</v>
      </c>
      <c r="I962" s="474" t="str">
        <f t="shared" si="83"/>
        <v>21401</v>
      </c>
    </row>
    <row r="963" s="319" customFormat="1" ht="34" hidden="1" customHeight="1" spans="1:9">
      <c r="A963" s="333">
        <v>2140127</v>
      </c>
      <c r="B963" s="342" t="s">
        <v>867</v>
      </c>
      <c r="C963" s="478">
        <v>0</v>
      </c>
      <c r="D963" s="479">
        <v>0</v>
      </c>
      <c r="E963" s="477" t="str">
        <f t="shared" si="84"/>
        <v/>
      </c>
      <c r="F963" s="139" t="str">
        <f t="shared" si="85"/>
        <v>否</v>
      </c>
      <c r="G963" s="473" t="str">
        <f t="shared" si="81"/>
        <v>项</v>
      </c>
      <c r="H963" s="474" t="str">
        <f t="shared" si="82"/>
        <v>214</v>
      </c>
      <c r="I963" s="474" t="str">
        <f t="shared" si="83"/>
        <v>21401</v>
      </c>
    </row>
    <row r="964" s="319" customFormat="1" ht="34" hidden="1" customHeight="1" spans="1:9">
      <c r="A964" s="333">
        <v>2140128</v>
      </c>
      <c r="B964" s="342" t="s">
        <v>868</v>
      </c>
      <c r="C964" s="478">
        <v>0</v>
      </c>
      <c r="D964" s="479">
        <v>0</v>
      </c>
      <c r="E964" s="477" t="str">
        <f t="shared" si="84"/>
        <v/>
      </c>
      <c r="F964" s="139" t="str">
        <f t="shared" si="85"/>
        <v>否</v>
      </c>
      <c r="G964" s="473" t="str">
        <f t="shared" si="81"/>
        <v>项</v>
      </c>
      <c r="H964" s="474" t="str">
        <f t="shared" si="82"/>
        <v>214</v>
      </c>
      <c r="I964" s="474" t="str">
        <f t="shared" si="83"/>
        <v>21401</v>
      </c>
    </row>
    <row r="965" s="319" customFormat="1" ht="34" hidden="1" customHeight="1" spans="1:9">
      <c r="A965" s="333">
        <v>2140129</v>
      </c>
      <c r="B965" s="342" t="s">
        <v>869</v>
      </c>
      <c r="C965" s="478">
        <v>0</v>
      </c>
      <c r="D965" s="479">
        <v>0</v>
      </c>
      <c r="E965" s="477" t="str">
        <f t="shared" si="84"/>
        <v/>
      </c>
      <c r="F965" s="139" t="str">
        <f t="shared" si="85"/>
        <v>否</v>
      </c>
      <c r="G965" s="473" t="str">
        <f t="shared" si="81"/>
        <v>项</v>
      </c>
      <c r="H965" s="474" t="str">
        <f t="shared" si="82"/>
        <v>214</v>
      </c>
      <c r="I965" s="474" t="str">
        <f t="shared" si="83"/>
        <v>21401</v>
      </c>
    </row>
    <row r="966" s="319" customFormat="1" ht="34" hidden="1" customHeight="1" spans="1:9">
      <c r="A966" s="333">
        <v>2140130</v>
      </c>
      <c r="B966" s="342" t="s">
        <v>870</v>
      </c>
      <c r="C966" s="478">
        <v>0</v>
      </c>
      <c r="D966" s="479">
        <v>0</v>
      </c>
      <c r="E966" s="477" t="str">
        <f t="shared" si="84"/>
        <v/>
      </c>
      <c r="F966" s="139" t="str">
        <f t="shared" si="85"/>
        <v>否</v>
      </c>
      <c r="G966" s="473" t="str">
        <f t="shared" si="81"/>
        <v>项</v>
      </c>
      <c r="H966" s="474" t="str">
        <f t="shared" si="82"/>
        <v>214</v>
      </c>
      <c r="I966" s="474" t="str">
        <f t="shared" si="83"/>
        <v>21401</v>
      </c>
    </row>
    <row r="967" s="319" customFormat="1" ht="34" hidden="1" customHeight="1" spans="1:9">
      <c r="A967" s="333">
        <v>2140131</v>
      </c>
      <c r="B967" s="342" t="s">
        <v>871</v>
      </c>
      <c r="C967" s="478">
        <v>0</v>
      </c>
      <c r="D967" s="479">
        <v>0</v>
      </c>
      <c r="E967" s="477" t="str">
        <f t="shared" si="84"/>
        <v/>
      </c>
      <c r="F967" s="139" t="str">
        <f t="shared" si="85"/>
        <v>否</v>
      </c>
      <c r="G967" s="473" t="str">
        <f t="shared" si="81"/>
        <v>项</v>
      </c>
      <c r="H967" s="474" t="str">
        <f t="shared" si="82"/>
        <v>214</v>
      </c>
      <c r="I967" s="474" t="str">
        <f t="shared" si="83"/>
        <v>21401</v>
      </c>
    </row>
    <row r="968" s="319" customFormat="1" ht="34" hidden="1" customHeight="1" spans="1:9">
      <c r="A968" s="333">
        <v>2140133</v>
      </c>
      <c r="B968" s="342" t="s">
        <v>872</v>
      </c>
      <c r="C968" s="478">
        <v>0</v>
      </c>
      <c r="D968" s="479">
        <v>0</v>
      </c>
      <c r="E968" s="477" t="str">
        <f t="shared" si="84"/>
        <v/>
      </c>
      <c r="F968" s="139" t="str">
        <f t="shared" si="85"/>
        <v>否</v>
      </c>
      <c r="G968" s="473" t="str">
        <f t="shared" si="81"/>
        <v>项</v>
      </c>
      <c r="H968" s="474" t="str">
        <f t="shared" si="82"/>
        <v>214</v>
      </c>
      <c r="I968" s="474" t="str">
        <f t="shared" si="83"/>
        <v>21401</v>
      </c>
    </row>
    <row r="969" s="319" customFormat="1" ht="34" hidden="1" customHeight="1" spans="1:9">
      <c r="A969" s="333">
        <v>2140136</v>
      </c>
      <c r="B969" s="342" t="s">
        <v>873</v>
      </c>
      <c r="C969" s="478">
        <v>0</v>
      </c>
      <c r="D969" s="479">
        <v>0</v>
      </c>
      <c r="E969" s="477" t="str">
        <f t="shared" si="84"/>
        <v/>
      </c>
      <c r="F969" s="139" t="str">
        <f t="shared" si="85"/>
        <v>否</v>
      </c>
      <c r="G969" s="473" t="str">
        <f t="shared" ref="G969:G1032" si="86">_xlfn.IFS(LEN(A969)=3,"类",LEN(A969)=5,"款",LEN(A969)=7,"项")</f>
        <v>项</v>
      </c>
      <c r="H969" s="474" t="str">
        <f t="shared" ref="H969:H1032" si="87">LEFT(A969,3)</f>
        <v>214</v>
      </c>
      <c r="I969" s="474" t="str">
        <f t="shared" ref="I969:I1032" si="88">LEFT(A969,5)</f>
        <v>21401</v>
      </c>
    </row>
    <row r="970" s="319" customFormat="1" ht="34" hidden="1" customHeight="1" spans="1:9">
      <c r="A970" s="333">
        <v>2140138</v>
      </c>
      <c r="B970" s="342" t="s">
        <v>874</v>
      </c>
      <c r="C970" s="479">
        <v>0</v>
      </c>
      <c r="D970" s="479">
        <v>0</v>
      </c>
      <c r="E970" s="477" t="str">
        <f t="shared" si="84"/>
        <v/>
      </c>
      <c r="F970" s="139" t="str">
        <f t="shared" si="85"/>
        <v>否</v>
      </c>
      <c r="G970" s="473" t="str">
        <f t="shared" si="86"/>
        <v>项</v>
      </c>
      <c r="H970" s="474" t="str">
        <f t="shared" si="87"/>
        <v>214</v>
      </c>
      <c r="I970" s="474" t="str">
        <f t="shared" si="88"/>
        <v>21401</v>
      </c>
    </row>
    <row r="971" s="319" customFormat="1" ht="34" customHeight="1" spans="1:9">
      <c r="A971" s="333">
        <v>2140199</v>
      </c>
      <c r="B971" s="342" t="s">
        <v>875</v>
      </c>
      <c r="C971" s="478">
        <v>74</v>
      </c>
      <c r="D971" s="479">
        <v>1357</v>
      </c>
      <c r="E971" s="477">
        <f t="shared" si="84"/>
        <v>17.3378378378378</v>
      </c>
      <c r="F971" s="139" t="str">
        <f t="shared" si="85"/>
        <v>是</v>
      </c>
      <c r="G971" s="473" t="str">
        <f t="shared" si="86"/>
        <v>项</v>
      </c>
      <c r="H971" s="474" t="str">
        <f t="shared" si="87"/>
        <v>214</v>
      </c>
      <c r="I971" s="474" t="str">
        <f t="shared" si="88"/>
        <v>21401</v>
      </c>
    </row>
    <row r="972" s="316" customFormat="1" ht="34" hidden="1" customHeight="1" spans="1:9">
      <c r="A972" s="339">
        <v>21402</v>
      </c>
      <c r="B972" s="475" t="s">
        <v>876</v>
      </c>
      <c r="C972" s="476">
        <f>SUMIFS(C973:C$1302,$G973:$G$1302,"项",$I973:$I$1302,$A972)</f>
        <v>0</v>
      </c>
      <c r="D972" s="479">
        <f>SUMIFS(D973:D$1302,$G973:$G$1302,"项",$I973:$I$1302,$A972)</f>
        <v>0</v>
      </c>
      <c r="E972" s="477" t="str">
        <f t="shared" si="84"/>
        <v/>
      </c>
      <c r="F972" s="139" t="str">
        <f t="shared" si="85"/>
        <v>否</v>
      </c>
      <c r="G972" s="473" t="str">
        <f t="shared" si="86"/>
        <v>款</v>
      </c>
      <c r="H972" s="474" t="str">
        <f t="shared" si="87"/>
        <v>214</v>
      </c>
      <c r="I972" s="474" t="str">
        <f t="shared" si="88"/>
        <v>21402</v>
      </c>
    </row>
    <row r="973" s="319" customFormat="1" ht="34" hidden="1" customHeight="1" spans="1:9">
      <c r="A973" s="333">
        <v>2140201</v>
      </c>
      <c r="B973" s="342" t="s">
        <v>151</v>
      </c>
      <c r="C973" s="478">
        <v>0</v>
      </c>
      <c r="D973" s="479">
        <v>0</v>
      </c>
      <c r="E973" s="477" t="str">
        <f t="shared" si="84"/>
        <v/>
      </c>
      <c r="F973" s="139" t="str">
        <f t="shared" si="85"/>
        <v>否</v>
      </c>
      <c r="G973" s="473" t="str">
        <f t="shared" si="86"/>
        <v>项</v>
      </c>
      <c r="H973" s="474" t="str">
        <f t="shared" si="87"/>
        <v>214</v>
      </c>
      <c r="I973" s="474" t="str">
        <f t="shared" si="88"/>
        <v>21402</v>
      </c>
    </row>
    <row r="974" s="319" customFormat="1" ht="34" hidden="1" customHeight="1" spans="1:9">
      <c r="A974" s="333">
        <v>2140202</v>
      </c>
      <c r="B974" s="342" t="s">
        <v>152</v>
      </c>
      <c r="C974" s="478">
        <v>0</v>
      </c>
      <c r="D974" s="479">
        <v>0</v>
      </c>
      <c r="E974" s="477" t="str">
        <f t="shared" si="84"/>
        <v/>
      </c>
      <c r="F974" s="139" t="str">
        <f t="shared" si="85"/>
        <v>否</v>
      </c>
      <c r="G974" s="473" t="str">
        <f t="shared" si="86"/>
        <v>项</v>
      </c>
      <c r="H974" s="474" t="str">
        <f t="shared" si="87"/>
        <v>214</v>
      </c>
      <c r="I974" s="474" t="str">
        <f t="shared" si="88"/>
        <v>21402</v>
      </c>
    </row>
    <row r="975" s="319" customFormat="1" ht="34" hidden="1" customHeight="1" spans="1:9">
      <c r="A975" s="333">
        <v>2140203</v>
      </c>
      <c r="B975" s="342" t="s">
        <v>153</v>
      </c>
      <c r="C975" s="478">
        <v>0</v>
      </c>
      <c r="D975" s="479">
        <v>0</v>
      </c>
      <c r="E975" s="477" t="str">
        <f t="shared" si="84"/>
        <v/>
      </c>
      <c r="F975" s="139" t="str">
        <f t="shared" si="85"/>
        <v>否</v>
      </c>
      <c r="G975" s="473" t="str">
        <f t="shared" si="86"/>
        <v>项</v>
      </c>
      <c r="H975" s="474" t="str">
        <f t="shared" si="87"/>
        <v>214</v>
      </c>
      <c r="I975" s="474" t="str">
        <f t="shared" si="88"/>
        <v>21402</v>
      </c>
    </row>
    <row r="976" s="319" customFormat="1" ht="34" hidden="1" customHeight="1" spans="1:9">
      <c r="A976" s="333">
        <v>2140204</v>
      </c>
      <c r="B976" s="342" t="s">
        <v>877</v>
      </c>
      <c r="C976" s="478">
        <v>0</v>
      </c>
      <c r="D976" s="479">
        <v>0</v>
      </c>
      <c r="E976" s="477" t="str">
        <f t="shared" si="84"/>
        <v/>
      </c>
      <c r="F976" s="139" t="str">
        <f t="shared" si="85"/>
        <v>否</v>
      </c>
      <c r="G976" s="473" t="str">
        <f t="shared" si="86"/>
        <v>项</v>
      </c>
      <c r="H976" s="474" t="str">
        <f t="shared" si="87"/>
        <v>214</v>
      </c>
      <c r="I976" s="474" t="str">
        <f t="shared" si="88"/>
        <v>21402</v>
      </c>
    </row>
    <row r="977" s="319" customFormat="1" ht="34" hidden="1" customHeight="1" spans="1:9">
      <c r="A977" s="333">
        <v>2140205</v>
      </c>
      <c r="B977" s="342" t="s">
        <v>878</v>
      </c>
      <c r="C977" s="478">
        <v>0</v>
      </c>
      <c r="D977" s="479">
        <v>0</v>
      </c>
      <c r="E977" s="477" t="str">
        <f t="shared" si="84"/>
        <v/>
      </c>
      <c r="F977" s="139" t="str">
        <f t="shared" si="85"/>
        <v>否</v>
      </c>
      <c r="G977" s="473" t="str">
        <f t="shared" si="86"/>
        <v>项</v>
      </c>
      <c r="H977" s="474" t="str">
        <f t="shared" si="87"/>
        <v>214</v>
      </c>
      <c r="I977" s="474" t="str">
        <f t="shared" si="88"/>
        <v>21402</v>
      </c>
    </row>
    <row r="978" s="319" customFormat="1" ht="34" hidden="1" customHeight="1" spans="1:9">
      <c r="A978" s="333">
        <v>2140206</v>
      </c>
      <c r="B978" s="342" t="s">
        <v>879</v>
      </c>
      <c r="C978" s="478">
        <v>0</v>
      </c>
      <c r="D978" s="479">
        <v>0</v>
      </c>
      <c r="E978" s="477" t="str">
        <f t="shared" si="84"/>
        <v/>
      </c>
      <c r="F978" s="139" t="str">
        <f t="shared" si="85"/>
        <v>否</v>
      </c>
      <c r="G978" s="473" t="str">
        <f t="shared" si="86"/>
        <v>项</v>
      </c>
      <c r="H978" s="474" t="str">
        <f t="shared" si="87"/>
        <v>214</v>
      </c>
      <c r="I978" s="474" t="str">
        <f t="shared" si="88"/>
        <v>21402</v>
      </c>
    </row>
    <row r="979" s="319" customFormat="1" ht="34" hidden="1" customHeight="1" spans="1:9">
      <c r="A979" s="333">
        <v>2140207</v>
      </c>
      <c r="B979" s="342" t="s">
        <v>880</v>
      </c>
      <c r="C979" s="478">
        <v>0</v>
      </c>
      <c r="D979" s="479">
        <v>0</v>
      </c>
      <c r="E979" s="477" t="str">
        <f t="shared" si="84"/>
        <v/>
      </c>
      <c r="F979" s="139" t="str">
        <f t="shared" si="85"/>
        <v>否</v>
      </c>
      <c r="G979" s="473" t="str">
        <f t="shared" si="86"/>
        <v>项</v>
      </c>
      <c r="H979" s="474" t="str">
        <f t="shared" si="87"/>
        <v>214</v>
      </c>
      <c r="I979" s="474" t="str">
        <f t="shared" si="88"/>
        <v>21402</v>
      </c>
    </row>
    <row r="980" s="319" customFormat="1" ht="34" hidden="1" customHeight="1" spans="1:9">
      <c r="A980" s="333">
        <v>2140208</v>
      </c>
      <c r="B980" s="342" t="s">
        <v>881</v>
      </c>
      <c r="C980" s="479">
        <v>0</v>
      </c>
      <c r="D980" s="479">
        <v>0</v>
      </c>
      <c r="E980" s="477" t="str">
        <f t="shared" si="84"/>
        <v/>
      </c>
      <c r="F980" s="139" t="str">
        <f t="shared" si="85"/>
        <v>否</v>
      </c>
      <c r="G980" s="473" t="str">
        <f t="shared" si="86"/>
        <v>项</v>
      </c>
      <c r="H980" s="474" t="str">
        <f t="shared" si="87"/>
        <v>214</v>
      </c>
      <c r="I980" s="474" t="str">
        <f t="shared" si="88"/>
        <v>21402</v>
      </c>
    </row>
    <row r="981" s="319" customFormat="1" ht="34" hidden="1" customHeight="1" spans="1:9">
      <c r="A981" s="333">
        <v>2140299</v>
      </c>
      <c r="B981" s="342" t="s">
        <v>882</v>
      </c>
      <c r="C981" s="478">
        <v>0</v>
      </c>
      <c r="D981" s="479">
        <v>0</v>
      </c>
      <c r="E981" s="477" t="str">
        <f t="shared" si="84"/>
        <v/>
      </c>
      <c r="F981" s="139" t="str">
        <f t="shared" si="85"/>
        <v>否</v>
      </c>
      <c r="G981" s="473" t="str">
        <f t="shared" si="86"/>
        <v>项</v>
      </c>
      <c r="H981" s="474" t="str">
        <f t="shared" si="87"/>
        <v>214</v>
      </c>
      <c r="I981" s="474" t="str">
        <f t="shared" si="88"/>
        <v>21402</v>
      </c>
    </row>
    <row r="982" s="316" customFormat="1" ht="34" hidden="1" customHeight="1" spans="1:9">
      <c r="A982" s="339">
        <v>21403</v>
      </c>
      <c r="B982" s="475" t="s">
        <v>883</v>
      </c>
      <c r="C982" s="476">
        <f>SUMIFS(C983:C$1302,$G983:$G$1302,"项",$I983:$I$1302,$A982)</f>
        <v>0</v>
      </c>
      <c r="D982" s="479">
        <f>SUMIFS(D983:D$1302,$G983:$G$1302,"项",$I983:$I$1302,$A982)</f>
        <v>0</v>
      </c>
      <c r="E982" s="477" t="str">
        <f t="shared" si="84"/>
        <v/>
      </c>
      <c r="F982" s="139" t="str">
        <f t="shared" si="85"/>
        <v>否</v>
      </c>
      <c r="G982" s="473" t="str">
        <f t="shared" si="86"/>
        <v>款</v>
      </c>
      <c r="H982" s="474" t="str">
        <f t="shared" si="87"/>
        <v>214</v>
      </c>
      <c r="I982" s="474" t="str">
        <f t="shared" si="88"/>
        <v>21403</v>
      </c>
    </row>
    <row r="983" s="319" customFormat="1" ht="34" hidden="1" customHeight="1" spans="1:9">
      <c r="A983" s="333">
        <v>2140301</v>
      </c>
      <c r="B983" s="342" t="s">
        <v>151</v>
      </c>
      <c r="C983" s="478">
        <v>0</v>
      </c>
      <c r="D983" s="479">
        <v>0</v>
      </c>
      <c r="E983" s="477" t="str">
        <f t="shared" si="84"/>
        <v/>
      </c>
      <c r="F983" s="139" t="str">
        <f t="shared" si="85"/>
        <v>否</v>
      </c>
      <c r="G983" s="473" t="str">
        <f t="shared" si="86"/>
        <v>项</v>
      </c>
      <c r="H983" s="474" t="str">
        <f t="shared" si="87"/>
        <v>214</v>
      </c>
      <c r="I983" s="474" t="str">
        <f t="shared" si="88"/>
        <v>21403</v>
      </c>
    </row>
    <row r="984" s="319" customFormat="1" ht="34" hidden="1" customHeight="1" spans="1:9">
      <c r="A984" s="333">
        <v>2140302</v>
      </c>
      <c r="B984" s="342" t="s">
        <v>152</v>
      </c>
      <c r="C984" s="478">
        <v>0</v>
      </c>
      <c r="D984" s="479">
        <v>0</v>
      </c>
      <c r="E984" s="477" t="str">
        <f t="shared" si="84"/>
        <v/>
      </c>
      <c r="F984" s="139" t="str">
        <f t="shared" si="85"/>
        <v>否</v>
      </c>
      <c r="G984" s="473" t="str">
        <f t="shared" si="86"/>
        <v>项</v>
      </c>
      <c r="H984" s="474" t="str">
        <f t="shared" si="87"/>
        <v>214</v>
      </c>
      <c r="I984" s="474" t="str">
        <f t="shared" si="88"/>
        <v>21403</v>
      </c>
    </row>
    <row r="985" s="319" customFormat="1" ht="34" hidden="1" customHeight="1" spans="1:9">
      <c r="A985" s="333">
        <v>2140303</v>
      </c>
      <c r="B985" s="342" t="s">
        <v>153</v>
      </c>
      <c r="C985" s="478">
        <v>0</v>
      </c>
      <c r="D985" s="479">
        <v>0</v>
      </c>
      <c r="E985" s="477" t="str">
        <f t="shared" si="84"/>
        <v/>
      </c>
      <c r="F985" s="139" t="str">
        <f t="shared" si="85"/>
        <v>否</v>
      </c>
      <c r="G985" s="473" t="str">
        <f t="shared" si="86"/>
        <v>项</v>
      </c>
      <c r="H985" s="474" t="str">
        <f t="shared" si="87"/>
        <v>214</v>
      </c>
      <c r="I985" s="474" t="str">
        <f t="shared" si="88"/>
        <v>21403</v>
      </c>
    </row>
    <row r="986" s="319" customFormat="1" ht="34" hidden="1" customHeight="1" spans="1:9">
      <c r="A986" s="333">
        <v>2140304</v>
      </c>
      <c r="B986" s="342" t="s">
        <v>884</v>
      </c>
      <c r="C986" s="478">
        <v>0</v>
      </c>
      <c r="D986" s="479">
        <v>0</v>
      </c>
      <c r="E986" s="477" t="str">
        <f t="shared" si="84"/>
        <v/>
      </c>
      <c r="F986" s="139" t="str">
        <f t="shared" si="85"/>
        <v>否</v>
      </c>
      <c r="G986" s="473" t="str">
        <f t="shared" si="86"/>
        <v>项</v>
      </c>
      <c r="H986" s="474" t="str">
        <f t="shared" si="87"/>
        <v>214</v>
      </c>
      <c r="I986" s="474" t="str">
        <f t="shared" si="88"/>
        <v>21403</v>
      </c>
    </row>
    <row r="987" s="319" customFormat="1" ht="34" hidden="1" customHeight="1" spans="1:9">
      <c r="A987" s="333">
        <v>2140305</v>
      </c>
      <c r="B987" s="342" t="s">
        <v>885</v>
      </c>
      <c r="C987" s="479">
        <v>0</v>
      </c>
      <c r="D987" s="479">
        <v>0</v>
      </c>
      <c r="E987" s="477" t="str">
        <f t="shared" si="84"/>
        <v/>
      </c>
      <c r="F987" s="139" t="str">
        <f t="shared" ref="F987:F1028" si="89">IF(LEN(A987)=3,"是",IF(B987&lt;&gt;"",IF(SUM(C987:D987)&lt;&gt;0,"是","否"),"是"))</f>
        <v>否</v>
      </c>
      <c r="G987" s="473" t="str">
        <f t="shared" si="86"/>
        <v>项</v>
      </c>
      <c r="H987" s="474" t="str">
        <f t="shared" si="87"/>
        <v>214</v>
      </c>
      <c r="I987" s="474" t="str">
        <f t="shared" si="88"/>
        <v>21403</v>
      </c>
    </row>
    <row r="988" s="319" customFormat="1" ht="34" hidden="1" customHeight="1" spans="1:9">
      <c r="A988" s="333">
        <v>2140306</v>
      </c>
      <c r="B988" s="342" t="s">
        <v>886</v>
      </c>
      <c r="C988" s="478">
        <v>0</v>
      </c>
      <c r="D988" s="479">
        <v>0</v>
      </c>
      <c r="E988" s="477" t="str">
        <f t="shared" si="84"/>
        <v/>
      </c>
      <c r="F988" s="139" t="str">
        <f t="shared" si="89"/>
        <v>否</v>
      </c>
      <c r="G988" s="473" t="str">
        <f t="shared" si="86"/>
        <v>项</v>
      </c>
      <c r="H988" s="474" t="str">
        <f t="shared" si="87"/>
        <v>214</v>
      </c>
      <c r="I988" s="474" t="str">
        <f t="shared" si="88"/>
        <v>21403</v>
      </c>
    </row>
    <row r="989" s="319" customFormat="1" ht="34" hidden="1" customHeight="1" spans="1:9">
      <c r="A989" s="333">
        <v>2140307</v>
      </c>
      <c r="B989" s="342" t="s">
        <v>887</v>
      </c>
      <c r="C989" s="478">
        <v>0</v>
      </c>
      <c r="D989" s="479">
        <v>0</v>
      </c>
      <c r="E989" s="477" t="str">
        <f t="shared" si="84"/>
        <v/>
      </c>
      <c r="F989" s="139" t="str">
        <f t="shared" si="89"/>
        <v>否</v>
      </c>
      <c r="G989" s="473" t="str">
        <f t="shared" si="86"/>
        <v>项</v>
      </c>
      <c r="H989" s="474" t="str">
        <f t="shared" si="87"/>
        <v>214</v>
      </c>
      <c r="I989" s="474" t="str">
        <f t="shared" si="88"/>
        <v>21403</v>
      </c>
    </row>
    <row r="990" s="319" customFormat="1" ht="34" hidden="1" customHeight="1" spans="1:9">
      <c r="A990" s="333">
        <v>2140308</v>
      </c>
      <c r="B990" s="342" t="s">
        <v>888</v>
      </c>
      <c r="C990" s="479">
        <v>0</v>
      </c>
      <c r="D990" s="479">
        <v>0</v>
      </c>
      <c r="E990" s="477" t="str">
        <f t="shared" si="84"/>
        <v/>
      </c>
      <c r="F990" s="139" t="str">
        <f t="shared" si="89"/>
        <v>否</v>
      </c>
      <c r="G990" s="473" t="str">
        <f t="shared" si="86"/>
        <v>项</v>
      </c>
      <c r="H990" s="474" t="str">
        <f t="shared" si="87"/>
        <v>214</v>
      </c>
      <c r="I990" s="474" t="str">
        <f t="shared" si="88"/>
        <v>21403</v>
      </c>
    </row>
    <row r="991" s="319" customFormat="1" ht="34" hidden="1" customHeight="1" spans="1:9">
      <c r="A991" s="333">
        <v>2140399</v>
      </c>
      <c r="B991" s="342" t="s">
        <v>889</v>
      </c>
      <c r="C991" s="479">
        <v>0</v>
      </c>
      <c r="D991" s="479">
        <v>0</v>
      </c>
      <c r="E991" s="477" t="str">
        <f t="shared" si="84"/>
        <v/>
      </c>
      <c r="F991" s="139" t="str">
        <f t="shared" si="89"/>
        <v>否</v>
      </c>
      <c r="G991" s="473" t="str">
        <f t="shared" si="86"/>
        <v>项</v>
      </c>
      <c r="H991" s="474" t="str">
        <f t="shared" si="87"/>
        <v>214</v>
      </c>
      <c r="I991" s="474" t="str">
        <f t="shared" si="88"/>
        <v>21403</v>
      </c>
    </row>
    <row r="992" s="316" customFormat="1" ht="34" hidden="1" customHeight="1" spans="1:9">
      <c r="A992" s="339">
        <v>21405</v>
      </c>
      <c r="B992" s="475" t="s">
        <v>890</v>
      </c>
      <c r="C992" s="476">
        <f>SUMIFS(C993:C$1302,$G993:$G$1302,"项",$I993:$I$1302,$A992)</f>
        <v>0</v>
      </c>
      <c r="D992" s="479">
        <f>SUMIFS(D993:D$1302,$G993:$G$1302,"项",$I993:$I$1302,$A992)</f>
        <v>0</v>
      </c>
      <c r="E992" s="477" t="str">
        <f t="shared" si="84"/>
        <v/>
      </c>
      <c r="F992" s="139" t="str">
        <f t="shared" si="89"/>
        <v>否</v>
      </c>
      <c r="G992" s="473" t="str">
        <f t="shared" si="86"/>
        <v>款</v>
      </c>
      <c r="H992" s="474" t="str">
        <f t="shared" si="87"/>
        <v>214</v>
      </c>
      <c r="I992" s="474" t="str">
        <f t="shared" si="88"/>
        <v>21405</v>
      </c>
    </row>
    <row r="993" s="319" customFormat="1" ht="34" hidden="1" customHeight="1" spans="1:9">
      <c r="A993" s="333">
        <v>2140501</v>
      </c>
      <c r="B993" s="342" t="s">
        <v>151</v>
      </c>
      <c r="C993" s="478">
        <v>0</v>
      </c>
      <c r="D993" s="479">
        <v>0</v>
      </c>
      <c r="E993" s="477" t="str">
        <f t="shared" si="84"/>
        <v/>
      </c>
      <c r="F993" s="139" t="str">
        <f t="shared" si="89"/>
        <v>否</v>
      </c>
      <c r="G993" s="473" t="str">
        <f t="shared" si="86"/>
        <v>项</v>
      </c>
      <c r="H993" s="474" t="str">
        <f t="shared" si="87"/>
        <v>214</v>
      </c>
      <c r="I993" s="474" t="str">
        <f t="shared" si="88"/>
        <v>21405</v>
      </c>
    </row>
    <row r="994" s="319" customFormat="1" ht="34" hidden="1" customHeight="1" spans="1:9">
      <c r="A994" s="333">
        <v>2140502</v>
      </c>
      <c r="B994" s="342" t="s">
        <v>152</v>
      </c>
      <c r="C994" s="478">
        <v>0</v>
      </c>
      <c r="D994" s="479">
        <v>0</v>
      </c>
      <c r="E994" s="477" t="str">
        <f t="shared" si="84"/>
        <v/>
      </c>
      <c r="F994" s="139" t="str">
        <f t="shared" si="89"/>
        <v>否</v>
      </c>
      <c r="G994" s="473" t="str">
        <f t="shared" si="86"/>
        <v>项</v>
      </c>
      <c r="H994" s="474" t="str">
        <f t="shared" si="87"/>
        <v>214</v>
      </c>
      <c r="I994" s="474" t="str">
        <f t="shared" si="88"/>
        <v>21405</v>
      </c>
    </row>
    <row r="995" s="319" customFormat="1" ht="34" hidden="1" customHeight="1" spans="1:9">
      <c r="A995" s="333">
        <v>2140503</v>
      </c>
      <c r="B995" s="342" t="s">
        <v>153</v>
      </c>
      <c r="C995" s="478">
        <v>0</v>
      </c>
      <c r="D995" s="479">
        <v>0</v>
      </c>
      <c r="E995" s="477" t="str">
        <f t="shared" si="84"/>
        <v/>
      </c>
      <c r="F995" s="139" t="str">
        <f t="shared" si="89"/>
        <v>否</v>
      </c>
      <c r="G995" s="473" t="str">
        <f t="shared" si="86"/>
        <v>项</v>
      </c>
      <c r="H995" s="474" t="str">
        <f t="shared" si="87"/>
        <v>214</v>
      </c>
      <c r="I995" s="474" t="str">
        <f t="shared" si="88"/>
        <v>21405</v>
      </c>
    </row>
    <row r="996" s="319" customFormat="1" ht="34" hidden="1" customHeight="1" spans="1:9">
      <c r="A996" s="333">
        <v>2140504</v>
      </c>
      <c r="B996" s="342" t="s">
        <v>881</v>
      </c>
      <c r="C996" s="478">
        <v>0</v>
      </c>
      <c r="D996" s="479">
        <v>0</v>
      </c>
      <c r="E996" s="477" t="str">
        <f t="shared" si="84"/>
        <v/>
      </c>
      <c r="F996" s="139" t="str">
        <f t="shared" si="89"/>
        <v>否</v>
      </c>
      <c r="G996" s="473" t="str">
        <f t="shared" si="86"/>
        <v>项</v>
      </c>
      <c r="H996" s="474" t="str">
        <f t="shared" si="87"/>
        <v>214</v>
      </c>
      <c r="I996" s="474" t="str">
        <f t="shared" si="88"/>
        <v>21405</v>
      </c>
    </row>
    <row r="997" s="319" customFormat="1" ht="34" hidden="1" customHeight="1" spans="1:9">
      <c r="A997" s="333">
        <v>2140505</v>
      </c>
      <c r="B997" s="342" t="s">
        <v>891</v>
      </c>
      <c r="C997" s="478">
        <v>0</v>
      </c>
      <c r="D997" s="479">
        <v>0</v>
      </c>
      <c r="E997" s="477" t="str">
        <f t="shared" si="84"/>
        <v/>
      </c>
      <c r="F997" s="139" t="str">
        <f t="shared" si="89"/>
        <v>否</v>
      </c>
      <c r="G997" s="473" t="str">
        <f t="shared" si="86"/>
        <v>项</v>
      </c>
      <c r="H997" s="474" t="str">
        <f t="shared" si="87"/>
        <v>214</v>
      </c>
      <c r="I997" s="474" t="str">
        <f t="shared" si="88"/>
        <v>21405</v>
      </c>
    </row>
    <row r="998" s="319" customFormat="1" ht="34" hidden="1" customHeight="1" spans="1:9">
      <c r="A998" s="333">
        <v>2140599</v>
      </c>
      <c r="B998" s="342" t="s">
        <v>892</v>
      </c>
      <c r="C998" s="478">
        <v>0</v>
      </c>
      <c r="D998" s="479">
        <v>0</v>
      </c>
      <c r="E998" s="477" t="str">
        <f t="shared" si="84"/>
        <v/>
      </c>
      <c r="F998" s="139" t="str">
        <f t="shared" si="89"/>
        <v>否</v>
      </c>
      <c r="G998" s="473" t="str">
        <f t="shared" si="86"/>
        <v>项</v>
      </c>
      <c r="H998" s="474" t="str">
        <f t="shared" si="87"/>
        <v>214</v>
      </c>
      <c r="I998" s="474" t="str">
        <f t="shared" si="88"/>
        <v>21405</v>
      </c>
    </row>
    <row r="999" s="316" customFormat="1" ht="34" hidden="1" customHeight="1" spans="1:9">
      <c r="A999" s="339">
        <v>21406</v>
      </c>
      <c r="B999" s="475" t="s">
        <v>893</v>
      </c>
      <c r="C999" s="476">
        <f>SUMIFS(C1000:C$1302,$G1000:$G$1302,"项",$I1000:$I$1302,$A999)</f>
        <v>0</v>
      </c>
      <c r="D999" s="479">
        <f>SUMIFS(D1000:D$1302,$G1000:$G$1302,"项",$I1000:$I$1302,$A999)</f>
        <v>0</v>
      </c>
      <c r="E999" s="477" t="str">
        <f t="shared" si="84"/>
        <v/>
      </c>
      <c r="F999" s="139" t="str">
        <f t="shared" si="89"/>
        <v>否</v>
      </c>
      <c r="G999" s="473" t="str">
        <f t="shared" si="86"/>
        <v>款</v>
      </c>
      <c r="H999" s="474" t="str">
        <f t="shared" si="87"/>
        <v>214</v>
      </c>
      <c r="I999" s="474" t="str">
        <f t="shared" si="88"/>
        <v>21406</v>
      </c>
    </row>
    <row r="1000" s="319" customFormat="1" ht="34" hidden="1" customHeight="1" spans="1:9">
      <c r="A1000" s="333">
        <v>2140601</v>
      </c>
      <c r="B1000" s="342" t="s">
        <v>894</v>
      </c>
      <c r="C1000" s="478">
        <v>0</v>
      </c>
      <c r="D1000" s="479">
        <v>0</v>
      </c>
      <c r="E1000" s="477" t="str">
        <f t="shared" si="84"/>
        <v/>
      </c>
      <c r="F1000" s="139" t="str">
        <f t="shared" si="89"/>
        <v>否</v>
      </c>
      <c r="G1000" s="473" t="str">
        <f t="shared" si="86"/>
        <v>项</v>
      </c>
      <c r="H1000" s="474" t="str">
        <f t="shared" si="87"/>
        <v>214</v>
      </c>
      <c r="I1000" s="474" t="str">
        <f t="shared" si="88"/>
        <v>21406</v>
      </c>
    </row>
    <row r="1001" s="319" customFormat="1" ht="34" hidden="1" customHeight="1" spans="1:9">
      <c r="A1001" s="333">
        <v>2140602</v>
      </c>
      <c r="B1001" s="342" t="s">
        <v>895</v>
      </c>
      <c r="C1001" s="479">
        <v>0</v>
      </c>
      <c r="D1001" s="479">
        <v>0</v>
      </c>
      <c r="E1001" s="477" t="str">
        <f t="shared" si="84"/>
        <v/>
      </c>
      <c r="F1001" s="139" t="str">
        <f t="shared" si="89"/>
        <v>否</v>
      </c>
      <c r="G1001" s="473" t="str">
        <f t="shared" si="86"/>
        <v>项</v>
      </c>
      <c r="H1001" s="474" t="str">
        <f t="shared" si="87"/>
        <v>214</v>
      </c>
      <c r="I1001" s="474" t="str">
        <f t="shared" si="88"/>
        <v>21406</v>
      </c>
    </row>
    <row r="1002" s="319" customFormat="1" ht="34" hidden="1" customHeight="1" spans="1:9">
      <c r="A1002" s="333">
        <v>2140603</v>
      </c>
      <c r="B1002" s="342" t="s">
        <v>896</v>
      </c>
      <c r="C1002" s="478">
        <v>0</v>
      </c>
      <c r="D1002" s="479">
        <v>0</v>
      </c>
      <c r="E1002" s="477" t="str">
        <f t="shared" si="84"/>
        <v/>
      </c>
      <c r="F1002" s="139" t="str">
        <f t="shared" si="89"/>
        <v>否</v>
      </c>
      <c r="G1002" s="473" t="str">
        <f t="shared" si="86"/>
        <v>项</v>
      </c>
      <c r="H1002" s="474" t="str">
        <f t="shared" si="87"/>
        <v>214</v>
      </c>
      <c r="I1002" s="474" t="str">
        <f t="shared" si="88"/>
        <v>21406</v>
      </c>
    </row>
    <row r="1003" s="319" customFormat="1" ht="34" hidden="1" customHeight="1" spans="1:9">
      <c r="A1003" s="333">
        <v>2140699</v>
      </c>
      <c r="B1003" s="342" t="s">
        <v>897</v>
      </c>
      <c r="C1003" s="478">
        <v>0</v>
      </c>
      <c r="D1003" s="479">
        <v>0</v>
      </c>
      <c r="E1003" s="477" t="str">
        <f t="shared" si="84"/>
        <v/>
      </c>
      <c r="F1003" s="139" t="str">
        <f t="shared" si="89"/>
        <v>否</v>
      </c>
      <c r="G1003" s="473" t="str">
        <f t="shared" si="86"/>
        <v>项</v>
      </c>
      <c r="H1003" s="474" t="str">
        <f t="shared" si="87"/>
        <v>214</v>
      </c>
      <c r="I1003" s="474" t="str">
        <f t="shared" si="88"/>
        <v>21406</v>
      </c>
    </row>
    <row r="1004" s="316" customFormat="1" ht="34" hidden="1" customHeight="1" spans="1:9">
      <c r="A1004" s="339">
        <v>21499</v>
      </c>
      <c r="B1004" s="475" t="s">
        <v>898</v>
      </c>
      <c r="C1004" s="476">
        <f>SUMIFS(C1005:C$1302,$G1005:$G$1302,"项",$I1005:$I$1302,$A1004)</f>
        <v>0</v>
      </c>
      <c r="D1004" s="479">
        <f>SUMIFS(D1005:D$1302,$G1005:$G$1302,"项",$I1005:$I$1302,$A1004)</f>
        <v>0</v>
      </c>
      <c r="E1004" s="477" t="str">
        <f t="shared" si="84"/>
        <v/>
      </c>
      <c r="F1004" s="139" t="str">
        <f t="shared" si="89"/>
        <v>否</v>
      </c>
      <c r="G1004" s="473" t="str">
        <f t="shared" si="86"/>
        <v>款</v>
      </c>
      <c r="H1004" s="474" t="str">
        <f t="shared" si="87"/>
        <v>214</v>
      </c>
      <c r="I1004" s="474" t="str">
        <f t="shared" si="88"/>
        <v>21499</v>
      </c>
    </row>
    <row r="1005" s="319" customFormat="1" ht="34" hidden="1" customHeight="1" spans="1:9">
      <c r="A1005" s="333">
        <v>2149901</v>
      </c>
      <c r="B1005" s="342" t="s">
        <v>899</v>
      </c>
      <c r="C1005" s="478">
        <v>0</v>
      </c>
      <c r="D1005" s="479">
        <v>0</v>
      </c>
      <c r="E1005" s="477" t="str">
        <f t="shared" si="84"/>
        <v/>
      </c>
      <c r="F1005" s="139" t="str">
        <f t="shared" si="89"/>
        <v>否</v>
      </c>
      <c r="G1005" s="473" t="str">
        <f t="shared" si="86"/>
        <v>项</v>
      </c>
      <c r="H1005" s="474" t="str">
        <f t="shared" si="87"/>
        <v>214</v>
      </c>
      <c r="I1005" s="474" t="str">
        <f t="shared" si="88"/>
        <v>21499</v>
      </c>
    </row>
    <row r="1006" s="319" customFormat="1" ht="34" hidden="1" customHeight="1" spans="1:9">
      <c r="A1006" s="333">
        <v>2149999</v>
      </c>
      <c r="B1006" s="342" t="s">
        <v>900</v>
      </c>
      <c r="C1006" s="478">
        <v>0</v>
      </c>
      <c r="D1006" s="479">
        <v>0</v>
      </c>
      <c r="E1006" s="477" t="str">
        <f t="shared" si="84"/>
        <v/>
      </c>
      <c r="F1006" s="139" t="str">
        <f t="shared" si="89"/>
        <v>否</v>
      </c>
      <c r="G1006" s="473" t="str">
        <f t="shared" si="86"/>
        <v>项</v>
      </c>
      <c r="H1006" s="474" t="str">
        <f t="shared" si="87"/>
        <v>214</v>
      </c>
      <c r="I1006" s="474" t="str">
        <f t="shared" si="88"/>
        <v>21499</v>
      </c>
    </row>
    <row r="1007" s="316" customFormat="1" ht="34" customHeight="1" spans="1:9">
      <c r="A1007" s="470">
        <v>215</v>
      </c>
      <c r="B1007" s="340" t="s">
        <v>109</v>
      </c>
      <c r="C1007" s="341">
        <f>SUMIFS(C1008:C$1302,$G1008:$G$1302,"款",$H1008:$H$1302,$A1007)</f>
        <v>664</v>
      </c>
      <c r="D1007" s="479">
        <f>SUMIFS(D1008:D$1302,$G1008:$G$1302,"款",$H1008:$H$1302,$A1007)</f>
        <v>2210</v>
      </c>
      <c r="E1007" s="471">
        <f t="shared" si="84"/>
        <v>2.32831325301205</v>
      </c>
      <c r="F1007" s="472" t="str">
        <f t="shared" si="89"/>
        <v>是</v>
      </c>
      <c r="G1007" s="473" t="str">
        <f t="shared" si="86"/>
        <v>类</v>
      </c>
      <c r="H1007" s="474" t="str">
        <f t="shared" si="87"/>
        <v>215</v>
      </c>
      <c r="I1007" s="474" t="str">
        <f t="shared" si="88"/>
        <v>215</v>
      </c>
    </row>
    <row r="1008" s="316" customFormat="1" ht="34" hidden="1" customHeight="1" spans="1:9">
      <c r="A1008" s="339">
        <v>21501</v>
      </c>
      <c r="B1008" s="475" t="s">
        <v>901</v>
      </c>
      <c r="C1008" s="476">
        <f>SUMIFS(C1009:C$1302,$G1009:$G$1302,"项",$I1009:$I$1302,$A1008)</f>
        <v>0</v>
      </c>
      <c r="D1008" s="479">
        <f>SUMIFS(D1009:D$1302,$G1009:$G$1302,"项",$I1009:$I$1302,$A1008)</f>
        <v>0</v>
      </c>
      <c r="E1008" s="477" t="str">
        <f t="shared" si="84"/>
        <v/>
      </c>
      <c r="F1008" s="139" t="str">
        <f t="shared" si="89"/>
        <v>否</v>
      </c>
      <c r="G1008" s="473" t="str">
        <f t="shared" si="86"/>
        <v>款</v>
      </c>
      <c r="H1008" s="474" t="str">
        <f t="shared" si="87"/>
        <v>215</v>
      </c>
      <c r="I1008" s="474" t="str">
        <f t="shared" si="88"/>
        <v>21501</v>
      </c>
    </row>
    <row r="1009" s="319" customFormat="1" ht="34" hidden="1" customHeight="1" spans="1:9">
      <c r="A1009" s="333">
        <v>2150101</v>
      </c>
      <c r="B1009" s="342" t="s">
        <v>151</v>
      </c>
      <c r="C1009" s="478">
        <v>0</v>
      </c>
      <c r="D1009" s="479">
        <v>0</v>
      </c>
      <c r="E1009" s="477" t="str">
        <f t="shared" si="84"/>
        <v/>
      </c>
      <c r="F1009" s="139" t="str">
        <f t="shared" si="89"/>
        <v>否</v>
      </c>
      <c r="G1009" s="473" t="str">
        <f t="shared" si="86"/>
        <v>项</v>
      </c>
      <c r="H1009" s="474" t="str">
        <f t="shared" si="87"/>
        <v>215</v>
      </c>
      <c r="I1009" s="474" t="str">
        <f t="shared" si="88"/>
        <v>21501</v>
      </c>
    </row>
    <row r="1010" s="319" customFormat="1" ht="34" hidden="1" customHeight="1" spans="1:9">
      <c r="A1010" s="333">
        <v>2150102</v>
      </c>
      <c r="B1010" s="342" t="s">
        <v>152</v>
      </c>
      <c r="C1010" s="478">
        <v>0</v>
      </c>
      <c r="D1010" s="479">
        <v>0</v>
      </c>
      <c r="E1010" s="477" t="str">
        <f t="shared" si="84"/>
        <v/>
      </c>
      <c r="F1010" s="139" t="str">
        <f t="shared" si="89"/>
        <v>否</v>
      </c>
      <c r="G1010" s="473" t="str">
        <f t="shared" si="86"/>
        <v>项</v>
      </c>
      <c r="H1010" s="474" t="str">
        <f t="shared" si="87"/>
        <v>215</v>
      </c>
      <c r="I1010" s="474" t="str">
        <f t="shared" si="88"/>
        <v>21501</v>
      </c>
    </row>
    <row r="1011" s="319" customFormat="1" ht="34" hidden="1" customHeight="1" spans="1:9">
      <c r="A1011" s="333">
        <v>2150103</v>
      </c>
      <c r="B1011" s="342" t="s">
        <v>153</v>
      </c>
      <c r="C1011" s="478">
        <v>0</v>
      </c>
      <c r="D1011" s="479">
        <v>0</v>
      </c>
      <c r="E1011" s="477" t="str">
        <f t="shared" si="84"/>
        <v/>
      </c>
      <c r="F1011" s="139" t="str">
        <f t="shared" si="89"/>
        <v>否</v>
      </c>
      <c r="G1011" s="473" t="str">
        <f t="shared" si="86"/>
        <v>项</v>
      </c>
      <c r="H1011" s="474" t="str">
        <f t="shared" si="87"/>
        <v>215</v>
      </c>
      <c r="I1011" s="474" t="str">
        <f t="shared" si="88"/>
        <v>21501</v>
      </c>
    </row>
    <row r="1012" s="319" customFormat="1" ht="34" hidden="1" customHeight="1" spans="1:9">
      <c r="A1012" s="333">
        <v>2150104</v>
      </c>
      <c r="B1012" s="342" t="s">
        <v>902</v>
      </c>
      <c r="C1012" s="478">
        <v>0</v>
      </c>
      <c r="D1012" s="479">
        <v>0</v>
      </c>
      <c r="E1012" s="477" t="str">
        <f t="shared" si="84"/>
        <v/>
      </c>
      <c r="F1012" s="139" t="str">
        <f t="shared" si="89"/>
        <v>否</v>
      </c>
      <c r="G1012" s="473" t="str">
        <f t="shared" si="86"/>
        <v>项</v>
      </c>
      <c r="H1012" s="474" t="str">
        <f t="shared" si="87"/>
        <v>215</v>
      </c>
      <c r="I1012" s="474" t="str">
        <f t="shared" si="88"/>
        <v>21501</v>
      </c>
    </row>
    <row r="1013" s="319" customFormat="1" ht="34" hidden="1" customHeight="1" spans="1:9">
      <c r="A1013" s="333">
        <v>2150105</v>
      </c>
      <c r="B1013" s="342" t="s">
        <v>903</v>
      </c>
      <c r="C1013" s="478">
        <v>0</v>
      </c>
      <c r="D1013" s="479">
        <v>0</v>
      </c>
      <c r="E1013" s="477" t="str">
        <f t="shared" ref="E1013:E1076" si="90">IF(C1013&lt;&gt;0,D1013/C1013-1,"")</f>
        <v/>
      </c>
      <c r="F1013" s="139" t="str">
        <f t="shared" si="89"/>
        <v>否</v>
      </c>
      <c r="G1013" s="473" t="str">
        <f t="shared" si="86"/>
        <v>项</v>
      </c>
      <c r="H1013" s="474" t="str">
        <f t="shared" si="87"/>
        <v>215</v>
      </c>
      <c r="I1013" s="474" t="str">
        <f t="shared" si="88"/>
        <v>21501</v>
      </c>
    </row>
    <row r="1014" s="319" customFormat="1" ht="34" hidden="1" customHeight="1" spans="1:9">
      <c r="A1014" s="333">
        <v>2150106</v>
      </c>
      <c r="B1014" s="342" t="s">
        <v>904</v>
      </c>
      <c r="C1014" s="478">
        <v>0</v>
      </c>
      <c r="D1014" s="479">
        <v>0</v>
      </c>
      <c r="E1014" s="477" t="str">
        <f t="shared" si="90"/>
        <v/>
      </c>
      <c r="F1014" s="139" t="str">
        <f t="shared" si="89"/>
        <v>否</v>
      </c>
      <c r="G1014" s="473" t="str">
        <f t="shared" si="86"/>
        <v>项</v>
      </c>
      <c r="H1014" s="474" t="str">
        <f t="shared" si="87"/>
        <v>215</v>
      </c>
      <c r="I1014" s="474" t="str">
        <f t="shared" si="88"/>
        <v>21501</v>
      </c>
    </row>
    <row r="1015" s="319" customFormat="1" ht="34" hidden="1" customHeight="1" spans="1:9">
      <c r="A1015" s="333">
        <v>2150107</v>
      </c>
      <c r="B1015" s="342" t="s">
        <v>905</v>
      </c>
      <c r="C1015" s="478">
        <v>0</v>
      </c>
      <c r="D1015" s="479">
        <v>0</v>
      </c>
      <c r="E1015" s="477" t="str">
        <f t="shared" si="90"/>
        <v/>
      </c>
      <c r="F1015" s="139" t="str">
        <f t="shared" si="89"/>
        <v>否</v>
      </c>
      <c r="G1015" s="473" t="str">
        <f t="shared" si="86"/>
        <v>项</v>
      </c>
      <c r="H1015" s="474" t="str">
        <f t="shared" si="87"/>
        <v>215</v>
      </c>
      <c r="I1015" s="474" t="str">
        <f t="shared" si="88"/>
        <v>21501</v>
      </c>
    </row>
    <row r="1016" s="319" customFormat="1" ht="34" hidden="1" customHeight="1" spans="1:9">
      <c r="A1016" s="333">
        <v>2150108</v>
      </c>
      <c r="B1016" s="342" t="s">
        <v>906</v>
      </c>
      <c r="C1016" s="478">
        <v>0</v>
      </c>
      <c r="D1016" s="479">
        <v>0</v>
      </c>
      <c r="E1016" s="477" t="str">
        <f t="shared" si="90"/>
        <v/>
      </c>
      <c r="F1016" s="139" t="str">
        <f t="shared" si="89"/>
        <v>否</v>
      </c>
      <c r="G1016" s="473" t="str">
        <f t="shared" si="86"/>
        <v>项</v>
      </c>
      <c r="H1016" s="474" t="str">
        <f t="shared" si="87"/>
        <v>215</v>
      </c>
      <c r="I1016" s="474" t="str">
        <f t="shared" si="88"/>
        <v>21501</v>
      </c>
    </row>
    <row r="1017" s="319" customFormat="1" ht="34" hidden="1" customHeight="1" spans="1:9">
      <c r="A1017" s="333">
        <v>2150199</v>
      </c>
      <c r="B1017" s="342" t="s">
        <v>907</v>
      </c>
      <c r="C1017" s="479">
        <v>0</v>
      </c>
      <c r="D1017" s="479">
        <v>0</v>
      </c>
      <c r="E1017" s="477" t="str">
        <f t="shared" si="90"/>
        <v/>
      </c>
      <c r="F1017" s="139" t="str">
        <f t="shared" si="89"/>
        <v>否</v>
      </c>
      <c r="G1017" s="473" t="str">
        <f t="shared" si="86"/>
        <v>项</v>
      </c>
      <c r="H1017" s="474" t="str">
        <f t="shared" si="87"/>
        <v>215</v>
      </c>
      <c r="I1017" s="474" t="str">
        <f t="shared" si="88"/>
        <v>21501</v>
      </c>
    </row>
    <row r="1018" s="316" customFormat="1" ht="34" hidden="1" customHeight="1" spans="1:9">
      <c r="A1018" s="339">
        <v>21502</v>
      </c>
      <c r="B1018" s="475" t="s">
        <v>908</v>
      </c>
      <c r="C1018" s="476">
        <f>SUMIFS(C1019:C$1302,$G1019:$G$1302,"项",$I1019:$I$1302,$A1018)</f>
        <v>0</v>
      </c>
      <c r="D1018" s="479">
        <f>SUMIFS(D1019:D$1302,$G1019:$G$1302,"项",$I1019:$I$1302,$A1018)</f>
        <v>0</v>
      </c>
      <c r="E1018" s="477" t="str">
        <f t="shared" si="90"/>
        <v/>
      </c>
      <c r="F1018" s="139" t="str">
        <f t="shared" si="89"/>
        <v>否</v>
      </c>
      <c r="G1018" s="473" t="str">
        <f t="shared" si="86"/>
        <v>款</v>
      </c>
      <c r="H1018" s="474" t="str">
        <f t="shared" si="87"/>
        <v>215</v>
      </c>
      <c r="I1018" s="474" t="str">
        <f t="shared" si="88"/>
        <v>21502</v>
      </c>
    </row>
    <row r="1019" s="319" customFormat="1" ht="34" hidden="1" customHeight="1" spans="1:9">
      <c r="A1019" s="333">
        <v>2150201</v>
      </c>
      <c r="B1019" s="342" t="s">
        <v>151</v>
      </c>
      <c r="C1019" s="478">
        <v>0</v>
      </c>
      <c r="D1019" s="479">
        <v>0</v>
      </c>
      <c r="E1019" s="477" t="str">
        <f t="shared" si="90"/>
        <v/>
      </c>
      <c r="F1019" s="139" t="str">
        <f t="shared" si="89"/>
        <v>否</v>
      </c>
      <c r="G1019" s="473" t="str">
        <f t="shared" si="86"/>
        <v>项</v>
      </c>
      <c r="H1019" s="474" t="str">
        <f t="shared" si="87"/>
        <v>215</v>
      </c>
      <c r="I1019" s="474" t="str">
        <f t="shared" si="88"/>
        <v>21502</v>
      </c>
    </row>
    <row r="1020" s="319" customFormat="1" ht="34" hidden="1" customHeight="1" spans="1:9">
      <c r="A1020" s="333">
        <v>2150202</v>
      </c>
      <c r="B1020" s="342" t="s">
        <v>152</v>
      </c>
      <c r="C1020" s="478">
        <v>0</v>
      </c>
      <c r="D1020" s="479">
        <v>0</v>
      </c>
      <c r="E1020" s="477" t="str">
        <f t="shared" si="90"/>
        <v/>
      </c>
      <c r="F1020" s="139" t="str">
        <f t="shared" si="89"/>
        <v>否</v>
      </c>
      <c r="G1020" s="473" t="str">
        <f t="shared" si="86"/>
        <v>项</v>
      </c>
      <c r="H1020" s="474" t="str">
        <f t="shared" si="87"/>
        <v>215</v>
      </c>
      <c r="I1020" s="474" t="str">
        <f t="shared" si="88"/>
        <v>21502</v>
      </c>
    </row>
    <row r="1021" s="319" customFormat="1" ht="34" hidden="1" customHeight="1" spans="1:9">
      <c r="A1021" s="333">
        <v>2150203</v>
      </c>
      <c r="B1021" s="342" t="s">
        <v>153</v>
      </c>
      <c r="C1021" s="478">
        <v>0</v>
      </c>
      <c r="D1021" s="479">
        <v>0</v>
      </c>
      <c r="E1021" s="477" t="str">
        <f t="shared" si="90"/>
        <v/>
      </c>
      <c r="F1021" s="139" t="str">
        <f t="shared" si="89"/>
        <v>否</v>
      </c>
      <c r="G1021" s="473" t="str">
        <f t="shared" si="86"/>
        <v>项</v>
      </c>
      <c r="H1021" s="474" t="str">
        <f t="shared" si="87"/>
        <v>215</v>
      </c>
      <c r="I1021" s="474" t="str">
        <f t="shared" si="88"/>
        <v>21502</v>
      </c>
    </row>
    <row r="1022" s="319" customFormat="1" ht="34" hidden="1" customHeight="1" spans="1:9">
      <c r="A1022" s="333">
        <v>2150204</v>
      </c>
      <c r="B1022" s="342" t="s">
        <v>909</v>
      </c>
      <c r="C1022" s="479">
        <v>0</v>
      </c>
      <c r="D1022" s="479">
        <v>0</v>
      </c>
      <c r="E1022" s="477" t="str">
        <f t="shared" si="90"/>
        <v/>
      </c>
      <c r="F1022" s="139" t="str">
        <f t="shared" si="89"/>
        <v>否</v>
      </c>
      <c r="G1022" s="473" t="str">
        <f t="shared" si="86"/>
        <v>项</v>
      </c>
      <c r="H1022" s="474" t="str">
        <f t="shared" si="87"/>
        <v>215</v>
      </c>
      <c r="I1022" s="474" t="str">
        <f t="shared" si="88"/>
        <v>21502</v>
      </c>
    </row>
    <row r="1023" s="319" customFormat="1" ht="34" hidden="1" customHeight="1" spans="1:9">
      <c r="A1023" s="333">
        <v>2150205</v>
      </c>
      <c r="B1023" s="342" t="s">
        <v>910</v>
      </c>
      <c r="C1023" s="478">
        <v>0</v>
      </c>
      <c r="D1023" s="479">
        <v>0</v>
      </c>
      <c r="E1023" s="477" t="str">
        <f t="shared" si="90"/>
        <v/>
      </c>
      <c r="F1023" s="139" t="str">
        <f t="shared" si="89"/>
        <v>否</v>
      </c>
      <c r="G1023" s="473" t="str">
        <f t="shared" si="86"/>
        <v>项</v>
      </c>
      <c r="H1023" s="474" t="str">
        <f t="shared" si="87"/>
        <v>215</v>
      </c>
      <c r="I1023" s="474" t="str">
        <f t="shared" si="88"/>
        <v>21502</v>
      </c>
    </row>
    <row r="1024" s="319" customFormat="1" ht="34" hidden="1" customHeight="1" spans="1:9">
      <c r="A1024" s="333">
        <v>2150206</v>
      </c>
      <c r="B1024" s="342" t="s">
        <v>911</v>
      </c>
      <c r="C1024" s="478">
        <v>0</v>
      </c>
      <c r="D1024" s="479">
        <v>0</v>
      </c>
      <c r="E1024" s="477" t="str">
        <f t="shared" si="90"/>
        <v/>
      </c>
      <c r="F1024" s="139" t="str">
        <f t="shared" si="89"/>
        <v>否</v>
      </c>
      <c r="G1024" s="473" t="str">
        <f t="shared" si="86"/>
        <v>项</v>
      </c>
      <c r="H1024" s="474" t="str">
        <f t="shared" si="87"/>
        <v>215</v>
      </c>
      <c r="I1024" s="474" t="str">
        <f t="shared" si="88"/>
        <v>21502</v>
      </c>
    </row>
    <row r="1025" s="319" customFormat="1" ht="34" hidden="1" customHeight="1" spans="1:9">
      <c r="A1025" s="333">
        <v>2150207</v>
      </c>
      <c r="B1025" s="342" t="s">
        <v>912</v>
      </c>
      <c r="C1025" s="478">
        <v>0</v>
      </c>
      <c r="D1025" s="479">
        <v>0</v>
      </c>
      <c r="E1025" s="477" t="str">
        <f t="shared" si="90"/>
        <v/>
      </c>
      <c r="F1025" s="139" t="str">
        <f t="shared" si="89"/>
        <v>否</v>
      </c>
      <c r="G1025" s="473" t="str">
        <f t="shared" si="86"/>
        <v>项</v>
      </c>
      <c r="H1025" s="474" t="str">
        <f t="shared" si="87"/>
        <v>215</v>
      </c>
      <c r="I1025" s="474" t="str">
        <f t="shared" si="88"/>
        <v>21502</v>
      </c>
    </row>
    <row r="1026" s="319" customFormat="1" ht="34" hidden="1" customHeight="1" spans="1:9">
      <c r="A1026" s="333">
        <v>2150208</v>
      </c>
      <c r="B1026" s="342" t="s">
        <v>913</v>
      </c>
      <c r="C1026" s="478">
        <v>0</v>
      </c>
      <c r="D1026" s="479">
        <v>0</v>
      </c>
      <c r="E1026" s="477" t="str">
        <f t="shared" si="90"/>
        <v/>
      </c>
      <c r="F1026" s="139" t="str">
        <f t="shared" si="89"/>
        <v>否</v>
      </c>
      <c r="G1026" s="473" t="str">
        <f t="shared" si="86"/>
        <v>项</v>
      </c>
      <c r="H1026" s="474" t="str">
        <f t="shared" si="87"/>
        <v>215</v>
      </c>
      <c r="I1026" s="474" t="str">
        <f t="shared" si="88"/>
        <v>21502</v>
      </c>
    </row>
    <row r="1027" s="319" customFormat="1" ht="34" hidden="1" customHeight="1" spans="1:9">
      <c r="A1027" s="333">
        <v>2150209</v>
      </c>
      <c r="B1027" s="342" t="s">
        <v>914</v>
      </c>
      <c r="C1027" s="478">
        <v>0</v>
      </c>
      <c r="D1027" s="479">
        <v>0</v>
      </c>
      <c r="E1027" s="477" t="str">
        <f t="shared" si="90"/>
        <v/>
      </c>
      <c r="F1027" s="139" t="str">
        <f t="shared" si="89"/>
        <v>否</v>
      </c>
      <c r="G1027" s="473" t="str">
        <f t="shared" si="86"/>
        <v>项</v>
      </c>
      <c r="H1027" s="474" t="str">
        <f t="shared" si="87"/>
        <v>215</v>
      </c>
      <c r="I1027" s="474" t="str">
        <f t="shared" si="88"/>
        <v>21502</v>
      </c>
    </row>
    <row r="1028" s="319" customFormat="1" ht="34" hidden="1" customHeight="1" spans="1:9">
      <c r="A1028" s="333">
        <v>2150210</v>
      </c>
      <c r="B1028" s="342" t="s">
        <v>915</v>
      </c>
      <c r="C1028" s="478">
        <v>0</v>
      </c>
      <c r="D1028" s="479">
        <v>0</v>
      </c>
      <c r="E1028" s="477" t="str">
        <f t="shared" si="90"/>
        <v/>
      </c>
      <c r="F1028" s="139" t="str">
        <f t="shared" si="89"/>
        <v>否</v>
      </c>
      <c r="G1028" s="473" t="str">
        <f t="shared" si="86"/>
        <v>项</v>
      </c>
      <c r="H1028" s="474" t="str">
        <f t="shared" si="87"/>
        <v>215</v>
      </c>
      <c r="I1028" s="474" t="str">
        <f t="shared" si="88"/>
        <v>21502</v>
      </c>
    </row>
    <row r="1029" s="319" customFormat="1" ht="34" hidden="1" customHeight="1" spans="1:9">
      <c r="A1029" s="481">
        <v>2150212</v>
      </c>
      <c r="B1029" s="490" t="s">
        <v>916</v>
      </c>
      <c r="C1029" s="478">
        <v>0</v>
      </c>
      <c r="D1029" s="479">
        <v>0</v>
      </c>
      <c r="E1029" s="477" t="str">
        <f t="shared" si="90"/>
        <v/>
      </c>
      <c r="F1029" s="139" t="str">
        <f t="shared" ref="F1029:F1067" si="91">IF(LEN(A1029)=3,"是",IF(B1029&lt;&gt;"",IF(SUM(C1029:D1029)&lt;&gt;0,"是","否"),"是"))</f>
        <v>否</v>
      </c>
      <c r="G1029" s="473" t="str">
        <f t="shared" si="86"/>
        <v>项</v>
      </c>
      <c r="H1029" s="474" t="str">
        <f t="shared" si="87"/>
        <v>215</v>
      </c>
      <c r="I1029" s="474" t="str">
        <f t="shared" si="88"/>
        <v>21502</v>
      </c>
    </row>
    <row r="1030" s="319" customFormat="1" ht="34" hidden="1" customHeight="1" spans="1:9">
      <c r="A1030" s="481">
        <v>2150213</v>
      </c>
      <c r="B1030" s="490" t="s">
        <v>917</v>
      </c>
      <c r="C1030" s="478">
        <v>0</v>
      </c>
      <c r="D1030" s="479">
        <v>0</v>
      </c>
      <c r="E1030" s="477" t="str">
        <f t="shared" si="90"/>
        <v/>
      </c>
      <c r="F1030" s="139" t="str">
        <f t="shared" si="91"/>
        <v>否</v>
      </c>
      <c r="G1030" s="473" t="str">
        <f t="shared" si="86"/>
        <v>项</v>
      </c>
      <c r="H1030" s="474" t="str">
        <f t="shared" si="87"/>
        <v>215</v>
      </c>
      <c r="I1030" s="474" t="str">
        <f t="shared" si="88"/>
        <v>21502</v>
      </c>
    </row>
    <row r="1031" s="319" customFormat="1" ht="34" hidden="1" customHeight="1" spans="1:9">
      <c r="A1031" s="481">
        <v>2150214</v>
      </c>
      <c r="B1031" s="490" t="s">
        <v>918</v>
      </c>
      <c r="C1031" s="478">
        <v>0</v>
      </c>
      <c r="D1031" s="479">
        <v>0</v>
      </c>
      <c r="E1031" s="477" t="str">
        <f t="shared" si="90"/>
        <v/>
      </c>
      <c r="F1031" s="139" t="str">
        <f t="shared" si="91"/>
        <v>否</v>
      </c>
      <c r="G1031" s="473" t="str">
        <f t="shared" si="86"/>
        <v>项</v>
      </c>
      <c r="H1031" s="474" t="str">
        <f t="shared" si="87"/>
        <v>215</v>
      </c>
      <c r="I1031" s="474" t="str">
        <f t="shared" si="88"/>
        <v>21502</v>
      </c>
    </row>
    <row r="1032" s="319" customFormat="1" ht="34" hidden="1" customHeight="1" spans="1:9">
      <c r="A1032" s="333">
        <v>2150215</v>
      </c>
      <c r="B1032" s="342" t="s">
        <v>919</v>
      </c>
      <c r="C1032" s="478">
        <v>0</v>
      </c>
      <c r="D1032" s="479">
        <v>0</v>
      </c>
      <c r="E1032" s="477" t="str">
        <f t="shared" si="90"/>
        <v/>
      </c>
      <c r="F1032" s="139" t="str">
        <f t="shared" si="91"/>
        <v>否</v>
      </c>
      <c r="G1032" s="473" t="str">
        <f t="shared" si="86"/>
        <v>项</v>
      </c>
      <c r="H1032" s="474" t="str">
        <f t="shared" si="87"/>
        <v>215</v>
      </c>
      <c r="I1032" s="474" t="str">
        <f t="shared" si="88"/>
        <v>21502</v>
      </c>
    </row>
    <row r="1033" s="319" customFormat="1" ht="34" hidden="1" customHeight="1" spans="1:9">
      <c r="A1033" s="333">
        <v>2150299</v>
      </c>
      <c r="B1033" s="342" t="s">
        <v>920</v>
      </c>
      <c r="C1033" s="479">
        <v>0</v>
      </c>
      <c r="D1033" s="479">
        <v>0</v>
      </c>
      <c r="E1033" s="477" t="str">
        <f t="shared" si="90"/>
        <v/>
      </c>
      <c r="F1033" s="139" t="str">
        <f t="shared" si="91"/>
        <v>否</v>
      </c>
      <c r="G1033" s="473" t="str">
        <f t="shared" ref="G1033:G1096" si="92">_xlfn.IFS(LEN(A1033)=3,"类",LEN(A1033)=5,"款",LEN(A1033)=7,"项")</f>
        <v>项</v>
      </c>
      <c r="H1033" s="474" t="str">
        <f t="shared" ref="H1033:H1096" si="93">LEFT(A1033,3)</f>
        <v>215</v>
      </c>
      <c r="I1033" s="474" t="str">
        <f t="shared" ref="I1033:I1096" si="94">LEFT(A1033,5)</f>
        <v>21502</v>
      </c>
    </row>
    <row r="1034" s="316" customFormat="1" ht="34" hidden="1" customHeight="1" spans="1:9">
      <c r="A1034" s="339">
        <v>21503</v>
      </c>
      <c r="B1034" s="475" t="s">
        <v>921</v>
      </c>
      <c r="C1034" s="476">
        <f>SUMIFS(C1035:C$1302,$G1035:$G$1302,"项",$I1035:$I$1302,$A1034)</f>
        <v>0</v>
      </c>
      <c r="D1034" s="479">
        <f>SUMIFS(D1035:D$1302,$G1035:$G$1302,"项",$I1035:$I$1302,$A1034)</f>
        <v>0</v>
      </c>
      <c r="E1034" s="477" t="str">
        <f t="shared" si="90"/>
        <v/>
      </c>
      <c r="F1034" s="139" t="str">
        <f t="shared" si="91"/>
        <v>否</v>
      </c>
      <c r="G1034" s="473" t="str">
        <f t="shared" si="92"/>
        <v>款</v>
      </c>
      <c r="H1034" s="474" t="str">
        <f t="shared" si="93"/>
        <v>215</v>
      </c>
      <c r="I1034" s="474" t="str">
        <f t="shared" si="94"/>
        <v>21503</v>
      </c>
    </row>
    <row r="1035" s="319" customFormat="1" ht="34" hidden="1" customHeight="1" spans="1:9">
      <c r="A1035" s="333">
        <v>2150301</v>
      </c>
      <c r="B1035" s="342" t="s">
        <v>151</v>
      </c>
      <c r="C1035" s="478">
        <v>0</v>
      </c>
      <c r="D1035" s="479">
        <v>0</v>
      </c>
      <c r="E1035" s="477" t="str">
        <f t="shared" si="90"/>
        <v/>
      </c>
      <c r="F1035" s="139" t="str">
        <f t="shared" si="91"/>
        <v>否</v>
      </c>
      <c r="G1035" s="473" t="str">
        <f t="shared" si="92"/>
        <v>项</v>
      </c>
      <c r="H1035" s="474" t="str">
        <f t="shared" si="93"/>
        <v>215</v>
      </c>
      <c r="I1035" s="474" t="str">
        <f t="shared" si="94"/>
        <v>21503</v>
      </c>
    </row>
    <row r="1036" s="319" customFormat="1" ht="34" hidden="1" customHeight="1" spans="1:9">
      <c r="A1036" s="333">
        <v>2150302</v>
      </c>
      <c r="B1036" s="342" t="s">
        <v>152</v>
      </c>
      <c r="C1036" s="478">
        <v>0</v>
      </c>
      <c r="D1036" s="479">
        <v>0</v>
      </c>
      <c r="E1036" s="477" t="str">
        <f t="shared" si="90"/>
        <v/>
      </c>
      <c r="F1036" s="139" t="str">
        <f t="shared" si="91"/>
        <v>否</v>
      </c>
      <c r="G1036" s="473" t="str">
        <f t="shared" si="92"/>
        <v>项</v>
      </c>
      <c r="H1036" s="474" t="str">
        <f t="shared" si="93"/>
        <v>215</v>
      </c>
      <c r="I1036" s="474" t="str">
        <f t="shared" si="94"/>
        <v>21503</v>
      </c>
    </row>
    <row r="1037" s="319" customFormat="1" ht="34" hidden="1" customHeight="1" spans="1:9">
      <c r="A1037" s="333">
        <v>2150303</v>
      </c>
      <c r="B1037" s="342" t="s">
        <v>153</v>
      </c>
      <c r="C1037" s="478">
        <v>0</v>
      </c>
      <c r="D1037" s="479">
        <v>0</v>
      </c>
      <c r="E1037" s="477" t="str">
        <f t="shared" si="90"/>
        <v/>
      </c>
      <c r="F1037" s="139" t="str">
        <f t="shared" si="91"/>
        <v>否</v>
      </c>
      <c r="G1037" s="473" t="str">
        <f t="shared" si="92"/>
        <v>项</v>
      </c>
      <c r="H1037" s="474" t="str">
        <f t="shared" si="93"/>
        <v>215</v>
      </c>
      <c r="I1037" s="474" t="str">
        <f t="shared" si="94"/>
        <v>21503</v>
      </c>
    </row>
    <row r="1038" s="319" customFormat="1" ht="34" hidden="1" customHeight="1" spans="1:9">
      <c r="A1038" s="333">
        <v>2150399</v>
      </c>
      <c r="B1038" s="342" t="s">
        <v>922</v>
      </c>
      <c r="C1038" s="478">
        <v>0</v>
      </c>
      <c r="D1038" s="479">
        <v>0</v>
      </c>
      <c r="E1038" s="477" t="str">
        <f t="shared" si="90"/>
        <v/>
      </c>
      <c r="F1038" s="139" t="str">
        <f t="shared" si="91"/>
        <v>否</v>
      </c>
      <c r="G1038" s="473" t="str">
        <f t="shared" si="92"/>
        <v>项</v>
      </c>
      <c r="H1038" s="474" t="str">
        <f t="shared" si="93"/>
        <v>215</v>
      </c>
      <c r="I1038" s="474" t="str">
        <f t="shared" si="94"/>
        <v>21503</v>
      </c>
    </row>
    <row r="1039" s="316" customFormat="1" ht="34" customHeight="1" spans="1:9">
      <c r="A1039" s="339">
        <v>21505</v>
      </c>
      <c r="B1039" s="475" t="s">
        <v>923</v>
      </c>
      <c r="C1039" s="476">
        <f>SUMIFS(C1040:C$1302,$G1040:$G$1302,"项",$I1040:$I$1302,$A1039)</f>
        <v>626</v>
      </c>
      <c r="D1039" s="479">
        <f>SUMIFS(D1040:D$1302,$G1040:$G$1302,"项",$I1040:$I$1302,$A1039)</f>
        <v>1100</v>
      </c>
      <c r="E1039" s="477">
        <f t="shared" si="90"/>
        <v>0.757188498402556</v>
      </c>
      <c r="F1039" s="139" t="str">
        <f t="shared" si="91"/>
        <v>是</v>
      </c>
      <c r="G1039" s="473" t="str">
        <f t="shared" si="92"/>
        <v>款</v>
      </c>
      <c r="H1039" s="474" t="str">
        <f t="shared" si="93"/>
        <v>215</v>
      </c>
      <c r="I1039" s="474" t="str">
        <f t="shared" si="94"/>
        <v>21505</v>
      </c>
    </row>
    <row r="1040" s="319" customFormat="1" ht="34" hidden="1" customHeight="1" spans="1:9">
      <c r="A1040" s="333">
        <v>2150501</v>
      </c>
      <c r="B1040" s="342" t="s">
        <v>151</v>
      </c>
      <c r="C1040" s="479">
        <v>0</v>
      </c>
      <c r="D1040" s="479">
        <v>0</v>
      </c>
      <c r="E1040" s="477" t="str">
        <f t="shared" si="90"/>
        <v/>
      </c>
      <c r="F1040" s="139" t="str">
        <f t="shared" si="91"/>
        <v>否</v>
      </c>
      <c r="G1040" s="473" t="str">
        <f t="shared" si="92"/>
        <v>项</v>
      </c>
      <c r="H1040" s="474" t="str">
        <f t="shared" si="93"/>
        <v>215</v>
      </c>
      <c r="I1040" s="474" t="str">
        <f t="shared" si="94"/>
        <v>21505</v>
      </c>
    </row>
    <row r="1041" s="319" customFormat="1" ht="34" hidden="1" customHeight="1" spans="1:9">
      <c r="A1041" s="333">
        <v>2150502</v>
      </c>
      <c r="B1041" s="342" t="s">
        <v>152</v>
      </c>
      <c r="C1041" s="478">
        <v>0</v>
      </c>
      <c r="D1041" s="479">
        <v>0</v>
      </c>
      <c r="E1041" s="477" t="str">
        <f t="shared" si="90"/>
        <v/>
      </c>
      <c r="F1041" s="139" t="str">
        <f t="shared" si="91"/>
        <v>否</v>
      </c>
      <c r="G1041" s="473" t="str">
        <f t="shared" si="92"/>
        <v>项</v>
      </c>
      <c r="H1041" s="474" t="str">
        <f t="shared" si="93"/>
        <v>215</v>
      </c>
      <c r="I1041" s="474" t="str">
        <f t="shared" si="94"/>
        <v>21505</v>
      </c>
    </row>
    <row r="1042" s="319" customFormat="1" ht="34" hidden="1" customHeight="1" spans="1:9">
      <c r="A1042" s="333">
        <v>2150503</v>
      </c>
      <c r="B1042" s="342" t="s">
        <v>153</v>
      </c>
      <c r="C1042" s="478">
        <v>0</v>
      </c>
      <c r="D1042" s="479">
        <v>0</v>
      </c>
      <c r="E1042" s="477" t="str">
        <f t="shared" si="90"/>
        <v/>
      </c>
      <c r="F1042" s="139" t="str">
        <f t="shared" si="91"/>
        <v>否</v>
      </c>
      <c r="G1042" s="473" t="str">
        <f t="shared" si="92"/>
        <v>项</v>
      </c>
      <c r="H1042" s="474" t="str">
        <f t="shared" si="93"/>
        <v>215</v>
      </c>
      <c r="I1042" s="474" t="str">
        <f t="shared" si="94"/>
        <v>21505</v>
      </c>
    </row>
    <row r="1043" s="319" customFormat="1" ht="34" hidden="1" customHeight="1" spans="1:9">
      <c r="A1043" s="333">
        <v>2150505</v>
      </c>
      <c r="B1043" s="342" t="s">
        <v>924</v>
      </c>
      <c r="C1043" s="478">
        <v>0</v>
      </c>
      <c r="D1043" s="479">
        <v>0</v>
      </c>
      <c r="E1043" s="477" t="str">
        <f t="shared" si="90"/>
        <v/>
      </c>
      <c r="F1043" s="139" t="str">
        <f t="shared" si="91"/>
        <v>否</v>
      </c>
      <c r="G1043" s="473" t="str">
        <f t="shared" si="92"/>
        <v>项</v>
      </c>
      <c r="H1043" s="474" t="str">
        <f t="shared" si="93"/>
        <v>215</v>
      </c>
      <c r="I1043" s="474" t="str">
        <f t="shared" si="94"/>
        <v>21505</v>
      </c>
    </row>
    <row r="1044" s="319" customFormat="1" ht="34" hidden="1" customHeight="1" spans="1:9">
      <c r="A1044" s="333">
        <v>2150507</v>
      </c>
      <c r="B1044" s="342" t="s">
        <v>925</v>
      </c>
      <c r="C1044" s="478">
        <v>0</v>
      </c>
      <c r="D1044" s="479">
        <v>0</v>
      </c>
      <c r="E1044" s="477" t="str">
        <f t="shared" si="90"/>
        <v/>
      </c>
      <c r="F1044" s="139" t="str">
        <f t="shared" si="91"/>
        <v>否</v>
      </c>
      <c r="G1044" s="473" t="str">
        <f t="shared" si="92"/>
        <v>项</v>
      </c>
      <c r="H1044" s="474" t="str">
        <f t="shared" si="93"/>
        <v>215</v>
      </c>
      <c r="I1044" s="474" t="str">
        <f t="shared" si="94"/>
        <v>21505</v>
      </c>
    </row>
    <row r="1045" s="319" customFormat="1" ht="34" hidden="1" customHeight="1" spans="1:9">
      <c r="A1045" s="333">
        <v>2150508</v>
      </c>
      <c r="B1045" s="342" t="s">
        <v>926</v>
      </c>
      <c r="C1045" s="478">
        <v>0</v>
      </c>
      <c r="D1045" s="479">
        <v>0</v>
      </c>
      <c r="E1045" s="477" t="str">
        <f t="shared" si="90"/>
        <v/>
      </c>
      <c r="F1045" s="139" t="str">
        <f t="shared" si="91"/>
        <v>否</v>
      </c>
      <c r="G1045" s="473" t="str">
        <f t="shared" si="92"/>
        <v>项</v>
      </c>
      <c r="H1045" s="474" t="str">
        <f t="shared" si="93"/>
        <v>215</v>
      </c>
      <c r="I1045" s="474" t="str">
        <f t="shared" si="94"/>
        <v>21505</v>
      </c>
    </row>
    <row r="1046" s="319" customFormat="1" ht="34" hidden="1" customHeight="1" spans="1:9">
      <c r="A1046" s="481">
        <v>2150516</v>
      </c>
      <c r="B1046" s="487" t="s">
        <v>927</v>
      </c>
      <c r="C1046" s="478">
        <v>0</v>
      </c>
      <c r="D1046" s="479">
        <v>0</v>
      </c>
      <c r="E1046" s="477" t="str">
        <f t="shared" si="90"/>
        <v/>
      </c>
      <c r="F1046" s="139" t="str">
        <f t="shared" si="91"/>
        <v>否</v>
      </c>
      <c r="G1046" s="473" t="str">
        <f t="shared" si="92"/>
        <v>项</v>
      </c>
      <c r="H1046" s="474" t="str">
        <f t="shared" si="93"/>
        <v>215</v>
      </c>
      <c r="I1046" s="474" t="str">
        <f t="shared" si="94"/>
        <v>21505</v>
      </c>
    </row>
    <row r="1047" s="319" customFormat="1" ht="34" customHeight="1" spans="1:9">
      <c r="A1047" s="333">
        <v>2150517</v>
      </c>
      <c r="B1047" s="342" t="s">
        <v>928</v>
      </c>
      <c r="C1047" s="478">
        <v>626</v>
      </c>
      <c r="D1047" s="479">
        <v>1100</v>
      </c>
      <c r="E1047" s="477">
        <f t="shared" si="90"/>
        <v>0.757188498402556</v>
      </c>
      <c r="F1047" s="139" t="str">
        <f t="shared" si="91"/>
        <v>是</v>
      </c>
      <c r="G1047" s="473" t="str">
        <f t="shared" si="92"/>
        <v>项</v>
      </c>
      <c r="H1047" s="474" t="str">
        <f t="shared" si="93"/>
        <v>215</v>
      </c>
      <c r="I1047" s="474" t="str">
        <f t="shared" si="94"/>
        <v>21505</v>
      </c>
    </row>
    <row r="1048" s="319" customFormat="1" ht="34" hidden="1" customHeight="1" spans="1:9">
      <c r="A1048" s="333">
        <v>2150550</v>
      </c>
      <c r="B1048" s="342" t="s">
        <v>160</v>
      </c>
      <c r="C1048" s="479">
        <v>0</v>
      </c>
      <c r="D1048" s="479">
        <v>0</v>
      </c>
      <c r="E1048" s="477" t="str">
        <f t="shared" si="90"/>
        <v/>
      </c>
      <c r="F1048" s="139" t="str">
        <f t="shared" si="91"/>
        <v>否</v>
      </c>
      <c r="G1048" s="473" t="str">
        <f t="shared" si="92"/>
        <v>项</v>
      </c>
      <c r="H1048" s="474" t="str">
        <f t="shared" si="93"/>
        <v>215</v>
      </c>
      <c r="I1048" s="474" t="str">
        <f t="shared" si="94"/>
        <v>21505</v>
      </c>
    </row>
    <row r="1049" s="319" customFormat="1" ht="34" hidden="1" customHeight="1" spans="1:9">
      <c r="A1049" s="333">
        <v>2150599</v>
      </c>
      <c r="B1049" s="342" t="s">
        <v>929</v>
      </c>
      <c r="C1049" s="478">
        <v>0</v>
      </c>
      <c r="D1049" s="479">
        <v>0</v>
      </c>
      <c r="E1049" s="477" t="str">
        <f t="shared" si="90"/>
        <v/>
      </c>
      <c r="F1049" s="139" t="str">
        <f t="shared" si="91"/>
        <v>否</v>
      </c>
      <c r="G1049" s="473" t="str">
        <f t="shared" si="92"/>
        <v>项</v>
      </c>
      <c r="H1049" s="474" t="str">
        <f t="shared" si="93"/>
        <v>215</v>
      </c>
      <c r="I1049" s="474" t="str">
        <f t="shared" si="94"/>
        <v>21505</v>
      </c>
    </row>
    <row r="1050" s="316" customFormat="1" ht="34" customHeight="1" spans="1:9">
      <c r="A1050" s="339">
        <v>21507</v>
      </c>
      <c r="B1050" s="475" t="s">
        <v>930</v>
      </c>
      <c r="C1050" s="476">
        <f>SUMIFS(C1051:C$1302,$G1051:$G$1302,"项",$I1051:$I$1302,$A1050)</f>
        <v>0</v>
      </c>
      <c r="D1050" s="479">
        <f>SUMIFS(D1051:D$1302,$G1051:$G$1302,"项",$I1051:$I$1302,$A1050)</f>
        <v>235</v>
      </c>
      <c r="E1050" s="477" t="str">
        <f t="shared" si="90"/>
        <v/>
      </c>
      <c r="F1050" s="139" t="str">
        <f t="shared" si="91"/>
        <v>是</v>
      </c>
      <c r="G1050" s="473" t="str">
        <f t="shared" si="92"/>
        <v>款</v>
      </c>
      <c r="H1050" s="474" t="str">
        <f t="shared" si="93"/>
        <v>215</v>
      </c>
      <c r="I1050" s="474" t="str">
        <f t="shared" si="94"/>
        <v>21507</v>
      </c>
    </row>
    <row r="1051" s="319" customFormat="1" ht="34" hidden="1" customHeight="1" spans="1:9">
      <c r="A1051" s="333">
        <v>2150701</v>
      </c>
      <c r="B1051" s="342" t="s">
        <v>151</v>
      </c>
      <c r="C1051" s="478">
        <v>0</v>
      </c>
      <c r="D1051" s="479">
        <v>0</v>
      </c>
      <c r="E1051" s="477" t="str">
        <f t="shared" si="90"/>
        <v/>
      </c>
      <c r="F1051" s="139" t="str">
        <f t="shared" si="91"/>
        <v>否</v>
      </c>
      <c r="G1051" s="473" t="str">
        <f t="shared" si="92"/>
        <v>项</v>
      </c>
      <c r="H1051" s="474" t="str">
        <f t="shared" si="93"/>
        <v>215</v>
      </c>
      <c r="I1051" s="474" t="str">
        <f t="shared" si="94"/>
        <v>21507</v>
      </c>
    </row>
    <row r="1052" s="319" customFormat="1" ht="34" customHeight="1" spans="1:9">
      <c r="A1052" s="333">
        <v>2150702</v>
      </c>
      <c r="B1052" s="342" t="s">
        <v>152</v>
      </c>
      <c r="C1052" s="478">
        <v>0</v>
      </c>
      <c r="D1052" s="479">
        <v>235</v>
      </c>
      <c r="E1052" s="477" t="str">
        <f t="shared" si="90"/>
        <v/>
      </c>
      <c r="F1052" s="139" t="str">
        <f t="shared" si="91"/>
        <v>是</v>
      </c>
      <c r="G1052" s="473" t="str">
        <f t="shared" si="92"/>
        <v>项</v>
      </c>
      <c r="H1052" s="474" t="str">
        <f t="shared" si="93"/>
        <v>215</v>
      </c>
      <c r="I1052" s="474" t="str">
        <f t="shared" si="94"/>
        <v>21507</v>
      </c>
    </row>
    <row r="1053" s="319" customFormat="1" ht="34" hidden="1" customHeight="1" spans="1:9">
      <c r="A1053" s="333">
        <v>2150703</v>
      </c>
      <c r="B1053" s="342" t="s">
        <v>153</v>
      </c>
      <c r="C1053" s="478">
        <v>0</v>
      </c>
      <c r="D1053" s="479">
        <v>0</v>
      </c>
      <c r="E1053" s="477" t="str">
        <f t="shared" si="90"/>
        <v/>
      </c>
      <c r="F1053" s="139" t="str">
        <f t="shared" si="91"/>
        <v>否</v>
      </c>
      <c r="G1053" s="473" t="str">
        <f t="shared" si="92"/>
        <v>项</v>
      </c>
      <c r="H1053" s="474" t="str">
        <f t="shared" si="93"/>
        <v>215</v>
      </c>
      <c r="I1053" s="474" t="str">
        <f t="shared" si="94"/>
        <v>21507</v>
      </c>
    </row>
    <row r="1054" s="319" customFormat="1" ht="34" hidden="1" customHeight="1" spans="1:9">
      <c r="A1054" s="333">
        <v>2150704</v>
      </c>
      <c r="B1054" s="342" t="s">
        <v>931</v>
      </c>
      <c r="C1054" s="479">
        <v>0</v>
      </c>
      <c r="D1054" s="479">
        <v>0</v>
      </c>
      <c r="E1054" s="477" t="str">
        <f t="shared" si="90"/>
        <v/>
      </c>
      <c r="F1054" s="139" t="str">
        <f t="shared" si="91"/>
        <v>否</v>
      </c>
      <c r="G1054" s="473" t="str">
        <f t="shared" si="92"/>
        <v>项</v>
      </c>
      <c r="H1054" s="474" t="str">
        <f t="shared" si="93"/>
        <v>215</v>
      </c>
      <c r="I1054" s="474" t="str">
        <f t="shared" si="94"/>
        <v>21507</v>
      </c>
    </row>
    <row r="1055" s="319" customFormat="1" ht="34" hidden="1" customHeight="1" spans="1:9">
      <c r="A1055" s="333">
        <v>2150705</v>
      </c>
      <c r="B1055" s="342" t="s">
        <v>932</v>
      </c>
      <c r="C1055" s="479">
        <v>0</v>
      </c>
      <c r="D1055" s="479">
        <v>0</v>
      </c>
      <c r="E1055" s="477" t="str">
        <f t="shared" si="90"/>
        <v/>
      </c>
      <c r="F1055" s="139" t="str">
        <f t="shared" si="91"/>
        <v>否</v>
      </c>
      <c r="G1055" s="473" t="str">
        <f t="shared" si="92"/>
        <v>项</v>
      </c>
      <c r="H1055" s="474" t="str">
        <f t="shared" si="93"/>
        <v>215</v>
      </c>
      <c r="I1055" s="474" t="str">
        <f t="shared" si="94"/>
        <v>21507</v>
      </c>
    </row>
    <row r="1056" s="319" customFormat="1" ht="34" hidden="1" customHeight="1" spans="1:9">
      <c r="A1056" s="333">
        <v>2150799</v>
      </c>
      <c r="B1056" s="342" t="s">
        <v>933</v>
      </c>
      <c r="C1056" s="478">
        <v>0</v>
      </c>
      <c r="D1056" s="479">
        <v>0</v>
      </c>
      <c r="E1056" s="477" t="str">
        <f t="shared" si="90"/>
        <v/>
      </c>
      <c r="F1056" s="139" t="str">
        <f t="shared" si="91"/>
        <v>否</v>
      </c>
      <c r="G1056" s="473" t="str">
        <f t="shared" si="92"/>
        <v>项</v>
      </c>
      <c r="H1056" s="474" t="str">
        <f t="shared" si="93"/>
        <v>215</v>
      </c>
      <c r="I1056" s="474" t="str">
        <f t="shared" si="94"/>
        <v>21507</v>
      </c>
    </row>
    <row r="1057" s="316" customFormat="1" ht="34" customHeight="1" spans="1:9">
      <c r="A1057" s="339">
        <v>21508</v>
      </c>
      <c r="B1057" s="475" t="s">
        <v>934</v>
      </c>
      <c r="C1057" s="476">
        <f>SUMIFS(C1058:C$1302,$G1058:$G$1302,"项",$I1058:$I$1302,$A1057)</f>
        <v>38</v>
      </c>
      <c r="D1057" s="479">
        <f>SUMIFS(D1058:D$1302,$G1058:$G$1302,"项",$I1058:$I$1302,$A1057)</f>
        <v>462</v>
      </c>
      <c r="E1057" s="477">
        <f t="shared" si="90"/>
        <v>11.1578947368421</v>
      </c>
      <c r="F1057" s="139" t="str">
        <f t="shared" si="91"/>
        <v>是</v>
      </c>
      <c r="G1057" s="473" t="str">
        <f t="shared" si="92"/>
        <v>款</v>
      </c>
      <c r="H1057" s="474" t="str">
        <f t="shared" si="93"/>
        <v>215</v>
      </c>
      <c r="I1057" s="474" t="str">
        <f t="shared" si="94"/>
        <v>21508</v>
      </c>
    </row>
    <row r="1058" s="319" customFormat="1" ht="34" hidden="1" customHeight="1" spans="1:9">
      <c r="A1058" s="333">
        <v>2150801</v>
      </c>
      <c r="B1058" s="342" t="s">
        <v>151</v>
      </c>
      <c r="C1058" s="478">
        <v>0</v>
      </c>
      <c r="D1058" s="479">
        <v>0</v>
      </c>
      <c r="E1058" s="477" t="str">
        <f t="shared" si="90"/>
        <v/>
      </c>
      <c r="F1058" s="139" t="str">
        <f t="shared" si="91"/>
        <v>否</v>
      </c>
      <c r="G1058" s="473" t="str">
        <f t="shared" si="92"/>
        <v>项</v>
      </c>
      <c r="H1058" s="474" t="str">
        <f t="shared" si="93"/>
        <v>215</v>
      </c>
      <c r="I1058" s="474" t="str">
        <f t="shared" si="94"/>
        <v>21508</v>
      </c>
    </row>
    <row r="1059" s="319" customFormat="1" ht="34" hidden="1" customHeight="1" spans="1:9">
      <c r="A1059" s="333">
        <v>2150802</v>
      </c>
      <c r="B1059" s="342" t="s">
        <v>152</v>
      </c>
      <c r="C1059" s="478">
        <v>0</v>
      </c>
      <c r="D1059" s="479">
        <v>0</v>
      </c>
      <c r="E1059" s="477" t="str">
        <f t="shared" si="90"/>
        <v/>
      </c>
      <c r="F1059" s="139" t="str">
        <f t="shared" si="91"/>
        <v>否</v>
      </c>
      <c r="G1059" s="473" t="str">
        <f t="shared" si="92"/>
        <v>项</v>
      </c>
      <c r="H1059" s="474" t="str">
        <f t="shared" si="93"/>
        <v>215</v>
      </c>
      <c r="I1059" s="474" t="str">
        <f t="shared" si="94"/>
        <v>21508</v>
      </c>
    </row>
    <row r="1060" s="319" customFormat="1" ht="34" hidden="1" customHeight="1" spans="1:9">
      <c r="A1060" s="333">
        <v>2150803</v>
      </c>
      <c r="B1060" s="342" t="s">
        <v>153</v>
      </c>
      <c r="C1060" s="478">
        <v>0</v>
      </c>
      <c r="D1060" s="479">
        <v>0</v>
      </c>
      <c r="E1060" s="477" t="str">
        <f t="shared" si="90"/>
        <v/>
      </c>
      <c r="F1060" s="139" t="str">
        <f t="shared" si="91"/>
        <v>否</v>
      </c>
      <c r="G1060" s="473" t="str">
        <f t="shared" si="92"/>
        <v>项</v>
      </c>
      <c r="H1060" s="474" t="str">
        <f t="shared" si="93"/>
        <v>215</v>
      </c>
      <c r="I1060" s="474" t="str">
        <f t="shared" si="94"/>
        <v>21508</v>
      </c>
    </row>
    <row r="1061" s="319" customFormat="1" ht="34" hidden="1" customHeight="1" spans="1:9">
      <c r="A1061" s="333">
        <v>2150804</v>
      </c>
      <c r="B1061" s="342" t="s">
        <v>935</v>
      </c>
      <c r="C1061" s="478">
        <v>0</v>
      </c>
      <c r="D1061" s="479">
        <v>0</v>
      </c>
      <c r="E1061" s="477" t="str">
        <f t="shared" si="90"/>
        <v/>
      </c>
      <c r="F1061" s="139" t="str">
        <f t="shared" si="91"/>
        <v>否</v>
      </c>
      <c r="G1061" s="473" t="str">
        <f t="shared" si="92"/>
        <v>项</v>
      </c>
      <c r="H1061" s="474" t="str">
        <f t="shared" si="93"/>
        <v>215</v>
      </c>
      <c r="I1061" s="474" t="str">
        <f t="shared" si="94"/>
        <v>21508</v>
      </c>
    </row>
    <row r="1062" s="319" customFormat="1" ht="34" customHeight="1" spans="1:9">
      <c r="A1062" s="333">
        <v>2150805</v>
      </c>
      <c r="B1062" s="342" t="s">
        <v>936</v>
      </c>
      <c r="C1062" s="478">
        <v>38</v>
      </c>
      <c r="D1062" s="479">
        <v>462</v>
      </c>
      <c r="E1062" s="477">
        <f t="shared" si="90"/>
        <v>11.1578947368421</v>
      </c>
      <c r="F1062" s="139" t="str">
        <f t="shared" si="91"/>
        <v>是</v>
      </c>
      <c r="G1062" s="473" t="str">
        <f t="shared" si="92"/>
        <v>项</v>
      </c>
      <c r="H1062" s="474" t="str">
        <f t="shared" si="93"/>
        <v>215</v>
      </c>
      <c r="I1062" s="474" t="str">
        <f t="shared" si="94"/>
        <v>21508</v>
      </c>
    </row>
    <row r="1063" s="319" customFormat="1" ht="34" hidden="1" customHeight="1" spans="1:9">
      <c r="A1063" s="333">
        <v>2150806</v>
      </c>
      <c r="B1063" s="342" t="s">
        <v>937</v>
      </c>
      <c r="C1063" s="478">
        <v>0</v>
      </c>
      <c r="D1063" s="479">
        <v>0</v>
      </c>
      <c r="E1063" s="477" t="str">
        <f t="shared" si="90"/>
        <v/>
      </c>
      <c r="F1063" s="139" t="str">
        <f t="shared" si="91"/>
        <v>否</v>
      </c>
      <c r="G1063" s="473" t="str">
        <f t="shared" si="92"/>
        <v>项</v>
      </c>
      <c r="H1063" s="474" t="str">
        <f t="shared" si="93"/>
        <v>215</v>
      </c>
      <c r="I1063" s="474" t="str">
        <f t="shared" si="94"/>
        <v>21508</v>
      </c>
    </row>
    <row r="1064" s="319" customFormat="1" ht="34" hidden="1" customHeight="1" spans="1:9">
      <c r="A1064" s="333">
        <v>2150899</v>
      </c>
      <c r="B1064" s="342" t="s">
        <v>938</v>
      </c>
      <c r="C1064" s="478">
        <v>0</v>
      </c>
      <c r="D1064" s="479">
        <v>0</v>
      </c>
      <c r="E1064" s="477" t="str">
        <f t="shared" si="90"/>
        <v/>
      </c>
      <c r="F1064" s="139" t="str">
        <f t="shared" si="91"/>
        <v>否</v>
      </c>
      <c r="G1064" s="473" t="str">
        <f t="shared" si="92"/>
        <v>项</v>
      </c>
      <c r="H1064" s="474" t="str">
        <f t="shared" si="93"/>
        <v>215</v>
      </c>
      <c r="I1064" s="474" t="str">
        <f t="shared" si="94"/>
        <v>21508</v>
      </c>
    </row>
    <row r="1065" s="316" customFormat="1" ht="34" customHeight="1" spans="1:9">
      <c r="A1065" s="339">
        <v>21599</v>
      </c>
      <c r="B1065" s="475" t="s">
        <v>939</v>
      </c>
      <c r="C1065" s="476">
        <f>SUMIFS(C1066:C$1302,$G1066:$G$1302,"项",$I1066:$I$1302,$A1065)</f>
        <v>0</v>
      </c>
      <c r="D1065" s="479">
        <f>SUMIFS(D1066:D$1302,$G1066:$G$1302,"项",$I1066:$I$1302,$A1065)</f>
        <v>413</v>
      </c>
      <c r="E1065" s="477" t="str">
        <f t="shared" si="90"/>
        <v/>
      </c>
      <c r="F1065" s="139" t="str">
        <f t="shared" si="91"/>
        <v>是</v>
      </c>
      <c r="G1065" s="473" t="str">
        <f t="shared" si="92"/>
        <v>款</v>
      </c>
      <c r="H1065" s="474" t="str">
        <f t="shared" si="93"/>
        <v>215</v>
      </c>
      <c r="I1065" s="474" t="str">
        <f t="shared" si="94"/>
        <v>21599</v>
      </c>
    </row>
    <row r="1066" s="319" customFormat="1" ht="34" hidden="1" customHeight="1" spans="1:9">
      <c r="A1066" s="333">
        <v>2159901</v>
      </c>
      <c r="B1066" s="342" t="s">
        <v>940</v>
      </c>
      <c r="C1066" s="478">
        <v>0</v>
      </c>
      <c r="D1066" s="479">
        <v>0</v>
      </c>
      <c r="E1066" s="477" t="str">
        <f t="shared" si="90"/>
        <v/>
      </c>
      <c r="F1066" s="139" t="str">
        <f t="shared" si="91"/>
        <v>否</v>
      </c>
      <c r="G1066" s="473" t="str">
        <f t="shared" si="92"/>
        <v>项</v>
      </c>
      <c r="H1066" s="474" t="str">
        <f t="shared" si="93"/>
        <v>215</v>
      </c>
      <c r="I1066" s="474" t="str">
        <f t="shared" si="94"/>
        <v>21599</v>
      </c>
    </row>
    <row r="1067" s="319" customFormat="1" ht="34" hidden="1" customHeight="1" spans="1:9">
      <c r="A1067" s="333">
        <v>2159904</v>
      </c>
      <c r="B1067" s="342" t="s">
        <v>941</v>
      </c>
      <c r="C1067" s="478">
        <v>0</v>
      </c>
      <c r="D1067" s="479">
        <v>0</v>
      </c>
      <c r="E1067" s="477" t="str">
        <f t="shared" si="90"/>
        <v/>
      </c>
      <c r="F1067" s="139" t="str">
        <f t="shared" si="91"/>
        <v>否</v>
      </c>
      <c r="G1067" s="473" t="str">
        <f t="shared" si="92"/>
        <v>项</v>
      </c>
      <c r="H1067" s="474" t="str">
        <f t="shared" si="93"/>
        <v>215</v>
      </c>
      <c r="I1067" s="474" t="str">
        <f t="shared" si="94"/>
        <v>21599</v>
      </c>
    </row>
    <row r="1068" s="319" customFormat="1" ht="34" hidden="1" customHeight="1" spans="1:9">
      <c r="A1068" s="333">
        <v>2159905</v>
      </c>
      <c r="B1068" s="342" t="s">
        <v>942</v>
      </c>
      <c r="C1068" s="478">
        <v>0</v>
      </c>
      <c r="D1068" s="479">
        <v>0</v>
      </c>
      <c r="E1068" s="477" t="str">
        <f t="shared" si="90"/>
        <v/>
      </c>
      <c r="F1068" s="139" t="str">
        <f t="shared" ref="F1068:F1131" si="95">IF(LEN(A1068)=3,"是",IF(B1068&lt;&gt;"",IF(SUM(C1068:D1068)&lt;&gt;0,"是","否"),"是"))</f>
        <v>否</v>
      </c>
      <c r="G1068" s="473" t="str">
        <f t="shared" si="92"/>
        <v>项</v>
      </c>
      <c r="H1068" s="474" t="str">
        <f t="shared" si="93"/>
        <v>215</v>
      </c>
      <c r="I1068" s="474" t="str">
        <f t="shared" si="94"/>
        <v>21599</v>
      </c>
    </row>
    <row r="1069" s="319" customFormat="1" ht="34" hidden="1" customHeight="1" spans="1:9">
      <c r="A1069" s="333">
        <v>2159906</v>
      </c>
      <c r="B1069" s="342" t="s">
        <v>943</v>
      </c>
      <c r="C1069" s="478">
        <v>0</v>
      </c>
      <c r="D1069" s="479">
        <v>0</v>
      </c>
      <c r="E1069" s="477" t="str">
        <f t="shared" si="90"/>
        <v/>
      </c>
      <c r="F1069" s="139" t="str">
        <f t="shared" si="95"/>
        <v>否</v>
      </c>
      <c r="G1069" s="473" t="str">
        <f t="shared" si="92"/>
        <v>项</v>
      </c>
      <c r="H1069" s="474" t="str">
        <f t="shared" si="93"/>
        <v>215</v>
      </c>
      <c r="I1069" s="474" t="str">
        <f t="shared" si="94"/>
        <v>21599</v>
      </c>
    </row>
    <row r="1070" s="319" customFormat="1" ht="34" customHeight="1" spans="1:9">
      <c r="A1070" s="333">
        <v>2159999</v>
      </c>
      <c r="B1070" s="342" t="s">
        <v>944</v>
      </c>
      <c r="C1070" s="478">
        <v>0</v>
      </c>
      <c r="D1070" s="479">
        <v>413</v>
      </c>
      <c r="E1070" s="477" t="str">
        <f t="shared" si="90"/>
        <v/>
      </c>
      <c r="F1070" s="139" t="str">
        <f t="shared" si="95"/>
        <v>是</v>
      </c>
      <c r="G1070" s="473" t="str">
        <f t="shared" si="92"/>
        <v>项</v>
      </c>
      <c r="H1070" s="474" t="str">
        <f t="shared" si="93"/>
        <v>215</v>
      </c>
      <c r="I1070" s="474" t="str">
        <f t="shared" si="94"/>
        <v>21599</v>
      </c>
    </row>
    <row r="1071" s="316" customFormat="1" ht="34" customHeight="1" spans="1:9">
      <c r="A1071" s="470">
        <v>216</v>
      </c>
      <c r="B1071" s="340" t="s">
        <v>111</v>
      </c>
      <c r="C1071" s="341">
        <f>SUMIFS(C1072:C$1302,$G1072:$G$1302,"款",$H1072:$H$1302,$A1071)</f>
        <v>116</v>
      </c>
      <c r="D1071" s="479">
        <f>SUMIFS(D1072:D$1302,$G1072:$G$1302,"款",$H1072:$H$1302,$A1071)</f>
        <v>3</v>
      </c>
      <c r="E1071" s="471">
        <f t="shared" si="90"/>
        <v>-0.974137931034483</v>
      </c>
      <c r="F1071" s="472" t="str">
        <f t="shared" si="95"/>
        <v>是</v>
      </c>
      <c r="G1071" s="473" t="str">
        <f t="shared" si="92"/>
        <v>类</v>
      </c>
      <c r="H1071" s="474" t="str">
        <f t="shared" si="93"/>
        <v>216</v>
      </c>
      <c r="I1071" s="474" t="str">
        <f t="shared" si="94"/>
        <v>216</v>
      </c>
    </row>
    <row r="1072" s="316" customFormat="1" ht="34" customHeight="1" spans="1:9">
      <c r="A1072" s="339">
        <v>21602</v>
      </c>
      <c r="B1072" s="475" t="s">
        <v>945</v>
      </c>
      <c r="C1072" s="476">
        <f>SUMIFS(C1073:C$1302,$G1073:$G$1302,"项",$I1073:$I$1302,$A1072)</f>
        <v>9</v>
      </c>
      <c r="D1072" s="479">
        <f>SUMIFS(D1073:D$1302,$G1073:$G$1302,"项",$I1073:$I$1302,$A1072)</f>
        <v>3</v>
      </c>
      <c r="E1072" s="477">
        <f t="shared" si="90"/>
        <v>-0.666666666666667</v>
      </c>
      <c r="F1072" s="139" t="str">
        <f t="shared" si="95"/>
        <v>是</v>
      </c>
      <c r="G1072" s="473" t="str">
        <f t="shared" si="92"/>
        <v>款</v>
      </c>
      <c r="H1072" s="474" t="str">
        <f t="shared" si="93"/>
        <v>216</v>
      </c>
      <c r="I1072" s="474" t="str">
        <f t="shared" si="94"/>
        <v>21602</v>
      </c>
    </row>
    <row r="1073" s="319" customFormat="1" ht="34" hidden="1" customHeight="1" spans="1:9">
      <c r="A1073" s="333">
        <v>2160201</v>
      </c>
      <c r="B1073" s="342" t="s">
        <v>151</v>
      </c>
      <c r="C1073" s="478">
        <v>0</v>
      </c>
      <c r="D1073" s="479">
        <v>0</v>
      </c>
      <c r="E1073" s="477" t="str">
        <f t="shared" si="90"/>
        <v/>
      </c>
      <c r="F1073" s="139" t="str">
        <f t="shared" si="95"/>
        <v>否</v>
      </c>
      <c r="G1073" s="473" t="str">
        <f t="shared" si="92"/>
        <v>项</v>
      </c>
      <c r="H1073" s="474" t="str">
        <f t="shared" si="93"/>
        <v>216</v>
      </c>
      <c r="I1073" s="474" t="str">
        <f t="shared" si="94"/>
        <v>21602</v>
      </c>
    </row>
    <row r="1074" s="319" customFormat="1" ht="34" hidden="1" customHeight="1" spans="1:9">
      <c r="A1074" s="333">
        <v>2160202</v>
      </c>
      <c r="B1074" s="342" t="s">
        <v>152</v>
      </c>
      <c r="C1074" s="479">
        <v>0</v>
      </c>
      <c r="D1074" s="479">
        <v>0</v>
      </c>
      <c r="E1074" s="477" t="str">
        <f t="shared" si="90"/>
        <v/>
      </c>
      <c r="F1074" s="139" t="str">
        <f t="shared" si="95"/>
        <v>否</v>
      </c>
      <c r="G1074" s="473" t="str">
        <f t="shared" si="92"/>
        <v>项</v>
      </c>
      <c r="H1074" s="474" t="str">
        <f t="shared" si="93"/>
        <v>216</v>
      </c>
      <c r="I1074" s="474" t="str">
        <f t="shared" si="94"/>
        <v>21602</v>
      </c>
    </row>
    <row r="1075" s="319" customFormat="1" ht="34" hidden="1" customHeight="1" spans="1:9">
      <c r="A1075" s="333">
        <v>2160203</v>
      </c>
      <c r="B1075" s="342" t="s">
        <v>153</v>
      </c>
      <c r="C1075" s="479">
        <v>0</v>
      </c>
      <c r="D1075" s="479">
        <v>0</v>
      </c>
      <c r="E1075" s="477" t="str">
        <f t="shared" si="90"/>
        <v/>
      </c>
      <c r="F1075" s="139" t="str">
        <f t="shared" si="95"/>
        <v>否</v>
      </c>
      <c r="G1075" s="473" t="str">
        <f t="shared" si="92"/>
        <v>项</v>
      </c>
      <c r="H1075" s="474" t="str">
        <f t="shared" si="93"/>
        <v>216</v>
      </c>
      <c r="I1075" s="474" t="str">
        <f t="shared" si="94"/>
        <v>21602</v>
      </c>
    </row>
    <row r="1076" s="319" customFormat="1" ht="34" hidden="1" customHeight="1" spans="1:9">
      <c r="A1076" s="333">
        <v>2160216</v>
      </c>
      <c r="B1076" s="342" t="s">
        <v>946</v>
      </c>
      <c r="C1076" s="478">
        <v>0</v>
      </c>
      <c r="D1076" s="479">
        <v>0</v>
      </c>
      <c r="E1076" s="477" t="str">
        <f t="shared" si="90"/>
        <v/>
      </c>
      <c r="F1076" s="139" t="str">
        <f t="shared" si="95"/>
        <v>否</v>
      </c>
      <c r="G1076" s="473" t="str">
        <f t="shared" si="92"/>
        <v>项</v>
      </c>
      <c r="H1076" s="474" t="str">
        <f t="shared" si="93"/>
        <v>216</v>
      </c>
      <c r="I1076" s="474" t="str">
        <f t="shared" si="94"/>
        <v>21602</v>
      </c>
    </row>
    <row r="1077" s="319" customFormat="1" ht="34" hidden="1" customHeight="1" spans="1:9">
      <c r="A1077" s="333">
        <v>2160217</v>
      </c>
      <c r="B1077" s="342" t="s">
        <v>947</v>
      </c>
      <c r="C1077" s="478">
        <v>0</v>
      </c>
      <c r="D1077" s="479">
        <v>0</v>
      </c>
      <c r="E1077" s="477" t="str">
        <f t="shared" ref="E1077:E1140" si="96">IF(C1077&lt;&gt;0,D1077/C1077-1,"")</f>
        <v/>
      </c>
      <c r="F1077" s="139" t="str">
        <f t="shared" si="95"/>
        <v>否</v>
      </c>
      <c r="G1077" s="473" t="str">
        <f t="shared" si="92"/>
        <v>项</v>
      </c>
      <c r="H1077" s="474" t="str">
        <f t="shared" si="93"/>
        <v>216</v>
      </c>
      <c r="I1077" s="474" t="str">
        <f t="shared" si="94"/>
        <v>21602</v>
      </c>
    </row>
    <row r="1078" s="319" customFormat="1" ht="34" hidden="1" customHeight="1" spans="1:9">
      <c r="A1078" s="333">
        <v>2160218</v>
      </c>
      <c r="B1078" s="342" t="s">
        <v>948</v>
      </c>
      <c r="C1078" s="478">
        <v>0</v>
      </c>
      <c r="D1078" s="479">
        <v>0</v>
      </c>
      <c r="E1078" s="477" t="str">
        <f t="shared" si="96"/>
        <v/>
      </c>
      <c r="F1078" s="139" t="str">
        <f t="shared" si="95"/>
        <v>否</v>
      </c>
      <c r="G1078" s="473" t="str">
        <f t="shared" si="92"/>
        <v>项</v>
      </c>
      <c r="H1078" s="474" t="str">
        <f t="shared" si="93"/>
        <v>216</v>
      </c>
      <c r="I1078" s="474" t="str">
        <f t="shared" si="94"/>
        <v>21602</v>
      </c>
    </row>
    <row r="1079" s="319" customFormat="1" ht="34" hidden="1" customHeight="1" spans="1:9">
      <c r="A1079" s="333">
        <v>2160219</v>
      </c>
      <c r="B1079" s="342" t="s">
        <v>949</v>
      </c>
      <c r="C1079" s="478">
        <v>0</v>
      </c>
      <c r="D1079" s="479">
        <v>0</v>
      </c>
      <c r="E1079" s="477" t="str">
        <f t="shared" si="96"/>
        <v/>
      </c>
      <c r="F1079" s="139" t="str">
        <f t="shared" si="95"/>
        <v>否</v>
      </c>
      <c r="G1079" s="473" t="str">
        <f t="shared" si="92"/>
        <v>项</v>
      </c>
      <c r="H1079" s="474" t="str">
        <f t="shared" si="93"/>
        <v>216</v>
      </c>
      <c r="I1079" s="474" t="str">
        <f t="shared" si="94"/>
        <v>21602</v>
      </c>
    </row>
    <row r="1080" s="319" customFormat="1" ht="34" hidden="1" customHeight="1" spans="1:9">
      <c r="A1080" s="333">
        <v>2160250</v>
      </c>
      <c r="B1080" s="342" t="s">
        <v>160</v>
      </c>
      <c r="C1080" s="478">
        <v>0</v>
      </c>
      <c r="D1080" s="479">
        <v>0</v>
      </c>
      <c r="E1080" s="477" t="str">
        <f t="shared" si="96"/>
        <v/>
      </c>
      <c r="F1080" s="139" t="str">
        <f t="shared" si="95"/>
        <v>否</v>
      </c>
      <c r="G1080" s="473" t="str">
        <f t="shared" si="92"/>
        <v>项</v>
      </c>
      <c r="H1080" s="474" t="str">
        <f t="shared" si="93"/>
        <v>216</v>
      </c>
      <c r="I1080" s="474" t="str">
        <f t="shared" si="94"/>
        <v>21602</v>
      </c>
    </row>
    <row r="1081" s="319" customFormat="1" ht="34" customHeight="1" spans="1:9">
      <c r="A1081" s="333">
        <v>2160299</v>
      </c>
      <c r="B1081" s="342" t="s">
        <v>950</v>
      </c>
      <c r="C1081" s="478">
        <v>9</v>
      </c>
      <c r="D1081" s="479">
        <v>3</v>
      </c>
      <c r="E1081" s="477">
        <f t="shared" si="96"/>
        <v>-0.666666666666667</v>
      </c>
      <c r="F1081" s="139" t="str">
        <f t="shared" si="95"/>
        <v>是</v>
      </c>
      <c r="G1081" s="473" t="str">
        <f t="shared" si="92"/>
        <v>项</v>
      </c>
      <c r="H1081" s="474" t="str">
        <f t="shared" si="93"/>
        <v>216</v>
      </c>
      <c r="I1081" s="474" t="str">
        <f t="shared" si="94"/>
        <v>21602</v>
      </c>
    </row>
    <row r="1082" s="316" customFormat="1" ht="34" customHeight="1" spans="1:9">
      <c r="A1082" s="475">
        <v>21606</v>
      </c>
      <c r="B1082" s="491" t="s">
        <v>951</v>
      </c>
      <c r="C1082" s="476">
        <f>SUMIFS(C1083:C$1302,$G1083:$G$1302,"项",$I1083:$I$1302,$A1082)</f>
        <v>47</v>
      </c>
      <c r="D1082" s="479">
        <f>SUMIFS(D1083:D$1302,$G1083:$G$1302,"项",$I1083:$I$1302,$A1082)</f>
        <v>0</v>
      </c>
      <c r="E1082" s="477">
        <f t="shared" si="96"/>
        <v>-1</v>
      </c>
      <c r="F1082" s="139" t="str">
        <f t="shared" si="95"/>
        <v>是</v>
      </c>
      <c r="G1082" s="473" t="str">
        <f t="shared" si="92"/>
        <v>款</v>
      </c>
      <c r="H1082" s="474" t="str">
        <f t="shared" si="93"/>
        <v>216</v>
      </c>
      <c r="I1082" s="474" t="str">
        <f t="shared" si="94"/>
        <v>21606</v>
      </c>
    </row>
    <row r="1083" s="319" customFormat="1" ht="34" hidden="1" customHeight="1" spans="1:9">
      <c r="A1083" s="492">
        <v>2160601</v>
      </c>
      <c r="B1083" s="488" t="s">
        <v>151</v>
      </c>
      <c r="C1083" s="478">
        <v>0</v>
      </c>
      <c r="D1083" s="479">
        <v>0</v>
      </c>
      <c r="E1083" s="477" t="str">
        <f t="shared" si="96"/>
        <v/>
      </c>
      <c r="F1083" s="139" t="str">
        <f t="shared" si="95"/>
        <v>否</v>
      </c>
      <c r="G1083" s="473" t="str">
        <f t="shared" si="92"/>
        <v>项</v>
      </c>
      <c r="H1083" s="474" t="str">
        <f t="shared" si="93"/>
        <v>216</v>
      </c>
      <c r="I1083" s="474" t="str">
        <f t="shared" si="94"/>
        <v>21606</v>
      </c>
    </row>
    <row r="1084" s="319" customFormat="1" ht="34" hidden="1" customHeight="1" spans="1:9">
      <c r="A1084" s="492">
        <v>2160602</v>
      </c>
      <c r="B1084" s="488" t="s">
        <v>152</v>
      </c>
      <c r="C1084" s="478">
        <v>0</v>
      </c>
      <c r="D1084" s="479">
        <v>0</v>
      </c>
      <c r="E1084" s="477" t="str">
        <f t="shared" si="96"/>
        <v/>
      </c>
      <c r="F1084" s="139" t="str">
        <f t="shared" si="95"/>
        <v>否</v>
      </c>
      <c r="G1084" s="473" t="str">
        <f t="shared" si="92"/>
        <v>项</v>
      </c>
      <c r="H1084" s="474" t="str">
        <f t="shared" si="93"/>
        <v>216</v>
      </c>
      <c r="I1084" s="474" t="str">
        <f t="shared" si="94"/>
        <v>21606</v>
      </c>
    </row>
    <row r="1085" s="319" customFormat="1" ht="34" hidden="1" customHeight="1" spans="1:9">
      <c r="A1085" s="492">
        <v>2160603</v>
      </c>
      <c r="B1085" s="488" t="s">
        <v>153</v>
      </c>
      <c r="C1085" s="478">
        <v>0</v>
      </c>
      <c r="D1085" s="479">
        <v>0</v>
      </c>
      <c r="E1085" s="477" t="str">
        <f t="shared" si="96"/>
        <v/>
      </c>
      <c r="F1085" s="139" t="str">
        <f t="shared" si="95"/>
        <v>否</v>
      </c>
      <c r="G1085" s="473" t="str">
        <f t="shared" si="92"/>
        <v>项</v>
      </c>
      <c r="H1085" s="474" t="str">
        <f t="shared" si="93"/>
        <v>216</v>
      </c>
      <c r="I1085" s="474" t="str">
        <f t="shared" si="94"/>
        <v>21606</v>
      </c>
    </row>
    <row r="1086" s="319" customFormat="1" ht="34" hidden="1" customHeight="1" spans="1:9">
      <c r="A1086" s="492">
        <v>2160607</v>
      </c>
      <c r="B1086" s="488" t="s">
        <v>952</v>
      </c>
      <c r="C1086" s="478">
        <v>0</v>
      </c>
      <c r="D1086" s="479">
        <v>0</v>
      </c>
      <c r="E1086" s="477" t="str">
        <f t="shared" si="96"/>
        <v/>
      </c>
      <c r="F1086" s="139" t="str">
        <f t="shared" si="95"/>
        <v>否</v>
      </c>
      <c r="G1086" s="473" t="str">
        <f t="shared" si="92"/>
        <v>项</v>
      </c>
      <c r="H1086" s="474" t="str">
        <f t="shared" si="93"/>
        <v>216</v>
      </c>
      <c r="I1086" s="474" t="str">
        <f t="shared" si="94"/>
        <v>21606</v>
      </c>
    </row>
    <row r="1087" s="319" customFormat="1" ht="34" customHeight="1" spans="1:9">
      <c r="A1087" s="492">
        <v>2160699</v>
      </c>
      <c r="B1087" s="488" t="s">
        <v>953</v>
      </c>
      <c r="C1087" s="478">
        <v>47</v>
      </c>
      <c r="D1087" s="479">
        <v>0</v>
      </c>
      <c r="E1087" s="477">
        <f t="shared" si="96"/>
        <v>-1</v>
      </c>
      <c r="F1087" s="139" t="str">
        <f t="shared" si="95"/>
        <v>是</v>
      </c>
      <c r="G1087" s="473" t="str">
        <f t="shared" si="92"/>
        <v>项</v>
      </c>
      <c r="H1087" s="474" t="str">
        <f t="shared" si="93"/>
        <v>216</v>
      </c>
      <c r="I1087" s="474" t="str">
        <f t="shared" si="94"/>
        <v>21606</v>
      </c>
    </row>
    <row r="1088" s="316" customFormat="1" ht="34" customHeight="1" spans="1:9">
      <c r="A1088" s="493">
        <v>21699</v>
      </c>
      <c r="B1088" s="491" t="s">
        <v>954</v>
      </c>
      <c r="C1088" s="476">
        <f>SUMIFS(C1089:C$1302,$G1089:$G$1302,"项",$I1089:$I$1302,$A1088)</f>
        <v>60</v>
      </c>
      <c r="D1088" s="479">
        <f>SUMIFS(D1089:D$1302,$G1089:$G$1302,"项",$I1089:$I$1302,$A1088)</f>
        <v>0</v>
      </c>
      <c r="E1088" s="477">
        <f t="shared" si="96"/>
        <v>-1</v>
      </c>
      <c r="F1088" s="139" t="str">
        <f t="shared" si="95"/>
        <v>是</v>
      </c>
      <c r="G1088" s="473" t="str">
        <f t="shared" si="92"/>
        <v>款</v>
      </c>
      <c r="H1088" s="474" t="str">
        <f t="shared" si="93"/>
        <v>216</v>
      </c>
      <c r="I1088" s="474" t="str">
        <f t="shared" si="94"/>
        <v>21699</v>
      </c>
    </row>
    <row r="1089" s="319" customFormat="1" ht="34" hidden="1" customHeight="1" spans="1:9">
      <c r="A1089" s="492">
        <v>2169901</v>
      </c>
      <c r="B1089" s="488" t="s">
        <v>955</v>
      </c>
      <c r="C1089" s="478">
        <v>0</v>
      </c>
      <c r="D1089" s="479">
        <v>0</v>
      </c>
      <c r="E1089" s="477" t="str">
        <f t="shared" si="96"/>
        <v/>
      </c>
      <c r="F1089" s="139" t="str">
        <f t="shared" si="95"/>
        <v>否</v>
      </c>
      <c r="G1089" s="473" t="str">
        <f t="shared" si="92"/>
        <v>项</v>
      </c>
      <c r="H1089" s="474" t="str">
        <f t="shared" si="93"/>
        <v>216</v>
      </c>
      <c r="I1089" s="474" t="str">
        <f t="shared" si="94"/>
        <v>21699</v>
      </c>
    </row>
    <row r="1090" s="319" customFormat="1" ht="34" customHeight="1" spans="1:9">
      <c r="A1090" s="492">
        <v>2169999</v>
      </c>
      <c r="B1090" s="488" t="s">
        <v>956</v>
      </c>
      <c r="C1090" s="478">
        <v>60</v>
      </c>
      <c r="D1090" s="479">
        <v>0</v>
      </c>
      <c r="E1090" s="477">
        <f t="shared" si="96"/>
        <v>-1</v>
      </c>
      <c r="F1090" s="139" t="str">
        <f t="shared" si="95"/>
        <v>是</v>
      </c>
      <c r="G1090" s="473" t="str">
        <f t="shared" si="92"/>
        <v>项</v>
      </c>
      <c r="H1090" s="474" t="str">
        <f t="shared" si="93"/>
        <v>216</v>
      </c>
      <c r="I1090" s="474" t="str">
        <f t="shared" si="94"/>
        <v>21699</v>
      </c>
    </row>
    <row r="1091" s="316" customFormat="1" ht="34" customHeight="1" spans="1:9">
      <c r="A1091" s="494">
        <v>217</v>
      </c>
      <c r="B1091" s="495" t="s">
        <v>113</v>
      </c>
      <c r="C1091" s="341">
        <f>SUMIFS(C1092:C$1302,$G1092:$G$1302,"款",$H1092:$H$1302,$A1091)</f>
        <v>0</v>
      </c>
      <c r="D1091" s="479">
        <f>SUMIFS(D1092:D$1302,$G1092:$G$1302,"款",$H1092:$H$1302,$A1091)</f>
        <v>0</v>
      </c>
      <c r="E1091" s="471" t="str">
        <f t="shared" si="96"/>
        <v/>
      </c>
      <c r="F1091" s="472" t="str">
        <f t="shared" si="95"/>
        <v>是</v>
      </c>
      <c r="G1091" s="473" t="str">
        <f t="shared" si="92"/>
        <v>类</v>
      </c>
      <c r="H1091" s="474" t="str">
        <f t="shared" si="93"/>
        <v>217</v>
      </c>
      <c r="I1091" s="474" t="str">
        <f t="shared" si="94"/>
        <v>217</v>
      </c>
    </row>
    <row r="1092" s="316" customFormat="1" ht="34" hidden="1" customHeight="1" spans="1:9">
      <c r="A1092" s="339">
        <v>21701</v>
      </c>
      <c r="B1092" s="475" t="s">
        <v>957</v>
      </c>
      <c r="C1092" s="476">
        <f>SUMIFS(C1093:C$1302,$G1093:$G$1302,"项",$I1093:$I$1302,$A1092)</f>
        <v>0</v>
      </c>
      <c r="D1092" s="479">
        <f>SUMIFS(D1093:D$1302,$G1093:$G$1302,"项",$I1093:$I$1302,$A1092)</f>
        <v>0</v>
      </c>
      <c r="E1092" s="477" t="str">
        <f t="shared" si="96"/>
        <v/>
      </c>
      <c r="F1092" s="139" t="str">
        <f t="shared" si="95"/>
        <v>否</v>
      </c>
      <c r="G1092" s="473" t="str">
        <f t="shared" si="92"/>
        <v>款</v>
      </c>
      <c r="H1092" s="474" t="str">
        <f t="shared" si="93"/>
        <v>217</v>
      </c>
      <c r="I1092" s="474" t="str">
        <f t="shared" si="94"/>
        <v>21701</v>
      </c>
    </row>
    <row r="1093" s="319" customFormat="1" ht="34" hidden="1" customHeight="1" spans="1:9">
      <c r="A1093" s="333">
        <v>2170101</v>
      </c>
      <c r="B1093" s="342" t="s">
        <v>151</v>
      </c>
      <c r="C1093" s="478">
        <v>0</v>
      </c>
      <c r="D1093" s="479">
        <v>0</v>
      </c>
      <c r="E1093" s="477" t="str">
        <f t="shared" si="96"/>
        <v/>
      </c>
      <c r="F1093" s="139" t="str">
        <f t="shared" si="95"/>
        <v>否</v>
      </c>
      <c r="G1093" s="473" t="str">
        <f t="shared" si="92"/>
        <v>项</v>
      </c>
      <c r="H1093" s="474" t="str">
        <f t="shared" si="93"/>
        <v>217</v>
      </c>
      <c r="I1093" s="474" t="str">
        <f t="shared" si="94"/>
        <v>21701</v>
      </c>
    </row>
    <row r="1094" s="319" customFormat="1" ht="34" hidden="1" customHeight="1" spans="1:9">
      <c r="A1094" s="333">
        <v>2170102</v>
      </c>
      <c r="B1094" s="342" t="s">
        <v>152</v>
      </c>
      <c r="C1094" s="478">
        <v>0</v>
      </c>
      <c r="D1094" s="479">
        <v>0</v>
      </c>
      <c r="E1094" s="477" t="str">
        <f t="shared" si="96"/>
        <v/>
      </c>
      <c r="F1094" s="139" t="str">
        <f t="shared" si="95"/>
        <v>否</v>
      </c>
      <c r="G1094" s="473" t="str">
        <f t="shared" si="92"/>
        <v>项</v>
      </c>
      <c r="H1094" s="474" t="str">
        <f t="shared" si="93"/>
        <v>217</v>
      </c>
      <c r="I1094" s="474" t="str">
        <f t="shared" si="94"/>
        <v>21701</v>
      </c>
    </row>
    <row r="1095" s="319" customFormat="1" ht="34" hidden="1" customHeight="1" spans="1:9">
      <c r="A1095" s="333">
        <v>2170103</v>
      </c>
      <c r="B1095" s="342" t="s">
        <v>153</v>
      </c>
      <c r="C1095" s="478">
        <v>0</v>
      </c>
      <c r="D1095" s="479">
        <v>0</v>
      </c>
      <c r="E1095" s="477" t="str">
        <f t="shared" si="96"/>
        <v/>
      </c>
      <c r="F1095" s="139" t="str">
        <f t="shared" si="95"/>
        <v>否</v>
      </c>
      <c r="G1095" s="473" t="str">
        <f t="shared" si="92"/>
        <v>项</v>
      </c>
      <c r="H1095" s="474" t="str">
        <f t="shared" si="93"/>
        <v>217</v>
      </c>
      <c r="I1095" s="474" t="str">
        <f t="shared" si="94"/>
        <v>21701</v>
      </c>
    </row>
    <row r="1096" s="319" customFormat="1" ht="34" hidden="1" customHeight="1" spans="1:9">
      <c r="A1096" s="333">
        <v>2170104</v>
      </c>
      <c r="B1096" s="342" t="s">
        <v>958</v>
      </c>
      <c r="C1096" s="478">
        <v>0</v>
      </c>
      <c r="D1096" s="479">
        <v>0</v>
      </c>
      <c r="E1096" s="477" t="str">
        <f t="shared" si="96"/>
        <v/>
      </c>
      <c r="F1096" s="139" t="str">
        <f t="shared" si="95"/>
        <v>否</v>
      </c>
      <c r="G1096" s="473" t="str">
        <f t="shared" si="92"/>
        <v>项</v>
      </c>
      <c r="H1096" s="474" t="str">
        <f t="shared" si="93"/>
        <v>217</v>
      </c>
      <c r="I1096" s="474" t="str">
        <f t="shared" si="94"/>
        <v>21701</v>
      </c>
    </row>
    <row r="1097" s="319" customFormat="1" ht="34" hidden="1" customHeight="1" spans="1:9">
      <c r="A1097" s="333">
        <v>2170150</v>
      </c>
      <c r="B1097" s="342" t="s">
        <v>160</v>
      </c>
      <c r="C1097" s="478">
        <v>0</v>
      </c>
      <c r="D1097" s="479">
        <v>0</v>
      </c>
      <c r="E1097" s="477" t="str">
        <f t="shared" si="96"/>
        <v/>
      </c>
      <c r="F1097" s="139" t="str">
        <f t="shared" si="95"/>
        <v>否</v>
      </c>
      <c r="G1097" s="473" t="str">
        <f t="shared" ref="G1097:G1160" si="97">_xlfn.IFS(LEN(A1097)=3,"类",LEN(A1097)=5,"款",LEN(A1097)=7,"项")</f>
        <v>项</v>
      </c>
      <c r="H1097" s="474" t="str">
        <f t="shared" ref="H1097:H1160" si="98">LEFT(A1097,3)</f>
        <v>217</v>
      </c>
      <c r="I1097" s="474" t="str">
        <f t="shared" ref="I1097:I1160" si="99">LEFT(A1097,5)</f>
        <v>21701</v>
      </c>
    </row>
    <row r="1098" s="319" customFormat="1" ht="34" hidden="1" customHeight="1" spans="1:9">
      <c r="A1098" s="333">
        <v>2170199</v>
      </c>
      <c r="B1098" s="342" t="s">
        <v>959</v>
      </c>
      <c r="C1098" s="479">
        <v>0</v>
      </c>
      <c r="D1098" s="479">
        <v>0</v>
      </c>
      <c r="E1098" s="477" t="str">
        <f t="shared" si="96"/>
        <v/>
      </c>
      <c r="F1098" s="139" t="str">
        <f t="shared" si="95"/>
        <v>否</v>
      </c>
      <c r="G1098" s="473" t="str">
        <f t="shared" si="97"/>
        <v>项</v>
      </c>
      <c r="H1098" s="474" t="str">
        <f t="shared" si="98"/>
        <v>217</v>
      </c>
      <c r="I1098" s="474" t="str">
        <f t="shared" si="99"/>
        <v>21701</v>
      </c>
    </row>
    <row r="1099" s="316" customFormat="1" ht="34" hidden="1" customHeight="1" spans="1:9">
      <c r="A1099" s="475">
        <v>21702</v>
      </c>
      <c r="B1099" s="475" t="s">
        <v>960</v>
      </c>
      <c r="C1099" s="476">
        <f>SUMIFS(C1100:C$1302,$G1100:$G$1302,"项",$I1100:$I$1302,$A1099)</f>
        <v>0</v>
      </c>
      <c r="D1099" s="479">
        <f>SUMIFS(D1100:D$1302,$G1100:$G$1302,"项",$I1100:$I$1302,$A1099)</f>
        <v>0</v>
      </c>
      <c r="E1099" s="477" t="str">
        <f t="shared" si="96"/>
        <v/>
      </c>
      <c r="F1099" s="139" t="str">
        <f t="shared" si="95"/>
        <v>否</v>
      </c>
      <c r="G1099" s="473" t="str">
        <f t="shared" si="97"/>
        <v>款</v>
      </c>
      <c r="H1099" s="474" t="str">
        <f t="shared" si="98"/>
        <v>217</v>
      </c>
      <c r="I1099" s="474" t="str">
        <f t="shared" si="99"/>
        <v>21702</v>
      </c>
    </row>
    <row r="1100" s="319" customFormat="1" ht="34" hidden="1" customHeight="1" spans="1:9">
      <c r="A1100" s="342">
        <v>2170201</v>
      </c>
      <c r="B1100" s="342" t="s">
        <v>961</v>
      </c>
      <c r="C1100" s="478">
        <v>0</v>
      </c>
      <c r="D1100" s="479">
        <v>0</v>
      </c>
      <c r="E1100" s="477" t="str">
        <f t="shared" si="96"/>
        <v/>
      </c>
      <c r="F1100" s="139" t="str">
        <f t="shared" si="95"/>
        <v>否</v>
      </c>
      <c r="G1100" s="473" t="str">
        <f t="shared" si="97"/>
        <v>项</v>
      </c>
      <c r="H1100" s="474" t="str">
        <f t="shared" si="98"/>
        <v>217</v>
      </c>
      <c r="I1100" s="474" t="str">
        <f t="shared" si="99"/>
        <v>21702</v>
      </c>
    </row>
    <row r="1101" s="319" customFormat="1" ht="34" hidden="1" customHeight="1" spans="1:9">
      <c r="A1101" s="333">
        <v>2170202</v>
      </c>
      <c r="B1101" s="342" t="s">
        <v>962</v>
      </c>
      <c r="C1101" s="479">
        <v>0</v>
      </c>
      <c r="D1101" s="479">
        <v>0</v>
      </c>
      <c r="E1101" s="477" t="str">
        <f t="shared" si="96"/>
        <v/>
      </c>
      <c r="F1101" s="139" t="str">
        <f t="shared" si="95"/>
        <v>否</v>
      </c>
      <c r="G1101" s="473" t="str">
        <f t="shared" si="97"/>
        <v>项</v>
      </c>
      <c r="H1101" s="474" t="str">
        <f t="shared" si="98"/>
        <v>217</v>
      </c>
      <c r="I1101" s="474" t="str">
        <f t="shared" si="99"/>
        <v>21702</v>
      </c>
    </row>
    <row r="1102" s="319" customFormat="1" ht="34" hidden="1" customHeight="1" spans="1:9">
      <c r="A1102" s="333">
        <v>2170203</v>
      </c>
      <c r="B1102" s="342" t="s">
        <v>963</v>
      </c>
      <c r="C1102" s="478">
        <v>0</v>
      </c>
      <c r="D1102" s="479">
        <v>0</v>
      </c>
      <c r="E1102" s="477" t="str">
        <f t="shared" si="96"/>
        <v/>
      </c>
      <c r="F1102" s="139" t="str">
        <f t="shared" si="95"/>
        <v>否</v>
      </c>
      <c r="G1102" s="473" t="str">
        <f t="shared" si="97"/>
        <v>项</v>
      </c>
      <c r="H1102" s="474" t="str">
        <f t="shared" si="98"/>
        <v>217</v>
      </c>
      <c r="I1102" s="474" t="str">
        <f t="shared" si="99"/>
        <v>21702</v>
      </c>
    </row>
    <row r="1103" s="319" customFormat="1" ht="34" hidden="1" customHeight="1" spans="1:9">
      <c r="A1103" s="333">
        <v>2170204</v>
      </c>
      <c r="B1103" s="342" t="s">
        <v>964</v>
      </c>
      <c r="C1103" s="478">
        <v>0</v>
      </c>
      <c r="D1103" s="479">
        <v>0</v>
      </c>
      <c r="E1103" s="477" t="str">
        <f t="shared" si="96"/>
        <v/>
      </c>
      <c r="F1103" s="139" t="str">
        <f t="shared" si="95"/>
        <v>否</v>
      </c>
      <c r="G1103" s="473" t="str">
        <f t="shared" si="97"/>
        <v>项</v>
      </c>
      <c r="H1103" s="474" t="str">
        <f t="shared" si="98"/>
        <v>217</v>
      </c>
      <c r="I1103" s="474" t="str">
        <f t="shared" si="99"/>
        <v>21702</v>
      </c>
    </row>
    <row r="1104" s="319" customFormat="1" ht="34" hidden="1" customHeight="1" spans="1:9">
      <c r="A1104" s="333">
        <v>2170205</v>
      </c>
      <c r="B1104" s="342" t="s">
        <v>965</v>
      </c>
      <c r="C1104" s="478">
        <v>0</v>
      </c>
      <c r="D1104" s="479">
        <v>0</v>
      </c>
      <c r="E1104" s="477" t="str">
        <f t="shared" si="96"/>
        <v/>
      </c>
      <c r="F1104" s="139" t="str">
        <f t="shared" si="95"/>
        <v>否</v>
      </c>
      <c r="G1104" s="473" t="str">
        <f t="shared" si="97"/>
        <v>项</v>
      </c>
      <c r="H1104" s="474" t="str">
        <f t="shared" si="98"/>
        <v>217</v>
      </c>
      <c r="I1104" s="474" t="str">
        <f t="shared" si="99"/>
        <v>21702</v>
      </c>
    </row>
    <row r="1105" s="319" customFormat="1" ht="34" hidden="1" customHeight="1" spans="1:9">
      <c r="A1105" s="333">
        <v>2170206</v>
      </c>
      <c r="B1105" s="342" t="s">
        <v>966</v>
      </c>
      <c r="C1105" s="478">
        <v>0</v>
      </c>
      <c r="D1105" s="479">
        <v>0</v>
      </c>
      <c r="E1105" s="477" t="str">
        <f t="shared" si="96"/>
        <v/>
      </c>
      <c r="F1105" s="139" t="str">
        <f t="shared" si="95"/>
        <v>否</v>
      </c>
      <c r="G1105" s="473" t="str">
        <f t="shared" si="97"/>
        <v>项</v>
      </c>
      <c r="H1105" s="474" t="str">
        <f t="shared" si="98"/>
        <v>217</v>
      </c>
      <c r="I1105" s="474" t="str">
        <f t="shared" si="99"/>
        <v>21702</v>
      </c>
    </row>
    <row r="1106" s="319" customFormat="1" ht="34" hidden="1" customHeight="1" spans="1:9">
      <c r="A1106" s="333">
        <v>2170207</v>
      </c>
      <c r="B1106" s="342" t="s">
        <v>967</v>
      </c>
      <c r="C1106" s="478">
        <v>0</v>
      </c>
      <c r="D1106" s="479">
        <v>0</v>
      </c>
      <c r="E1106" s="477" t="str">
        <f t="shared" si="96"/>
        <v/>
      </c>
      <c r="F1106" s="139" t="str">
        <f t="shared" si="95"/>
        <v>否</v>
      </c>
      <c r="G1106" s="473" t="str">
        <f t="shared" si="97"/>
        <v>项</v>
      </c>
      <c r="H1106" s="474" t="str">
        <f t="shared" si="98"/>
        <v>217</v>
      </c>
      <c r="I1106" s="474" t="str">
        <f t="shared" si="99"/>
        <v>21702</v>
      </c>
    </row>
    <row r="1107" s="319" customFormat="1" ht="34" hidden="1" customHeight="1" spans="1:9">
      <c r="A1107" s="333">
        <v>2170208</v>
      </c>
      <c r="B1107" s="342" t="s">
        <v>968</v>
      </c>
      <c r="C1107" s="478">
        <v>0</v>
      </c>
      <c r="D1107" s="479">
        <v>0</v>
      </c>
      <c r="E1107" s="477" t="str">
        <f t="shared" si="96"/>
        <v/>
      </c>
      <c r="F1107" s="139" t="str">
        <f t="shared" si="95"/>
        <v>否</v>
      </c>
      <c r="G1107" s="473" t="str">
        <f t="shared" si="97"/>
        <v>项</v>
      </c>
      <c r="H1107" s="474" t="str">
        <f t="shared" si="98"/>
        <v>217</v>
      </c>
      <c r="I1107" s="474" t="str">
        <f t="shared" si="99"/>
        <v>21702</v>
      </c>
    </row>
    <row r="1108" s="319" customFormat="1" ht="34" hidden="1" customHeight="1" spans="1:9">
      <c r="A1108" s="333">
        <v>2170299</v>
      </c>
      <c r="B1108" s="342" t="s">
        <v>969</v>
      </c>
      <c r="C1108" s="478">
        <v>0</v>
      </c>
      <c r="D1108" s="479">
        <v>0</v>
      </c>
      <c r="E1108" s="477" t="str">
        <f t="shared" si="96"/>
        <v/>
      </c>
      <c r="F1108" s="139" t="str">
        <f t="shared" si="95"/>
        <v>否</v>
      </c>
      <c r="G1108" s="473" t="str">
        <f t="shared" si="97"/>
        <v>项</v>
      </c>
      <c r="H1108" s="474" t="str">
        <f t="shared" si="98"/>
        <v>217</v>
      </c>
      <c r="I1108" s="474" t="str">
        <f t="shared" si="99"/>
        <v>21702</v>
      </c>
    </row>
    <row r="1109" s="316" customFormat="1" ht="34" hidden="1" customHeight="1" spans="1:9">
      <c r="A1109" s="339">
        <v>21703</v>
      </c>
      <c r="B1109" s="475" t="s">
        <v>970</v>
      </c>
      <c r="C1109" s="476">
        <f>SUMIFS(C1110:C$1302,$G1110:$G$1302,"项",$I1110:$I$1302,$A1109)</f>
        <v>0</v>
      </c>
      <c r="D1109" s="479">
        <f>SUMIFS(D1110:D$1302,$G1110:$G$1302,"项",$I1110:$I$1302,$A1109)</f>
        <v>0</v>
      </c>
      <c r="E1109" s="477" t="str">
        <f t="shared" si="96"/>
        <v/>
      </c>
      <c r="F1109" s="139" t="str">
        <f t="shared" si="95"/>
        <v>否</v>
      </c>
      <c r="G1109" s="473" t="str">
        <f t="shared" si="97"/>
        <v>款</v>
      </c>
      <c r="H1109" s="474" t="str">
        <f t="shared" si="98"/>
        <v>217</v>
      </c>
      <c r="I1109" s="474" t="str">
        <f t="shared" si="99"/>
        <v>21703</v>
      </c>
    </row>
    <row r="1110" s="319" customFormat="1" ht="34" hidden="1" customHeight="1" spans="1:9">
      <c r="A1110" s="333">
        <v>2170301</v>
      </c>
      <c r="B1110" s="342" t="s">
        <v>971</v>
      </c>
      <c r="C1110" s="478">
        <v>0</v>
      </c>
      <c r="D1110" s="479">
        <v>0</v>
      </c>
      <c r="E1110" s="477" t="str">
        <f t="shared" si="96"/>
        <v/>
      </c>
      <c r="F1110" s="139" t="str">
        <f t="shared" si="95"/>
        <v>否</v>
      </c>
      <c r="G1110" s="473" t="str">
        <f t="shared" si="97"/>
        <v>项</v>
      </c>
      <c r="H1110" s="474" t="str">
        <f t="shared" si="98"/>
        <v>217</v>
      </c>
      <c r="I1110" s="474" t="str">
        <f t="shared" si="99"/>
        <v>21703</v>
      </c>
    </row>
    <row r="1111" s="319" customFormat="1" ht="34" hidden="1" customHeight="1" spans="1:9">
      <c r="A1111" s="333">
        <v>2170302</v>
      </c>
      <c r="B1111" s="342" t="s">
        <v>972</v>
      </c>
      <c r="C1111" s="479">
        <v>0</v>
      </c>
      <c r="D1111" s="479">
        <v>0</v>
      </c>
      <c r="E1111" s="477" t="str">
        <f t="shared" si="96"/>
        <v/>
      </c>
      <c r="F1111" s="139" t="str">
        <f t="shared" si="95"/>
        <v>否</v>
      </c>
      <c r="G1111" s="473" t="str">
        <f t="shared" si="97"/>
        <v>项</v>
      </c>
      <c r="H1111" s="474" t="str">
        <f t="shared" si="98"/>
        <v>217</v>
      </c>
      <c r="I1111" s="474" t="str">
        <f t="shared" si="99"/>
        <v>21703</v>
      </c>
    </row>
    <row r="1112" s="319" customFormat="1" ht="34" hidden="1" customHeight="1" spans="1:9">
      <c r="A1112" s="333">
        <v>2170303</v>
      </c>
      <c r="B1112" s="342" t="s">
        <v>973</v>
      </c>
      <c r="C1112" s="479">
        <v>0</v>
      </c>
      <c r="D1112" s="479">
        <v>0</v>
      </c>
      <c r="E1112" s="477" t="str">
        <f t="shared" si="96"/>
        <v/>
      </c>
      <c r="F1112" s="139" t="str">
        <f t="shared" si="95"/>
        <v>否</v>
      </c>
      <c r="G1112" s="473" t="str">
        <f t="shared" si="97"/>
        <v>项</v>
      </c>
      <c r="H1112" s="474" t="str">
        <f t="shared" si="98"/>
        <v>217</v>
      </c>
      <c r="I1112" s="474" t="str">
        <f t="shared" si="99"/>
        <v>21703</v>
      </c>
    </row>
    <row r="1113" s="319" customFormat="1" ht="34" hidden="1" customHeight="1" spans="1:9">
      <c r="A1113" s="333">
        <v>2170304</v>
      </c>
      <c r="B1113" s="342" t="s">
        <v>974</v>
      </c>
      <c r="C1113" s="478">
        <v>0</v>
      </c>
      <c r="D1113" s="479">
        <v>0</v>
      </c>
      <c r="E1113" s="477" t="str">
        <f t="shared" si="96"/>
        <v/>
      </c>
      <c r="F1113" s="139" t="str">
        <f t="shared" si="95"/>
        <v>否</v>
      </c>
      <c r="G1113" s="473" t="str">
        <f t="shared" si="97"/>
        <v>项</v>
      </c>
      <c r="H1113" s="474" t="str">
        <f t="shared" si="98"/>
        <v>217</v>
      </c>
      <c r="I1113" s="474" t="str">
        <f t="shared" si="99"/>
        <v>21703</v>
      </c>
    </row>
    <row r="1114" s="319" customFormat="1" ht="34" hidden="1" customHeight="1" spans="1:9">
      <c r="A1114" s="333">
        <v>2170399</v>
      </c>
      <c r="B1114" s="342" t="s">
        <v>975</v>
      </c>
      <c r="C1114" s="478">
        <v>0</v>
      </c>
      <c r="D1114" s="479">
        <v>0</v>
      </c>
      <c r="E1114" s="477" t="str">
        <f t="shared" si="96"/>
        <v/>
      </c>
      <c r="F1114" s="139" t="str">
        <f t="shared" si="95"/>
        <v>否</v>
      </c>
      <c r="G1114" s="473" t="str">
        <f t="shared" si="97"/>
        <v>项</v>
      </c>
      <c r="H1114" s="474" t="str">
        <f t="shared" si="98"/>
        <v>217</v>
      </c>
      <c r="I1114" s="474" t="str">
        <f t="shared" si="99"/>
        <v>21703</v>
      </c>
    </row>
    <row r="1115" s="316" customFormat="1" ht="34" hidden="1" customHeight="1" spans="1:9">
      <c r="A1115" s="339">
        <v>21799</v>
      </c>
      <c r="B1115" s="475" t="s">
        <v>976</v>
      </c>
      <c r="C1115" s="476">
        <f>SUMIFS(C1116:C$1302,$G1116:$G$1302,"项",$I1116:$I$1302,$A1115)</f>
        <v>0</v>
      </c>
      <c r="D1115" s="479">
        <f>SUMIFS(D1116:D$1302,$G1116:$G$1302,"项",$I1116:$I$1302,$A1115)</f>
        <v>0</v>
      </c>
      <c r="E1115" s="477" t="str">
        <f t="shared" si="96"/>
        <v/>
      </c>
      <c r="F1115" s="139" t="str">
        <f t="shared" si="95"/>
        <v>否</v>
      </c>
      <c r="G1115" s="473" t="str">
        <f t="shared" si="97"/>
        <v>款</v>
      </c>
      <c r="H1115" s="474" t="str">
        <f t="shared" si="98"/>
        <v>217</v>
      </c>
      <c r="I1115" s="474" t="str">
        <f t="shared" si="99"/>
        <v>21799</v>
      </c>
    </row>
    <row r="1116" s="319" customFormat="1" ht="34" hidden="1" customHeight="1" spans="1:9">
      <c r="A1116" s="333" t="s">
        <v>1667</v>
      </c>
      <c r="B1116" s="342" t="s">
        <v>977</v>
      </c>
      <c r="C1116" s="478">
        <v>0</v>
      </c>
      <c r="D1116" s="479">
        <v>0</v>
      </c>
      <c r="E1116" s="477" t="str">
        <f t="shared" si="96"/>
        <v/>
      </c>
      <c r="F1116" s="139" t="str">
        <f t="shared" si="95"/>
        <v>否</v>
      </c>
      <c r="G1116" s="473" t="str">
        <f t="shared" si="97"/>
        <v>项</v>
      </c>
      <c r="H1116" s="474" t="str">
        <f t="shared" si="98"/>
        <v>217</v>
      </c>
      <c r="I1116" s="474" t="str">
        <f t="shared" si="99"/>
        <v>21799</v>
      </c>
    </row>
    <row r="1117" s="319" customFormat="1" ht="34" hidden="1" customHeight="1" spans="1:9">
      <c r="A1117" s="333" t="s">
        <v>1668</v>
      </c>
      <c r="B1117" s="342" t="s">
        <v>978</v>
      </c>
      <c r="C1117" s="478">
        <v>0</v>
      </c>
      <c r="D1117" s="479">
        <v>0</v>
      </c>
      <c r="E1117" s="477" t="str">
        <f t="shared" si="96"/>
        <v/>
      </c>
      <c r="F1117" s="139" t="str">
        <f t="shared" si="95"/>
        <v>否</v>
      </c>
      <c r="G1117" s="473" t="str">
        <f t="shared" si="97"/>
        <v>项</v>
      </c>
      <c r="H1117" s="474" t="str">
        <f t="shared" si="98"/>
        <v>217</v>
      </c>
      <c r="I1117" s="474" t="str">
        <f t="shared" si="99"/>
        <v>21799</v>
      </c>
    </row>
    <row r="1118" s="316" customFormat="1" ht="34" customHeight="1" spans="1:9">
      <c r="A1118" s="470">
        <v>219</v>
      </c>
      <c r="B1118" s="340" t="s">
        <v>115</v>
      </c>
      <c r="C1118" s="341">
        <f>SUMIFS(C1119:C$1302,$G1119:$G$1302,"款",$H1119:$H$1302,$A1118)</f>
        <v>0</v>
      </c>
      <c r="D1118" s="479">
        <f>SUMIFS(D1119:D$1302,$G1119:$G$1302,"款",$H1119:$H$1302,$A1118)</f>
        <v>0</v>
      </c>
      <c r="E1118" s="471" t="str">
        <f t="shared" si="96"/>
        <v/>
      </c>
      <c r="F1118" s="472" t="str">
        <f t="shared" si="95"/>
        <v>是</v>
      </c>
      <c r="G1118" s="473" t="str">
        <f t="shared" si="97"/>
        <v>类</v>
      </c>
      <c r="H1118" s="474" t="str">
        <f t="shared" si="98"/>
        <v>219</v>
      </c>
      <c r="I1118" s="474" t="str">
        <f t="shared" si="99"/>
        <v>219</v>
      </c>
    </row>
    <row r="1119" s="316" customFormat="1" ht="34" hidden="1" customHeight="1" spans="1:9">
      <c r="A1119" s="339">
        <v>21901</v>
      </c>
      <c r="B1119" s="475" t="s">
        <v>979</v>
      </c>
      <c r="C1119" s="476">
        <f>SUMIFS(C1120:C$1302,$G1120:$G$1302,"项",$I1120:$I$1302,$A1119)</f>
        <v>0</v>
      </c>
      <c r="D1119" s="479">
        <f>SUMIFS(D1120:D$1302,$G1120:$G$1302,"项",$I1120:$I$1302,$A1119)</f>
        <v>0</v>
      </c>
      <c r="E1119" s="477" t="str">
        <f t="shared" si="96"/>
        <v/>
      </c>
      <c r="F1119" s="139" t="str">
        <f t="shared" si="95"/>
        <v>否</v>
      </c>
      <c r="G1119" s="473" t="str">
        <f t="shared" si="97"/>
        <v>款</v>
      </c>
      <c r="H1119" s="474" t="str">
        <f t="shared" si="98"/>
        <v>219</v>
      </c>
      <c r="I1119" s="474" t="str">
        <f t="shared" si="99"/>
        <v>21901</v>
      </c>
    </row>
    <row r="1120" s="316" customFormat="1" ht="34" hidden="1" customHeight="1" spans="1:9">
      <c r="A1120" s="339">
        <v>21902</v>
      </c>
      <c r="B1120" s="475" t="s">
        <v>980</v>
      </c>
      <c r="C1120" s="476">
        <f>SUMIFS(C1121:C$1302,$G1121:$G$1302,"项",$I1121:$I$1302,$A1120)</f>
        <v>0</v>
      </c>
      <c r="D1120" s="479">
        <f>SUMIFS(D1121:D$1302,$G1121:$G$1302,"项",$I1121:$I$1302,$A1120)</f>
        <v>0</v>
      </c>
      <c r="E1120" s="477" t="str">
        <f t="shared" si="96"/>
        <v/>
      </c>
      <c r="F1120" s="139" t="str">
        <f t="shared" si="95"/>
        <v>否</v>
      </c>
      <c r="G1120" s="473" t="str">
        <f t="shared" si="97"/>
        <v>款</v>
      </c>
      <c r="H1120" s="474" t="str">
        <f t="shared" si="98"/>
        <v>219</v>
      </c>
      <c r="I1120" s="474" t="str">
        <f t="shared" si="99"/>
        <v>21902</v>
      </c>
    </row>
    <row r="1121" s="316" customFormat="1" ht="34" hidden="1" customHeight="1" spans="1:9">
      <c r="A1121" s="339">
        <v>21903</v>
      </c>
      <c r="B1121" s="475" t="s">
        <v>981</v>
      </c>
      <c r="C1121" s="476">
        <f>SUMIFS(C1122:C$1302,$G1122:$G$1302,"项",$I1122:$I$1302,$A1121)</f>
        <v>0</v>
      </c>
      <c r="D1121" s="479">
        <f>SUMIFS(D1122:D$1302,$G1122:$G$1302,"项",$I1122:$I$1302,$A1121)</f>
        <v>0</v>
      </c>
      <c r="E1121" s="477" t="str">
        <f t="shared" si="96"/>
        <v/>
      </c>
      <c r="F1121" s="139" t="str">
        <f t="shared" si="95"/>
        <v>否</v>
      </c>
      <c r="G1121" s="473" t="str">
        <f t="shared" si="97"/>
        <v>款</v>
      </c>
      <c r="H1121" s="474" t="str">
        <f t="shared" si="98"/>
        <v>219</v>
      </c>
      <c r="I1121" s="474" t="str">
        <f t="shared" si="99"/>
        <v>21903</v>
      </c>
    </row>
    <row r="1122" s="316" customFormat="1" ht="34" hidden="1" customHeight="1" spans="1:9">
      <c r="A1122" s="339">
        <v>21904</v>
      </c>
      <c r="B1122" s="475" t="s">
        <v>982</v>
      </c>
      <c r="C1122" s="476">
        <f>SUMIFS(C1123:C$1302,$G1123:$G$1302,"项",$I1123:$I$1302,$A1122)</f>
        <v>0</v>
      </c>
      <c r="D1122" s="479">
        <f>SUMIFS(D1123:D$1302,$G1123:$G$1302,"项",$I1123:$I$1302,$A1122)</f>
        <v>0</v>
      </c>
      <c r="E1122" s="477" t="str">
        <f t="shared" si="96"/>
        <v/>
      </c>
      <c r="F1122" s="139" t="str">
        <f t="shared" si="95"/>
        <v>否</v>
      </c>
      <c r="G1122" s="473" t="str">
        <f t="shared" si="97"/>
        <v>款</v>
      </c>
      <c r="H1122" s="474" t="str">
        <f t="shared" si="98"/>
        <v>219</v>
      </c>
      <c r="I1122" s="474" t="str">
        <f t="shared" si="99"/>
        <v>21904</v>
      </c>
    </row>
    <row r="1123" s="316" customFormat="1" ht="34" hidden="1" customHeight="1" spans="1:9">
      <c r="A1123" s="339">
        <v>21905</v>
      </c>
      <c r="B1123" s="475" t="s">
        <v>983</v>
      </c>
      <c r="C1123" s="476">
        <f>SUMIFS(C1124:C$1302,$G1124:$G$1302,"项",$I1124:$I$1302,$A1123)</f>
        <v>0</v>
      </c>
      <c r="D1123" s="479">
        <f>SUMIFS(D1124:D$1302,$G1124:$G$1302,"项",$I1124:$I$1302,$A1123)</f>
        <v>0</v>
      </c>
      <c r="E1123" s="477" t="str">
        <f t="shared" si="96"/>
        <v/>
      </c>
      <c r="F1123" s="139" t="str">
        <f t="shared" si="95"/>
        <v>否</v>
      </c>
      <c r="G1123" s="473" t="str">
        <f t="shared" si="97"/>
        <v>款</v>
      </c>
      <c r="H1123" s="474" t="str">
        <f t="shared" si="98"/>
        <v>219</v>
      </c>
      <c r="I1123" s="474" t="str">
        <f t="shared" si="99"/>
        <v>21905</v>
      </c>
    </row>
    <row r="1124" s="316" customFormat="1" ht="34" hidden="1" customHeight="1" spans="1:9">
      <c r="A1124" s="339">
        <v>21906</v>
      </c>
      <c r="B1124" s="475" t="s">
        <v>765</v>
      </c>
      <c r="C1124" s="476">
        <f>SUMIFS(C1125:C$1302,$G1125:$G$1302,"项",$I1125:$I$1302,$A1124)</f>
        <v>0</v>
      </c>
      <c r="D1124" s="479">
        <f>SUMIFS(D1125:D$1302,$G1125:$G$1302,"项",$I1125:$I$1302,$A1124)</f>
        <v>0</v>
      </c>
      <c r="E1124" s="477" t="str">
        <f t="shared" si="96"/>
        <v/>
      </c>
      <c r="F1124" s="139" t="str">
        <f t="shared" si="95"/>
        <v>否</v>
      </c>
      <c r="G1124" s="473" t="str">
        <f t="shared" si="97"/>
        <v>款</v>
      </c>
      <c r="H1124" s="474" t="str">
        <f t="shared" si="98"/>
        <v>219</v>
      </c>
      <c r="I1124" s="474" t="str">
        <f t="shared" si="99"/>
        <v>21906</v>
      </c>
    </row>
    <row r="1125" s="316" customFormat="1" ht="34" hidden="1" customHeight="1" spans="1:9">
      <c r="A1125" s="339">
        <v>21907</v>
      </c>
      <c r="B1125" s="475" t="s">
        <v>984</v>
      </c>
      <c r="C1125" s="476">
        <f>SUMIFS(C1126:C$1302,$G1126:$G$1302,"项",$I1126:$I$1302,$A1125)</f>
        <v>0</v>
      </c>
      <c r="D1125" s="479">
        <f>SUMIFS(D1126:D$1302,$G1126:$G$1302,"项",$I1126:$I$1302,$A1125)</f>
        <v>0</v>
      </c>
      <c r="E1125" s="477" t="str">
        <f t="shared" si="96"/>
        <v/>
      </c>
      <c r="F1125" s="139" t="str">
        <f t="shared" si="95"/>
        <v>否</v>
      </c>
      <c r="G1125" s="473" t="str">
        <f t="shared" si="97"/>
        <v>款</v>
      </c>
      <c r="H1125" s="474" t="str">
        <f t="shared" si="98"/>
        <v>219</v>
      </c>
      <c r="I1125" s="474" t="str">
        <f t="shared" si="99"/>
        <v>21907</v>
      </c>
    </row>
    <row r="1126" s="316" customFormat="1" ht="34" hidden="1" customHeight="1" spans="1:9">
      <c r="A1126" s="339">
        <v>21908</v>
      </c>
      <c r="B1126" s="475" t="s">
        <v>985</v>
      </c>
      <c r="C1126" s="476">
        <f>SUMIFS(C1127:C$1302,$G1127:$G$1302,"项",$I1127:$I$1302,$A1126)</f>
        <v>0</v>
      </c>
      <c r="D1126" s="479">
        <f>SUMIFS(D1127:D$1302,$G1127:$G$1302,"项",$I1127:$I$1302,$A1126)</f>
        <v>0</v>
      </c>
      <c r="E1126" s="477" t="str">
        <f t="shared" si="96"/>
        <v/>
      </c>
      <c r="F1126" s="139" t="str">
        <f t="shared" si="95"/>
        <v>否</v>
      </c>
      <c r="G1126" s="473" t="str">
        <f t="shared" si="97"/>
        <v>款</v>
      </c>
      <c r="H1126" s="474" t="str">
        <f t="shared" si="98"/>
        <v>219</v>
      </c>
      <c r="I1126" s="474" t="str">
        <f t="shared" si="99"/>
        <v>21908</v>
      </c>
    </row>
    <row r="1127" s="316" customFormat="1" ht="34" hidden="1" customHeight="1" spans="1:9">
      <c r="A1127" s="339">
        <v>21999</v>
      </c>
      <c r="B1127" s="475" t="s">
        <v>986</v>
      </c>
      <c r="C1127" s="476">
        <f>SUMIFS(C1128:C$1302,$G1128:$G$1302,"项",$I1128:$I$1302,$A1127)</f>
        <v>0</v>
      </c>
      <c r="D1127" s="479">
        <f>SUMIFS(D1128:D$1302,$G1128:$G$1302,"项",$I1128:$I$1302,$A1127)</f>
        <v>0</v>
      </c>
      <c r="E1127" s="477" t="str">
        <f t="shared" si="96"/>
        <v/>
      </c>
      <c r="F1127" s="139" t="str">
        <f t="shared" si="95"/>
        <v>否</v>
      </c>
      <c r="G1127" s="473" t="str">
        <f t="shared" si="97"/>
        <v>款</v>
      </c>
      <c r="H1127" s="474" t="str">
        <f t="shared" si="98"/>
        <v>219</v>
      </c>
      <c r="I1127" s="474" t="str">
        <f t="shared" si="99"/>
        <v>21999</v>
      </c>
    </row>
    <row r="1128" s="316" customFormat="1" ht="34" customHeight="1" spans="1:9">
      <c r="A1128" s="470">
        <v>220</v>
      </c>
      <c r="B1128" s="340" t="s">
        <v>117</v>
      </c>
      <c r="C1128" s="341">
        <f>SUMIFS(C1129:C$1302,$G1129:$G$1302,"款",$H1129:$H$1302,$A1128)</f>
        <v>1691</v>
      </c>
      <c r="D1128" s="479">
        <f>SUMIFS(D1129:D$1302,$G1129:$G$1302,"款",$H1129:$H$1302,$A1128)</f>
        <v>1845</v>
      </c>
      <c r="E1128" s="471">
        <f t="shared" si="96"/>
        <v>0.091070372560615</v>
      </c>
      <c r="F1128" s="472" t="str">
        <f t="shared" si="95"/>
        <v>是</v>
      </c>
      <c r="G1128" s="473" t="str">
        <f t="shared" si="97"/>
        <v>类</v>
      </c>
      <c r="H1128" s="474" t="str">
        <f t="shared" si="98"/>
        <v>220</v>
      </c>
      <c r="I1128" s="474" t="str">
        <f t="shared" si="99"/>
        <v>220</v>
      </c>
    </row>
    <row r="1129" s="316" customFormat="1" ht="34" customHeight="1" spans="1:9">
      <c r="A1129" s="339">
        <v>22001</v>
      </c>
      <c r="B1129" s="475" t="s">
        <v>987</v>
      </c>
      <c r="C1129" s="476">
        <f>SUMIFS(C1130:C$1302,$G1130:$G$1302,"项",$I1130:$I$1302,$A1129)</f>
        <v>1650</v>
      </c>
      <c r="D1129" s="479">
        <f>SUMIFS(D1130:D$1302,$G1130:$G$1302,"项",$I1130:$I$1302,$A1129)</f>
        <v>1806</v>
      </c>
      <c r="E1129" s="477">
        <f t="shared" si="96"/>
        <v>0.0945454545454545</v>
      </c>
      <c r="F1129" s="139" t="str">
        <f t="shared" si="95"/>
        <v>是</v>
      </c>
      <c r="G1129" s="473" t="str">
        <f t="shared" si="97"/>
        <v>款</v>
      </c>
      <c r="H1129" s="474" t="str">
        <f t="shared" si="98"/>
        <v>220</v>
      </c>
      <c r="I1129" s="474" t="str">
        <f t="shared" si="99"/>
        <v>22001</v>
      </c>
    </row>
    <row r="1130" s="319" customFormat="1" ht="34" customHeight="1" spans="1:9">
      <c r="A1130" s="333">
        <v>2200101</v>
      </c>
      <c r="B1130" s="342" t="s">
        <v>151</v>
      </c>
      <c r="C1130" s="478">
        <v>785</v>
      </c>
      <c r="D1130" s="479">
        <v>751</v>
      </c>
      <c r="E1130" s="477">
        <f t="shared" si="96"/>
        <v>-0.043312101910828</v>
      </c>
      <c r="F1130" s="139" t="str">
        <f t="shared" si="95"/>
        <v>是</v>
      </c>
      <c r="G1130" s="473" t="str">
        <f t="shared" si="97"/>
        <v>项</v>
      </c>
      <c r="H1130" s="474" t="str">
        <f t="shared" si="98"/>
        <v>220</v>
      </c>
      <c r="I1130" s="474" t="str">
        <f t="shared" si="99"/>
        <v>22001</v>
      </c>
    </row>
    <row r="1131" s="319" customFormat="1" ht="34" hidden="1" customHeight="1" spans="1:9">
      <c r="A1131" s="333">
        <v>2200102</v>
      </c>
      <c r="B1131" s="342" t="s">
        <v>152</v>
      </c>
      <c r="C1131" s="478">
        <v>0</v>
      </c>
      <c r="D1131" s="479">
        <v>0</v>
      </c>
      <c r="E1131" s="477" t="str">
        <f t="shared" si="96"/>
        <v/>
      </c>
      <c r="F1131" s="139" t="str">
        <f t="shared" si="95"/>
        <v>否</v>
      </c>
      <c r="G1131" s="473" t="str">
        <f t="shared" si="97"/>
        <v>项</v>
      </c>
      <c r="H1131" s="474" t="str">
        <f t="shared" si="98"/>
        <v>220</v>
      </c>
      <c r="I1131" s="474" t="str">
        <f t="shared" si="99"/>
        <v>22001</v>
      </c>
    </row>
    <row r="1132" s="319" customFormat="1" ht="34" hidden="1" customHeight="1" spans="1:9">
      <c r="A1132" s="333">
        <v>2200103</v>
      </c>
      <c r="B1132" s="342" t="s">
        <v>153</v>
      </c>
      <c r="C1132" s="478">
        <v>0</v>
      </c>
      <c r="D1132" s="479">
        <v>0</v>
      </c>
      <c r="E1132" s="477" t="str">
        <f t="shared" si="96"/>
        <v/>
      </c>
      <c r="F1132" s="139" t="str">
        <f t="shared" ref="F1132:F1195" si="100">IF(LEN(A1132)=3,"是",IF(B1132&lt;&gt;"",IF(SUM(C1132:D1132)&lt;&gt;0,"是","否"),"是"))</f>
        <v>否</v>
      </c>
      <c r="G1132" s="473" t="str">
        <f t="shared" si="97"/>
        <v>项</v>
      </c>
      <c r="H1132" s="474" t="str">
        <f t="shared" si="98"/>
        <v>220</v>
      </c>
      <c r="I1132" s="474" t="str">
        <f t="shared" si="99"/>
        <v>22001</v>
      </c>
    </row>
    <row r="1133" s="319" customFormat="1" ht="34" customHeight="1" spans="1:9">
      <c r="A1133" s="333">
        <v>2200104</v>
      </c>
      <c r="B1133" s="342" t="s">
        <v>988</v>
      </c>
      <c r="C1133" s="478">
        <v>0</v>
      </c>
      <c r="D1133" s="479">
        <v>45</v>
      </c>
      <c r="E1133" s="477" t="str">
        <f t="shared" si="96"/>
        <v/>
      </c>
      <c r="F1133" s="139" t="str">
        <f t="shared" si="100"/>
        <v>是</v>
      </c>
      <c r="G1133" s="473" t="str">
        <f t="shared" si="97"/>
        <v>项</v>
      </c>
      <c r="H1133" s="474" t="str">
        <f t="shared" si="98"/>
        <v>220</v>
      </c>
      <c r="I1133" s="474" t="str">
        <f t="shared" si="99"/>
        <v>22001</v>
      </c>
    </row>
    <row r="1134" s="319" customFormat="1" ht="34" customHeight="1" spans="1:9">
      <c r="A1134" s="333">
        <v>2200106</v>
      </c>
      <c r="B1134" s="342" t="s">
        <v>989</v>
      </c>
      <c r="C1134" s="478">
        <v>376</v>
      </c>
      <c r="D1134" s="479">
        <v>542</v>
      </c>
      <c r="E1134" s="477">
        <f t="shared" si="96"/>
        <v>0.441489361702128</v>
      </c>
      <c r="F1134" s="139" t="str">
        <f t="shared" si="100"/>
        <v>是</v>
      </c>
      <c r="G1134" s="473" t="str">
        <f t="shared" si="97"/>
        <v>项</v>
      </c>
      <c r="H1134" s="474" t="str">
        <f t="shared" si="98"/>
        <v>220</v>
      </c>
      <c r="I1134" s="474" t="str">
        <f t="shared" si="99"/>
        <v>22001</v>
      </c>
    </row>
    <row r="1135" s="319" customFormat="1" ht="34" hidden="1" customHeight="1" spans="1:9">
      <c r="A1135" s="333">
        <v>2200107</v>
      </c>
      <c r="B1135" s="342" t="s">
        <v>990</v>
      </c>
      <c r="C1135" s="478">
        <v>0</v>
      </c>
      <c r="D1135" s="479">
        <v>0</v>
      </c>
      <c r="E1135" s="477" t="str">
        <f t="shared" si="96"/>
        <v/>
      </c>
      <c r="F1135" s="139" t="str">
        <f t="shared" si="100"/>
        <v>否</v>
      </c>
      <c r="G1135" s="473" t="str">
        <f t="shared" si="97"/>
        <v>项</v>
      </c>
      <c r="H1135" s="474" t="str">
        <f t="shared" si="98"/>
        <v>220</v>
      </c>
      <c r="I1135" s="474" t="str">
        <f t="shared" si="99"/>
        <v>22001</v>
      </c>
    </row>
    <row r="1136" s="319" customFormat="1" ht="34" hidden="1" customHeight="1" spans="1:9">
      <c r="A1136" s="333">
        <v>2200108</v>
      </c>
      <c r="B1136" s="342" t="s">
        <v>991</v>
      </c>
      <c r="C1136" s="478">
        <v>0</v>
      </c>
      <c r="D1136" s="479">
        <v>0</v>
      </c>
      <c r="E1136" s="477" t="str">
        <f t="shared" si="96"/>
        <v/>
      </c>
      <c r="F1136" s="139" t="str">
        <f t="shared" si="100"/>
        <v>否</v>
      </c>
      <c r="G1136" s="473" t="str">
        <f t="shared" si="97"/>
        <v>项</v>
      </c>
      <c r="H1136" s="474" t="str">
        <f t="shared" si="98"/>
        <v>220</v>
      </c>
      <c r="I1136" s="474" t="str">
        <f t="shared" si="99"/>
        <v>22001</v>
      </c>
    </row>
    <row r="1137" s="319" customFormat="1" ht="34" customHeight="1" spans="1:9">
      <c r="A1137" s="333">
        <v>2200109</v>
      </c>
      <c r="B1137" s="342" t="s">
        <v>992</v>
      </c>
      <c r="C1137" s="478">
        <v>31</v>
      </c>
      <c r="D1137" s="479">
        <v>24</v>
      </c>
      <c r="E1137" s="477">
        <f t="shared" si="96"/>
        <v>-0.225806451612903</v>
      </c>
      <c r="F1137" s="139" t="str">
        <f t="shared" si="100"/>
        <v>是</v>
      </c>
      <c r="G1137" s="473" t="str">
        <f t="shared" si="97"/>
        <v>项</v>
      </c>
      <c r="H1137" s="474" t="str">
        <f t="shared" si="98"/>
        <v>220</v>
      </c>
      <c r="I1137" s="474" t="str">
        <f t="shared" si="99"/>
        <v>22001</v>
      </c>
    </row>
    <row r="1138" s="319" customFormat="1" ht="34" hidden="1" customHeight="1" spans="1:9">
      <c r="A1138" s="333">
        <v>2200112</v>
      </c>
      <c r="B1138" s="342" t="s">
        <v>993</v>
      </c>
      <c r="C1138" s="478">
        <v>0</v>
      </c>
      <c r="D1138" s="479">
        <v>0</v>
      </c>
      <c r="E1138" s="477" t="str">
        <f t="shared" si="96"/>
        <v/>
      </c>
      <c r="F1138" s="139" t="str">
        <f t="shared" si="100"/>
        <v>否</v>
      </c>
      <c r="G1138" s="473" t="str">
        <f t="shared" si="97"/>
        <v>项</v>
      </c>
      <c r="H1138" s="474" t="str">
        <f t="shared" si="98"/>
        <v>220</v>
      </c>
      <c r="I1138" s="474" t="str">
        <f t="shared" si="99"/>
        <v>22001</v>
      </c>
    </row>
    <row r="1139" s="319" customFormat="1" ht="34" hidden="1" customHeight="1" spans="1:9">
      <c r="A1139" s="333">
        <v>2200113</v>
      </c>
      <c r="B1139" s="342" t="s">
        <v>994</v>
      </c>
      <c r="C1139" s="479">
        <v>0</v>
      </c>
      <c r="D1139" s="479">
        <v>0</v>
      </c>
      <c r="E1139" s="477" t="str">
        <f t="shared" si="96"/>
        <v/>
      </c>
      <c r="F1139" s="139" t="str">
        <f t="shared" si="100"/>
        <v>否</v>
      </c>
      <c r="G1139" s="473" t="str">
        <f t="shared" si="97"/>
        <v>项</v>
      </c>
      <c r="H1139" s="474" t="str">
        <f t="shared" si="98"/>
        <v>220</v>
      </c>
      <c r="I1139" s="474" t="str">
        <f t="shared" si="99"/>
        <v>22001</v>
      </c>
    </row>
    <row r="1140" s="319" customFormat="1" ht="34" hidden="1" customHeight="1" spans="1:9">
      <c r="A1140" s="333">
        <v>2200114</v>
      </c>
      <c r="B1140" s="342" t="s">
        <v>995</v>
      </c>
      <c r="C1140" s="478">
        <v>0</v>
      </c>
      <c r="D1140" s="479">
        <v>0</v>
      </c>
      <c r="E1140" s="477" t="str">
        <f t="shared" si="96"/>
        <v/>
      </c>
      <c r="F1140" s="139" t="str">
        <f t="shared" si="100"/>
        <v>否</v>
      </c>
      <c r="G1140" s="473" t="str">
        <f t="shared" si="97"/>
        <v>项</v>
      </c>
      <c r="H1140" s="474" t="str">
        <f t="shared" si="98"/>
        <v>220</v>
      </c>
      <c r="I1140" s="474" t="str">
        <f t="shared" si="99"/>
        <v>22001</v>
      </c>
    </row>
    <row r="1141" s="319" customFormat="1" ht="34" hidden="1" customHeight="1" spans="1:9">
      <c r="A1141" s="333">
        <v>2200115</v>
      </c>
      <c r="B1141" s="342" t="s">
        <v>996</v>
      </c>
      <c r="C1141" s="478">
        <v>0</v>
      </c>
      <c r="D1141" s="479">
        <v>0</v>
      </c>
      <c r="E1141" s="477" t="str">
        <f t="shared" ref="E1141:E1204" si="101">IF(C1141&lt;&gt;0,D1141/C1141-1,"")</f>
        <v/>
      </c>
      <c r="F1141" s="139" t="str">
        <f t="shared" si="100"/>
        <v>否</v>
      </c>
      <c r="G1141" s="473" t="str">
        <f t="shared" si="97"/>
        <v>项</v>
      </c>
      <c r="H1141" s="474" t="str">
        <f t="shared" si="98"/>
        <v>220</v>
      </c>
      <c r="I1141" s="474" t="str">
        <f t="shared" si="99"/>
        <v>22001</v>
      </c>
    </row>
    <row r="1142" s="319" customFormat="1" ht="34" hidden="1" customHeight="1" spans="1:9">
      <c r="A1142" s="333">
        <v>2200116</v>
      </c>
      <c r="B1142" s="342" t="s">
        <v>997</v>
      </c>
      <c r="C1142" s="478">
        <v>0</v>
      </c>
      <c r="D1142" s="479">
        <v>0</v>
      </c>
      <c r="E1142" s="477" t="str">
        <f t="shared" si="101"/>
        <v/>
      </c>
      <c r="F1142" s="139" t="str">
        <f t="shared" si="100"/>
        <v>否</v>
      </c>
      <c r="G1142" s="473" t="str">
        <f t="shared" si="97"/>
        <v>项</v>
      </c>
      <c r="H1142" s="474" t="str">
        <f t="shared" si="98"/>
        <v>220</v>
      </c>
      <c r="I1142" s="474" t="str">
        <f t="shared" si="99"/>
        <v>22001</v>
      </c>
    </row>
    <row r="1143" s="319" customFormat="1" ht="34" hidden="1" customHeight="1" spans="1:9">
      <c r="A1143" s="333">
        <v>2200119</v>
      </c>
      <c r="B1143" s="342" t="s">
        <v>998</v>
      </c>
      <c r="C1143" s="478">
        <v>0</v>
      </c>
      <c r="D1143" s="479">
        <v>0</v>
      </c>
      <c r="E1143" s="477" t="str">
        <f t="shared" si="101"/>
        <v/>
      </c>
      <c r="F1143" s="139" t="str">
        <f t="shared" si="100"/>
        <v>否</v>
      </c>
      <c r="G1143" s="473" t="str">
        <f t="shared" si="97"/>
        <v>项</v>
      </c>
      <c r="H1143" s="474" t="str">
        <f t="shared" si="98"/>
        <v>220</v>
      </c>
      <c r="I1143" s="474" t="str">
        <f t="shared" si="99"/>
        <v>22001</v>
      </c>
    </row>
    <row r="1144" s="319" customFormat="1" ht="34" hidden="1" customHeight="1" spans="1:9">
      <c r="A1144" s="333">
        <v>2200120</v>
      </c>
      <c r="B1144" s="342" t="s">
        <v>999</v>
      </c>
      <c r="C1144" s="478">
        <v>0</v>
      </c>
      <c r="D1144" s="479">
        <v>0</v>
      </c>
      <c r="E1144" s="477" t="str">
        <f t="shared" si="101"/>
        <v/>
      </c>
      <c r="F1144" s="139" t="str">
        <f t="shared" si="100"/>
        <v>否</v>
      </c>
      <c r="G1144" s="473" t="str">
        <f t="shared" si="97"/>
        <v>项</v>
      </c>
      <c r="H1144" s="474" t="str">
        <f t="shared" si="98"/>
        <v>220</v>
      </c>
      <c r="I1144" s="474" t="str">
        <f t="shared" si="99"/>
        <v>22001</v>
      </c>
    </row>
    <row r="1145" s="319" customFormat="1" ht="34" hidden="1" customHeight="1" spans="1:9">
      <c r="A1145" s="333">
        <v>2200121</v>
      </c>
      <c r="B1145" s="342" t="s">
        <v>1000</v>
      </c>
      <c r="C1145" s="478">
        <v>0</v>
      </c>
      <c r="D1145" s="479">
        <v>0</v>
      </c>
      <c r="E1145" s="477" t="str">
        <f t="shared" si="101"/>
        <v/>
      </c>
      <c r="F1145" s="139" t="str">
        <f t="shared" si="100"/>
        <v>否</v>
      </c>
      <c r="G1145" s="473" t="str">
        <f t="shared" si="97"/>
        <v>项</v>
      </c>
      <c r="H1145" s="474" t="str">
        <f t="shared" si="98"/>
        <v>220</v>
      </c>
      <c r="I1145" s="474" t="str">
        <f t="shared" si="99"/>
        <v>22001</v>
      </c>
    </row>
    <row r="1146" s="319" customFormat="1" ht="34" hidden="1" customHeight="1" spans="1:9">
      <c r="A1146" s="333">
        <v>2200122</v>
      </c>
      <c r="B1146" s="342" t="s">
        <v>1001</v>
      </c>
      <c r="C1146" s="478">
        <v>0</v>
      </c>
      <c r="D1146" s="479">
        <v>0</v>
      </c>
      <c r="E1146" s="477" t="str">
        <f t="shared" si="101"/>
        <v/>
      </c>
      <c r="F1146" s="139" t="str">
        <f t="shared" si="100"/>
        <v>否</v>
      </c>
      <c r="G1146" s="473" t="str">
        <f t="shared" si="97"/>
        <v>项</v>
      </c>
      <c r="H1146" s="474" t="str">
        <f t="shared" si="98"/>
        <v>220</v>
      </c>
      <c r="I1146" s="474" t="str">
        <f t="shared" si="99"/>
        <v>22001</v>
      </c>
    </row>
    <row r="1147" s="319" customFormat="1" ht="34" hidden="1" customHeight="1" spans="1:9">
      <c r="A1147" s="333">
        <v>2200123</v>
      </c>
      <c r="B1147" s="342" t="s">
        <v>1002</v>
      </c>
      <c r="C1147" s="478">
        <v>0</v>
      </c>
      <c r="D1147" s="479">
        <v>0</v>
      </c>
      <c r="E1147" s="477" t="str">
        <f t="shared" si="101"/>
        <v/>
      </c>
      <c r="F1147" s="139" t="str">
        <f t="shared" si="100"/>
        <v>否</v>
      </c>
      <c r="G1147" s="473" t="str">
        <f t="shared" si="97"/>
        <v>项</v>
      </c>
      <c r="H1147" s="474" t="str">
        <f t="shared" si="98"/>
        <v>220</v>
      </c>
      <c r="I1147" s="474" t="str">
        <f t="shared" si="99"/>
        <v>22001</v>
      </c>
    </row>
    <row r="1148" s="319" customFormat="1" ht="34" hidden="1" customHeight="1" spans="1:9">
      <c r="A1148" s="333">
        <v>2200124</v>
      </c>
      <c r="B1148" s="342" t="s">
        <v>1003</v>
      </c>
      <c r="C1148" s="478">
        <v>0</v>
      </c>
      <c r="D1148" s="479">
        <v>0</v>
      </c>
      <c r="E1148" s="477" t="str">
        <f t="shared" si="101"/>
        <v/>
      </c>
      <c r="F1148" s="139" t="str">
        <f t="shared" si="100"/>
        <v>否</v>
      </c>
      <c r="G1148" s="473" t="str">
        <f t="shared" si="97"/>
        <v>项</v>
      </c>
      <c r="H1148" s="474" t="str">
        <f t="shared" si="98"/>
        <v>220</v>
      </c>
      <c r="I1148" s="474" t="str">
        <f t="shared" si="99"/>
        <v>22001</v>
      </c>
    </row>
    <row r="1149" s="319" customFormat="1" ht="34" hidden="1" customHeight="1" spans="1:9">
      <c r="A1149" s="333">
        <v>2200125</v>
      </c>
      <c r="B1149" s="342" t="s">
        <v>1004</v>
      </c>
      <c r="C1149" s="478">
        <v>0</v>
      </c>
      <c r="D1149" s="479">
        <v>0</v>
      </c>
      <c r="E1149" s="477" t="str">
        <f t="shared" si="101"/>
        <v/>
      </c>
      <c r="F1149" s="139" t="str">
        <f t="shared" si="100"/>
        <v>否</v>
      </c>
      <c r="G1149" s="473" t="str">
        <f t="shared" si="97"/>
        <v>项</v>
      </c>
      <c r="H1149" s="474" t="str">
        <f t="shared" si="98"/>
        <v>220</v>
      </c>
      <c r="I1149" s="474" t="str">
        <f t="shared" si="99"/>
        <v>22001</v>
      </c>
    </row>
    <row r="1150" s="319" customFormat="1" ht="34" hidden="1" customHeight="1" spans="1:9">
      <c r="A1150" s="333">
        <v>2200126</v>
      </c>
      <c r="B1150" s="342" t="s">
        <v>1005</v>
      </c>
      <c r="C1150" s="478">
        <v>0</v>
      </c>
      <c r="D1150" s="479">
        <v>0</v>
      </c>
      <c r="E1150" s="477" t="str">
        <f t="shared" si="101"/>
        <v/>
      </c>
      <c r="F1150" s="139" t="str">
        <f t="shared" si="100"/>
        <v>否</v>
      </c>
      <c r="G1150" s="473" t="str">
        <f t="shared" si="97"/>
        <v>项</v>
      </c>
      <c r="H1150" s="474" t="str">
        <f t="shared" si="98"/>
        <v>220</v>
      </c>
      <c r="I1150" s="474" t="str">
        <f t="shared" si="99"/>
        <v>22001</v>
      </c>
    </row>
    <row r="1151" s="319" customFormat="1" ht="34" hidden="1" customHeight="1" spans="1:9">
      <c r="A1151" s="333">
        <v>2200127</v>
      </c>
      <c r="B1151" s="342" t="s">
        <v>1006</v>
      </c>
      <c r="C1151" s="478">
        <v>0</v>
      </c>
      <c r="D1151" s="479">
        <v>0</v>
      </c>
      <c r="E1151" s="477" t="str">
        <f t="shared" si="101"/>
        <v/>
      </c>
      <c r="F1151" s="139" t="str">
        <f t="shared" si="100"/>
        <v>否</v>
      </c>
      <c r="G1151" s="473" t="str">
        <f t="shared" si="97"/>
        <v>项</v>
      </c>
      <c r="H1151" s="474" t="str">
        <f t="shared" si="98"/>
        <v>220</v>
      </c>
      <c r="I1151" s="474" t="str">
        <f t="shared" si="99"/>
        <v>22001</v>
      </c>
    </row>
    <row r="1152" s="319" customFormat="1" ht="34" hidden="1" customHeight="1" spans="1:9">
      <c r="A1152" s="333">
        <v>2200128</v>
      </c>
      <c r="B1152" s="342" t="s">
        <v>1007</v>
      </c>
      <c r="C1152" s="478">
        <v>0</v>
      </c>
      <c r="D1152" s="479">
        <v>0</v>
      </c>
      <c r="E1152" s="477" t="str">
        <f t="shared" si="101"/>
        <v/>
      </c>
      <c r="F1152" s="139" t="str">
        <f t="shared" si="100"/>
        <v>否</v>
      </c>
      <c r="G1152" s="473" t="str">
        <f t="shared" si="97"/>
        <v>项</v>
      </c>
      <c r="H1152" s="474" t="str">
        <f t="shared" si="98"/>
        <v>220</v>
      </c>
      <c r="I1152" s="474" t="str">
        <f t="shared" si="99"/>
        <v>22001</v>
      </c>
    </row>
    <row r="1153" s="319" customFormat="1" ht="34" hidden="1" customHeight="1" spans="1:9">
      <c r="A1153" s="333">
        <v>2200129</v>
      </c>
      <c r="B1153" s="342" t="s">
        <v>1008</v>
      </c>
      <c r="C1153" s="478">
        <v>0</v>
      </c>
      <c r="D1153" s="479">
        <v>0</v>
      </c>
      <c r="E1153" s="477" t="str">
        <f t="shared" si="101"/>
        <v/>
      </c>
      <c r="F1153" s="139" t="str">
        <f t="shared" si="100"/>
        <v>否</v>
      </c>
      <c r="G1153" s="473" t="str">
        <f t="shared" si="97"/>
        <v>项</v>
      </c>
      <c r="H1153" s="474" t="str">
        <f t="shared" si="98"/>
        <v>220</v>
      </c>
      <c r="I1153" s="474" t="str">
        <f t="shared" si="99"/>
        <v>22001</v>
      </c>
    </row>
    <row r="1154" s="319" customFormat="1" ht="34" customHeight="1" spans="1:9">
      <c r="A1154" s="333">
        <v>2200150</v>
      </c>
      <c r="B1154" s="342" t="s">
        <v>160</v>
      </c>
      <c r="C1154" s="479">
        <v>458</v>
      </c>
      <c r="D1154" s="479">
        <v>444</v>
      </c>
      <c r="E1154" s="477">
        <f t="shared" si="101"/>
        <v>-0.0305676855895196</v>
      </c>
      <c r="F1154" s="139" t="str">
        <f t="shared" si="100"/>
        <v>是</v>
      </c>
      <c r="G1154" s="473" t="str">
        <f t="shared" si="97"/>
        <v>项</v>
      </c>
      <c r="H1154" s="474" t="str">
        <f t="shared" si="98"/>
        <v>220</v>
      </c>
      <c r="I1154" s="474" t="str">
        <f t="shared" si="99"/>
        <v>22001</v>
      </c>
    </row>
    <row r="1155" s="319" customFormat="1" ht="34" hidden="1" customHeight="1" spans="1:9">
      <c r="A1155" s="342">
        <v>2200199</v>
      </c>
      <c r="B1155" s="342" t="s">
        <v>1009</v>
      </c>
      <c r="C1155" s="478">
        <v>0</v>
      </c>
      <c r="D1155" s="479">
        <v>0</v>
      </c>
      <c r="E1155" s="477" t="str">
        <f t="shared" si="101"/>
        <v/>
      </c>
      <c r="F1155" s="139" t="str">
        <f t="shared" si="100"/>
        <v>否</v>
      </c>
      <c r="G1155" s="473" t="str">
        <f t="shared" si="97"/>
        <v>项</v>
      </c>
      <c r="H1155" s="474" t="str">
        <f t="shared" si="98"/>
        <v>220</v>
      </c>
      <c r="I1155" s="474" t="str">
        <f t="shared" si="99"/>
        <v>22001</v>
      </c>
    </row>
    <row r="1156" s="316" customFormat="1" ht="34" customHeight="1" spans="1:9">
      <c r="A1156" s="339">
        <v>22005</v>
      </c>
      <c r="B1156" s="475" t="s">
        <v>1010</v>
      </c>
      <c r="C1156" s="476">
        <f>SUMIFS(C1157:C$1302,$G1157:$G$1302,"项",$I1157:$I$1302,$A1156)</f>
        <v>41</v>
      </c>
      <c r="D1156" s="479">
        <f>SUMIFS(D1157:D$1302,$G1157:$G$1302,"项",$I1157:$I$1302,$A1156)</f>
        <v>39</v>
      </c>
      <c r="E1156" s="477">
        <f t="shared" si="101"/>
        <v>-0.0487804878048781</v>
      </c>
      <c r="F1156" s="139" t="str">
        <f t="shared" si="100"/>
        <v>是</v>
      </c>
      <c r="G1156" s="473" t="str">
        <f t="shared" si="97"/>
        <v>款</v>
      </c>
      <c r="H1156" s="474" t="str">
        <f t="shared" si="98"/>
        <v>220</v>
      </c>
      <c r="I1156" s="474" t="str">
        <f t="shared" si="99"/>
        <v>22005</v>
      </c>
    </row>
    <row r="1157" s="319" customFormat="1" ht="34" customHeight="1" spans="1:9">
      <c r="A1157" s="333">
        <v>2200501</v>
      </c>
      <c r="B1157" s="342" t="s">
        <v>151</v>
      </c>
      <c r="C1157" s="479">
        <v>25</v>
      </c>
      <c r="D1157" s="479">
        <v>23</v>
      </c>
      <c r="E1157" s="477">
        <f t="shared" si="101"/>
        <v>-0.08</v>
      </c>
      <c r="F1157" s="139" t="str">
        <f t="shared" si="100"/>
        <v>是</v>
      </c>
      <c r="G1157" s="473" t="str">
        <f t="shared" si="97"/>
        <v>项</v>
      </c>
      <c r="H1157" s="474" t="str">
        <f t="shared" si="98"/>
        <v>220</v>
      </c>
      <c r="I1157" s="474" t="str">
        <f t="shared" si="99"/>
        <v>22005</v>
      </c>
    </row>
    <row r="1158" s="319" customFormat="1" ht="34" hidden="1" customHeight="1" spans="1:9">
      <c r="A1158" s="333">
        <v>2200502</v>
      </c>
      <c r="B1158" s="342" t="s">
        <v>152</v>
      </c>
      <c r="C1158" s="478">
        <v>0</v>
      </c>
      <c r="D1158" s="479">
        <v>0</v>
      </c>
      <c r="E1158" s="477" t="str">
        <f t="shared" si="101"/>
        <v/>
      </c>
      <c r="F1158" s="139" t="str">
        <f t="shared" si="100"/>
        <v>否</v>
      </c>
      <c r="G1158" s="473" t="str">
        <f t="shared" si="97"/>
        <v>项</v>
      </c>
      <c r="H1158" s="474" t="str">
        <f t="shared" si="98"/>
        <v>220</v>
      </c>
      <c r="I1158" s="474" t="str">
        <f t="shared" si="99"/>
        <v>22005</v>
      </c>
    </row>
    <row r="1159" s="319" customFormat="1" ht="34" hidden="1" customHeight="1" spans="1:9">
      <c r="A1159" s="333">
        <v>2200503</v>
      </c>
      <c r="B1159" s="342" t="s">
        <v>153</v>
      </c>
      <c r="C1159" s="478">
        <v>0</v>
      </c>
      <c r="D1159" s="479">
        <v>0</v>
      </c>
      <c r="E1159" s="477" t="str">
        <f t="shared" si="101"/>
        <v/>
      </c>
      <c r="F1159" s="139" t="str">
        <f t="shared" si="100"/>
        <v>否</v>
      </c>
      <c r="G1159" s="473" t="str">
        <f t="shared" si="97"/>
        <v>项</v>
      </c>
      <c r="H1159" s="474" t="str">
        <f t="shared" si="98"/>
        <v>220</v>
      </c>
      <c r="I1159" s="474" t="str">
        <f t="shared" si="99"/>
        <v>22005</v>
      </c>
    </row>
    <row r="1160" s="319" customFormat="1" ht="34" customHeight="1" spans="1:9">
      <c r="A1160" s="333">
        <v>2200504</v>
      </c>
      <c r="B1160" s="342" t="s">
        <v>1011</v>
      </c>
      <c r="C1160" s="478">
        <v>16</v>
      </c>
      <c r="D1160" s="479">
        <v>16</v>
      </c>
      <c r="E1160" s="477">
        <f t="shared" si="101"/>
        <v>0</v>
      </c>
      <c r="F1160" s="139" t="str">
        <f t="shared" si="100"/>
        <v>是</v>
      </c>
      <c r="G1160" s="473" t="str">
        <f t="shared" si="97"/>
        <v>项</v>
      </c>
      <c r="H1160" s="474" t="str">
        <f t="shared" si="98"/>
        <v>220</v>
      </c>
      <c r="I1160" s="474" t="str">
        <f t="shared" si="99"/>
        <v>22005</v>
      </c>
    </row>
    <row r="1161" s="319" customFormat="1" ht="34" hidden="1" customHeight="1" spans="1:9">
      <c r="A1161" s="333">
        <v>2200506</v>
      </c>
      <c r="B1161" s="342" t="s">
        <v>1012</v>
      </c>
      <c r="C1161" s="478">
        <v>0</v>
      </c>
      <c r="D1161" s="479">
        <v>0</v>
      </c>
      <c r="E1161" s="477" t="str">
        <f t="shared" si="101"/>
        <v/>
      </c>
      <c r="F1161" s="139" t="str">
        <f t="shared" si="100"/>
        <v>否</v>
      </c>
      <c r="G1161" s="473" t="str">
        <f t="shared" ref="G1161:G1224" si="102">_xlfn.IFS(LEN(A1161)=3,"类",LEN(A1161)=5,"款",LEN(A1161)=7,"项")</f>
        <v>项</v>
      </c>
      <c r="H1161" s="474" t="str">
        <f t="shared" ref="H1161:H1224" si="103">LEFT(A1161,3)</f>
        <v>220</v>
      </c>
      <c r="I1161" s="474" t="str">
        <f t="shared" ref="I1161:I1224" si="104">LEFT(A1161,5)</f>
        <v>22005</v>
      </c>
    </row>
    <row r="1162" s="319" customFormat="1" ht="34" hidden="1" customHeight="1" spans="1:9">
      <c r="A1162" s="333">
        <v>2200507</v>
      </c>
      <c r="B1162" s="342" t="s">
        <v>1013</v>
      </c>
      <c r="C1162" s="478">
        <v>0</v>
      </c>
      <c r="D1162" s="479">
        <v>0</v>
      </c>
      <c r="E1162" s="477" t="str">
        <f t="shared" si="101"/>
        <v/>
      </c>
      <c r="F1162" s="139" t="str">
        <f t="shared" si="100"/>
        <v>否</v>
      </c>
      <c r="G1162" s="473" t="str">
        <f t="shared" si="102"/>
        <v>项</v>
      </c>
      <c r="H1162" s="474" t="str">
        <f t="shared" si="103"/>
        <v>220</v>
      </c>
      <c r="I1162" s="474" t="str">
        <f t="shared" si="104"/>
        <v>22005</v>
      </c>
    </row>
    <row r="1163" s="319" customFormat="1" ht="34" hidden="1" customHeight="1" spans="1:9">
      <c r="A1163" s="333">
        <v>2200508</v>
      </c>
      <c r="B1163" s="342" t="s">
        <v>1014</v>
      </c>
      <c r="C1163" s="478">
        <v>0</v>
      </c>
      <c r="D1163" s="479">
        <v>0</v>
      </c>
      <c r="E1163" s="477" t="str">
        <f t="shared" si="101"/>
        <v/>
      </c>
      <c r="F1163" s="139" t="str">
        <f t="shared" si="100"/>
        <v>否</v>
      </c>
      <c r="G1163" s="473" t="str">
        <f t="shared" si="102"/>
        <v>项</v>
      </c>
      <c r="H1163" s="474" t="str">
        <f t="shared" si="103"/>
        <v>220</v>
      </c>
      <c r="I1163" s="474" t="str">
        <f t="shared" si="104"/>
        <v>22005</v>
      </c>
    </row>
    <row r="1164" s="319" customFormat="1" ht="34" hidden="1" customHeight="1" spans="1:9">
      <c r="A1164" s="333">
        <v>2200509</v>
      </c>
      <c r="B1164" s="342" t="s">
        <v>1015</v>
      </c>
      <c r="C1164" s="478">
        <v>0</v>
      </c>
      <c r="D1164" s="479">
        <v>0</v>
      </c>
      <c r="E1164" s="477" t="str">
        <f t="shared" si="101"/>
        <v/>
      </c>
      <c r="F1164" s="139" t="str">
        <f t="shared" si="100"/>
        <v>否</v>
      </c>
      <c r="G1164" s="473" t="str">
        <f t="shared" si="102"/>
        <v>项</v>
      </c>
      <c r="H1164" s="474" t="str">
        <f t="shared" si="103"/>
        <v>220</v>
      </c>
      <c r="I1164" s="474" t="str">
        <f t="shared" si="104"/>
        <v>22005</v>
      </c>
    </row>
    <row r="1165" s="319" customFormat="1" ht="34" hidden="1" customHeight="1" spans="1:9">
      <c r="A1165" s="333">
        <v>2200510</v>
      </c>
      <c r="B1165" s="342" t="s">
        <v>1016</v>
      </c>
      <c r="C1165" s="478">
        <v>0</v>
      </c>
      <c r="D1165" s="479">
        <v>0</v>
      </c>
      <c r="E1165" s="477" t="str">
        <f t="shared" si="101"/>
        <v/>
      </c>
      <c r="F1165" s="139" t="str">
        <f t="shared" si="100"/>
        <v>否</v>
      </c>
      <c r="G1165" s="473" t="str">
        <f t="shared" si="102"/>
        <v>项</v>
      </c>
      <c r="H1165" s="474" t="str">
        <f t="shared" si="103"/>
        <v>220</v>
      </c>
      <c r="I1165" s="474" t="str">
        <f t="shared" si="104"/>
        <v>22005</v>
      </c>
    </row>
    <row r="1166" s="319" customFormat="1" ht="34" hidden="1" customHeight="1" spans="1:9">
      <c r="A1166" s="333">
        <v>2200511</v>
      </c>
      <c r="B1166" s="342" t="s">
        <v>1017</v>
      </c>
      <c r="C1166" s="478">
        <v>0</v>
      </c>
      <c r="D1166" s="479">
        <v>0</v>
      </c>
      <c r="E1166" s="477" t="str">
        <f t="shared" si="101"/>
        <v/>
      </c>
      <c r="F1166" s="139" t="str">
        <f t="shared" si="100"/>
        <v>否</v>
      </c>
      <c r="G1166" s="473" t="str">
        <f t="shared" si="102"/>
        <v>项</v>
      </c>
      <c r="H1166" s="474" t="str">
        <f t="shared" si="103"/>
        <v>220</v>
      </c>
      <c r="I1166" s="474" t="str">
        <f t="shared" si="104"/>
        <v>22005</v>
      </c>
    </row>
    <row r="1167" s="319" customFormat="1" ht="34" hidden="1" customHeight="1" spans="1:9">
      <c r="A1167" s="333">
        <v>2200512</v>
      </c>
      <c r="B1167" s="342" t="s">
        <v>1018</v>
      </c>
      <c r="C1167" s="478">
        <v>0</v>
      </c>
      <c r="D1167" s="479">
        <v>0</v>
      </c>
      <c r="E1167" s="477" t="str">
        <f t="shared" si="101"/>
        <v/>
      </c>
      <c r="F1167" s="139" t="str">
        <f t="shared" si="100"/>
        <v>否</v>
      </c>
      <c r="G1167" s="473" t="str">
        <f t="shared" si="102"/>
        <v>项</v>
      </c>
      <c r="H1167" s="474" t="str">
        <f t="shared" si="103"/>
        <v>220</v>
      </c>
      <c r="I1167" s="474" t="str">
        <f t="shared" si="104"/>
        <v>22005</v>
      </c>
    </row>
    <row r="1168" s="319" customFormat="1" ht="34" hidden="1" customHeight="1" spans="1:9">
      <c r="A1168" s="333">
        <v>2200513</v>
      </c>
      <c r="B1168" s="342" t="s">
        <v>1019</v>
      </c>
      <c r="C1168" s="479">
        <v>0</v>
      </c>
      <c r="D1168" s="479">
        <v>0</v>
      </c>
      <c r="E1168" s="477" t="str">
        <f t="shared" si="101"/>
        <v/>
      </c>
      <c r="F1168" s="139" t="str">
        <f t="shared" si="100"/>
        <v>否</v>
      </c>
      <c r="G1168" s="473" t="str">
        <f t="shared" si="102"/>
        <v>项</v>
      </c>
      <c r="H1168" s="474" t="str">
        <f t="shared" si="103"/>
        <v>220</v>
      </c>
      <c r="I1168" s="474" t="str">
        <f t="shared" si="104"/>
        <v>22005</v>
      </c>
    </row>
    <row r="1169" s="319" customFormat="1" ht="34" hidden="1" customHeight="1" spans="1:9">
      <c r="A1169" s="333">
        <v>2200514</v>
      </c>
      <c r="B1169" s="342" t="s">
        <v>1020</v>
      </c>
      <c r="C1169" s="478">
        <v>0</v>
      </c>
      <c r="D1169" s="479">
        <v>0</v>
      </c>
      <c r="E1169" s="477" t="str">
        <f t="shared" si="101"/>
        <v/>
      </c>
      <c r="F1169" s="139" t="str">
        <f t="shared" si="100"/>
        <v>否</v>
      </c>
      <c r="G1169" s="473" t="str">
        <f t="shared" si="102"/>
        <v>项</v>
      </c>
      <c r="H1169" s="474" t="str">
        <f t="shared" si="103"/>
        <v>220</v>
      </c>
      <c r="I1169" s="474" t="str">
        <f t="shared" si="104"/>
        <v>22005</v>
      </c>
    </row>
    <row r="1170" s="319" customFormat="1" ht="34" hidden="1" customHeight="1" spans="1:9">
      <c r="A1170" s="333">
        <v>2200599</v>
      </c>
      <c r="B1170" s="342" t="s">
        <v>1021</v>
      </c>
      <c r="C1170" s="478">
        <v>0</v>
      </c>
      <c r="D1170" s="479">
        <v>0</v>
      </c>
      <c r="E1170" s="477" t="str">
        <f t="shared" si="101"/>
        <v/>
      </c>
      <c r="F1170" s="139" t="str">
        <f t="shared" si="100"/>
        <v>否</v>
      </c>
      <c r="G1170" s="473" t="str">
        <f t="shared" si="102"/>
        <v>项</v>
      </c>
      <c r="H1170" s="474" t="str">
        <f t="shared" si="103"/>
        <v>220</v>
      </c>
      <c r="I1170" s="474" t="str">
        <f t="shared" si="104"/>
        <v>22005</v>
      </c>
    </row>
    <row r="1171" s="316" customFormat="1" ht="34" hidden="1" customHeight="1" spans="1:9">
      <c r="A1171" s="339">
        <v>22099</v>
      </c>
      <c r="B1171" s="475" t="s">
        <v>1022</v>
      </c>
      <c r="C1171" s="476">
        <f>SUMIFS(C1172:C$1302,$G1172:$G$1302,"项",$I1172:$I$1302,$A1171)</f>
        <v>0</v>
      </c>
      <c r="D1171" s="479">
        <f>SUMIFS(D1172:D$1302,$G1172:$G$1302,"项",$I1172:$I$1302,$A1171)</f>
        <v>0</v>
      </c>
      <c r="E1171" s="477" t="str">
        <f t="shared" si="101"/>
        <v/>
      </c>
      <c r="F1171" s="139" t="str">
        <f t="shared" si="100"/>
        <v>否</v>
      </c>
      <c r="G1171" s="473" t="str">
        <f t="shared" si="102"/>
        <v>款</v>
      </c>
      <c r="H1171" s="474" t="str">
        <f t="shared" si="103"/>
        <v>220</v>
      </c>
      <c r="I1171" s="474" t="str">
        <f t="shared" si="104"/>
        <v>22099</v>
      </c>
    </row>
    <row r="1172" s="319" customFormat="1" ht="34" hidden="1" customHeight="1" spans="1:9">
      <c r="A1172" s="333" t="s">
        <v>1669</v>
      </c>
      <c r="B1172" s="342" t="s">
        <v>1023</v>
      </c>
      <c r="C1172" s="479">
        <v>0</v>
      </c>
      <c r="D1172" s="479">
        <v>0</v>
      </c>
      <c r="E1172" s="477" t="str">
        <f t="shared" si="101"/>
        <v/>
      </c>
      <c r="F1172" s="139" t="str">
        <f t="shared" si="100"/>
        <v>否</v>
      </c>
      <c r="G1172" s="473" t="str">
        <f t="shared" si="102"/>
        <v>项</v>
      </c>
      <c r="H1172" s="474" t="str">
        <f t="shared" si="103"/>
        <v>220</v>
      </c>
      <c r="I1172" s="474" t="str">
        <f t="shared" si="104"/>
        <v>22099</v>
      </c>
    </row>
    <row r="1173" s="316" customFormat="1" ht="34" customHeight="1" spans="1:9">
      <c r="A1173" s="470">
        <v>221</v>
      </c>
      <c r="B1173" s="340" t="s">
        <v>119</v>
      </c>
      <c r="C1173" s="341">
        <f>SUMIFS(C1174:C$1302,$G1174:$G$1302,"款",$H1174:$H$1302,$A1173)</f>
        <v>15547</v>
      </c>
      <c r="D1173" s="479">
        <f>SUMIFS(D1174:D$1302,$G1174:$G$1302,"款",$H1174:$H$1302,$A1173)</f>
        <v>17571</v>
      </c>
      <c r="E1173" s="471">
        <f t="shared" si="101"/>
        <v>0.13018588795266</v>
      </c>
      <c r="F1173" s="472" t="str">
        <f t="shared" si="100"/>
        <v>是</v>
      </c>
      <c r="G1173" s="473" t="str">
        <f t="shared" si="102"/>
        <v>类</v>
      </c>
      <c r="H1173" s="474" t="str">
        <f t="shared" si="103"/>
        <v>221</v>
      </c>
      <c r="I1173" s="474" t="str">
        <f t="shared" si="104"/>
        <v>221</v>
      </c>
    </row>
    <row r="1174" s="316" customFormat="1" ht="34" customHeight="1" spans="1:9">
      <c r="A1174" s="339">
        <v>22101</v>
      </c>
      <c r="B1174" s="475" t="s">
        <v>1024</v>
      </c>
      <c r="C1174" s="476">
        <f>SUMIFS(C1175:C$1302,$G1175:$G$1302,"项",$I1175:$I$1302,$A1174)</f>
        <v>4539</v>
      </c>
      <c r="D1174" s="479">
        <f>SUMIFS(D1175:D$1302,$G1175:$G$1302,"项",$I1175:$I$1302,$A1174)</f>
        <v>6665</v>
      </c>
      <c r="E1174" s="477">
        <f t="shared" si="101"/>
        <v>0.46838510685173</v>
      </c>
      <c r="F1174" s="139" t="str">
        <f t="shared" si="100"/>
        <v>是</v>
      </c>
      <c r="G1174" s="473" t="str">
        <f t="shared" si="102"/>
        <v>款</v>
      </c>
      <c r="H1174" s="474" t="str">
        <f t="shared" si="103"/>
        <v>221</v>
      </c>
      <c r="I1174" s="474" t="str">
        <f t="shared" si="104"/>
        <v>22101</v>
      </c>
    </row>
    <row r="1175" s="319" customFormat="1" ht="34" hidden="1" customHeight="1" spans="1:9">
      <c r="A1175" s="333">
        <v>2210101</v>
      </c>
      <c r="B1175" s="342" t="s">
        <v>1025</v>
      </c>
      <c r="C1175" s="478">
        <v>0</v>
      </c>
      <c r="D1175" s="479">
        <v>0</v>
      </c>
      <c r="E1175" s="477" t="str">
        <f t="shared" si="101"/>
        <v/>
      </c>
      <c r="F1175" s="139" t="str">
        <f t="shared" si="100"/>
        <v>否</v>
      </c>
      <c r="G1175" s="473" t="str">
        <f t="shared" si="102"/>
        <v>项</v>
      </c>
      <c r="H1175" s="474" t="str">
        <f t="shared" si="103"/>
        <v>221</v>
      </c>
      <c r="I1175" s="474" t="str">
        <f t="shared" si="104"/>
        <v>22101</v>
      </c>
    </row>
    <row r="1176" s="319" customFormat="1" ht="34" hidden="1" customHeight="1" spans="1:9">
      <c r="A1176" s="333">
        <v>2210102</v>
      </c>
      <c r="B1176" s="342" t="s">
        <v>1026</v>
      </c>
      <c r="C1176" s="479">
        <v>0</v>
      </c>
      <c r="D1176" s="479">
        <v>0</v>
      </c>
      <c r="E1176" s="477" t="str">
        <f t="shared" si="101"/>
        <v/>
      </c>
      <c r="F1176" s="139" t="str">
        <f t="shared" si="100"/>
        <v>否</v>
      </c>
      <c r="G1176" s="473" t="str">
        <f t="shared" si="102"/>
        <v>项</v>
      </c>
      <c r="H1176" s="474" t="str">
        <f t="shared" si="103"/>
        <v>221</v>
      </c>
      <c r="I1176" s="474" t="str">
        <f t="shared" si="104"/>
        <v>22101</v>
      </c>
    </row>
    <row r="1177" s="319" customFormat="1" ht="34" customHeight="1" spans="1:9">
      <c r="A1177" s="333">
        <v>2210103</v>
      </c>
      <c r="B1177" s="342" t="s">
        <v>1027</v>
      </c>
      <c r="C1177" s="479">
        <v>650</v>
      </c>
      <c r="D1177" s="479">
        <v>700</v>
      </c>
      <c r="E1177" s="477">
        <f t="shared" si="101"/>
        <v>0.0769230769230769</v>
      </c>
      <c r="F1177" s="139" t="str">
        <f t="shared" si="100"/>
        <v>是</v>
      </c>
      <c r="G1177" s="473" t="str">
        <f t="shared" si="102"/>
        <v>项</v>
      </c>
      <c r="H1177" s="474" t="str">
        <f t="shared" si="103"/>
        <v>221</v>
      </c>
      <c r="I1177" s="474" t="str">
        <f t="shared" si="104"/>
        <v>22101</v>
      </c>
    </row>
    <row r="1178" s="319" customFormat="1" ht="34" hidden="1" customHeight="1" spans="1:9">
      <c r="A1178" s="333">
        <v>2210104</v>
      </c>
      <c r="B1178" s="342" t="s">
        <v>1028</v>
      </c>
      <c r="C1178" s="478">
        <v>0</v>
      </c>
      <c r="D1178" s="479">
        <v>0</v>
      </c>
      <c r="E1178" s="477" t="str">
        <f t="shared" si="101"/>
        <v/>
      </c>
      <c r="F1178" s="139" t="str">
        <f t="shared" si="100"/>
        <v>否</v>
      </c>
      <c r="G1178" s="473" t="str">
        <f t="shared" si="102"/>
        <v>项</v>
      </c>
      <c r="H1178" s="474" t="str">
        <f t="shared" si="103"/>
        <v>221</v>
      </c>
      <c r="I1178" s="474" t="str">
        <f t="shared" si="104"/>
        <v>22101</v>
      </c>
    </row>
    <row r="1179" s="319" customFormat="1" ht="34" customHeight="1" spans="1:9">
      <c r="A1179" s="333">
        <v>2210105</v>
      </c>
      <c r="B1179" s="342" t="s">
        <v>1029</v>
      </c>
      <c r="C1179" s="478">
        <v>119</v>
      </c>
      <c r="D1179" s="479">
        <v>124</v>
      </c>
      <c r="E1179" s="477">
        <f t="shared" si="101"/>
        <v>0.0420168067226891</v>
      </c>
      <c r="F1179" s="139" t="str">
        <f t="shared" si="100"/>
        <v>是</v>
      </c>
      <c r="G1179" s="473" t="str">
        <f t="shared" si="102"/>
        <v>项</v>
      </c>
      <c r="H1179" s="474" t="str">
        <f t="shared" si="103"/>
        <v>221</v>
      </c>
      <c r="I1179" s="474" t="str">
        <f t="shared" si="104"/>
        <v>22101</v>
      </c>
    </row>
    <row r="1180" s="319" customFormat="1" ht="34" hidden="1" customHeight="1" spans="1:9">
      <c r="A1180" s="333">
        <v>2210106</v>
      </c>
      <c r="B1180" s="342" t="s">
        <v>1030</v>
      </c>
      <c r="C1180" s="478">
        <v>0</v>
      </c>
      <c r="D1180" s="479">
        <v>0</v>
      </c>
      <c r="E1180" s="477" t="str">
        <f t="shared" si="101"/>
        <v/>
      </c>
      <c r="F1180" s="139" t="str">
        <f t="shared" si="100"/>
        <v>否</v>
      </c>
      <c r="G1180" s="473" t="str">
        <f t="shared" si="102"/>
        <v>项</v>
      </c>
      <c r="H1180" s="474" t="str">
        <f t="shared" si="103"/>
        <v>221</v>
      </c>
      <c r="I1180" s="474" t="str">
        <f t="shared" si="104"/>
        <v>22101</v>
      </c>
    </row>
    <row r="1181" s="319" customFormat="1" ht="34" hidden="1" customHeight="1" spans="1:9">
      <c r="A1181" s="333">
        <v>2210107</v>
      </c>
      <c r="B1181" s="342" t="s">
        <v>1031</v>
      </c>
      <c r="C1181" s="478">
        <v>0</v>
      </c>
      <c r="D1181" s="479">
        <v>0</v>
      </c>
      <c r="E1181" s="477" t="str">
        <f t="shared" si="101"/>
        <v/>
      </c>
      <c r="F1181" s="139" t="str">
        <f t="shared" si="100"/>
        <v>否</v>
      </c>
      <c r="G1181" s="473" t="str">
        <f t="shared" si="102"/>
        <v>项</v>
      </c>
      <c r="H1181" s="474" t="str">
        <f t="shared" si="103"/>
        <v>221</v>
      </c>
      <c r="I1181" s="474" t="str">
        <f t="shared" si="104"/>
        <v>22101</v>
      </c>
    </row>
    <row r="1182" s="319" customFormat="1" ht="34" customHeight="1" spans="1:9">
      <c r="A1182" s="333">
        <v>2210108</v>
      </c>
      <c r="B1182" s="342" t="s">
        <v>1032</v>
      </c>
      <c r="C1182" s="478">
        <v>3770</v>
      </c>
      <c r="D1182" s="479">
        <v>5841</v>
      </c>
      <c r="E1182" s="477">
        <f t="shared" si="101"/>
        <v>0.549336870026525</v>
      </c>
      <c r="F1182" s="139" t="str">
        <f t="shared" si="100"/>
        <v>是</v>
      </c>
      <c r="G1182" s="473" t="str">
        <f t="shared" si="102"/>
        <v>项</v>
      </c>
      <c r="H1182" s="474" t="str">
        <f t="shared" si="103"/>
        <v>221</v>
      </c>
      <c r="I1182" s="474" t="str">
        <f t="shared" si="104"/>
        <v>22101</v>
      </c>
    </row>
    <row r="1183" s="319" customFormat="1" ht="34" hidden="1" customHeight="1" spans="1:9">
      <c r="A1183" s="333">
        <v>2210109</v>
      </c>
      <c r="B1183" s="342" t="s">
        <v>1033</v>
      </c>
      <c r="C1183" s="478">
        <v>0</v>
      </c>
      <c r="D1183" s="479">
        <v>0</v>
      </c>
      <c r="E1183" s="477" t="str">
        <f t="shared" si="101"/>
        <v/>
      </c>
      <c r="F1183" s="139" t="str">
        <f t="shared" si="100"/>
        <v>否</v>
      </c>
      <c r="G1183" s="473" t="str">
        <f t="shared" si="102"/>
        <v>项</v>
      </c>
      <c r="H1183" s="474" t="str">
        <f t="shared" si="103"/>
        <v>221</v>
      </c>
      <c r="I1183" s="474" t="str">
        <f t="shared" si="104"/>
        <v>22101</v>
      </c>
    </row>
    <row r="1184" s="319" customFormat="1" ht="34" hidden="1" customHeight="1" spans="1:9">
      <c r="A1184" s="333">
        <v>2210199</v>
      </c>
      <c r="B1184" s="342" t="s">
        <v>1034</v>
      </c>
      <c r="C1184" s="478">
        <v>0</v>
      </c>
      <c r="D1184" s="479">
        <v>0</v>
      </c>
      <c r="E1184" s="477" t="str">
        <f t="shared" si="101"/>
        <v/>
      </c>
      <c r="F1184" s="139" t="str">
        <f t="shared" si="100"/>
        <v>否</v>
      </c>
      <c r="G1184" s="473" t="str">
        <f t="shared" si="102"/>
        <v>项</v>
      </c>
      <c r="H1184" s="474" t="str">
        <f t="shared" si="103"/>
        <v>221</v>
      </c>
      <c r="I1184" s="474" t="str">
        <f t="shared" si="104"/>
        <v>22101</v>
      </c>
    </row>
    <row r="1185" s="316" customFormat="1" ht="34" customHeight="1" spans="1:9">
      <c r="A1185" s="339">
        <v>22102</v>
      </c>
      <c r="B1185" s="475" t="s">
        <v>1035</v>
      </c>
      <c r="C1185" s="476">
        <f>SUMIFS(C1186:C$1302,$G1186:$G$1302,"项",$I1186:$I$1302,$A1185)</f>
        <v>10008</v>
      </c>
      <c r="D1185" s="479">
        <f>SUMIFS(D1186:D$1302,$G1186:$G$1302,"项",$I1186:$I$1302,$A1185)</f>
        <v>10906</v>
      </c>
      <c r="E1185" s="477">
        <f t="shared" si="101"/>
        <v>0.0897282174260592</v>
      </c>
      <c r="F1185" s="139" t="str">
        <f t="shared" si="100"/>
        <v>是</v>
      </c>
      <c r="G1185" s="473" t="str">
        <f t="shared" si="102"/>
        <v>款</v>
      </c>
      <c r="H1185" s="474" t="str">
        <f t="shared" si="103"/>
        <v>221</v>
      </c>
      <c r="I1185" s="474" t="str">
        <f t="shared" si="104"/>
        <v>22102</v>
      </c>
    </row>
    <row r="1186" s="319" customFormat="1" ht="34" customHeight="1" spans="1:9">
      <c r="A1186" s="333">
        <v>2210201</v>
      </c>
      <c r="B1186" s="342" t="s">
        <v>1036</v>
      </c>
      <c r="C1186" s="478">
        <v>10008</v>
      </c>
      <c r="D1186" s="479">
        <v>10906</v>
      </c>
      <c r="E1186" s="477">
        <f t="shared" si="101"/>
        <v>0.0897282174260592</v>
      </c>
      <c r="F1186" s="139" t="str">
        <f t="shared" si="100"/>
        <v>是</v>
      </c>
      <c r="G1186" s="473" t="str">
        <f t="shared" si="102"/>
        <v>项</v>
      </c>
      <c r="H1186" s="474" t="str">
        <f t="shared" si="103"/>
        <v>221</v>
      </c>
      <c r="I1186" s="474" t="str">
        <f t="shared" si="104"/>
        <v>22102</v>
      </c>
    </row>
    <row r="1187" s="319" customFormat="1" ht="34" hidden="1" customHeight="1" spans="1:9">
      <c r="A1187" s="333">
        <v>2210202</v>
      </c>
      <c r="B1187" s="342" t="s">
        <v>1037</v>
      </c>
      <c r="C1187" s="478">
        <v>0</v>
      </c>
      <c r="D1187" s="479">
        <v>0</v>
      </c>
      <c r="E1187" s="477" t="str">
        <f t="shared" si="101"/>
        <v/>
      </c>
      <c r="F1187" s="139" t="str">
        <f t="shared" si="100"/>
        <v>否</v>
      </c>
      <c r="G1187" s="473" t="str">
        <f t="shared" si="102"/>
        <v>项</v>
      </c>
      <c r="H1187" s="474" t="str">
        <f t="shared" si="103"/>
        <v>221</v>
      </c>
      <c r="I1187" s="474" t="str">
        <f t="shared" si="104"/>
        <v>22102</v>
      </c>
    </row>
    <row r="1188" s="319" customFormat="1" ht="34" hidden="1" customHeight="1" spans="1:9">
      <c r="A1188" s="333">
        <v>2210203</v>
      </c>
      <c r="B1188" s="342" t="s">
        <v>1038</v>
      </c>
      <c r="C1188" s="478">
        <v>0</v>
      </c>
      <c r="D1188" s="479">
        <v>0</v>
      </c>
      <c r="E1188" s="477" t="str">
        <f t="shared" si="101"/>
        <v/>
      </c>
      <c r="F1188" s="139" t="str">
        <f t="shared" si="100"/>
        <v>否</v>
      </c>
      <c r="G1188" s="473" t="str">
        <f t="shared" si="102"/>
        <v>项</v>
      </c>
      <c r="H1188" s="474" t="str">
        <f t="shared" si="103"/>
        <v>221</v>
      </c>
      <c r="I1188" s="474" t="str">
        <f t="shared" si="104"/>
        <v>22102</v>
      </c>
    </row>
    <row r="1189" s="316" customFormat="1" ht="34" customHeight="1" spans="1:9">
      <c r="A1189" s="339">
        <v>22103</v>
      </c>
      <c r="B1189" s="475" t="s">
        <v>1039</v>
      </c>
      <c r="C1189" s="476">
        <f>SUMIFS(C1190:C$1302,$G1190:$G$1302,"项",$I1190:$I$1302,$A1189)</f>
        <v>1000</v>
      </c>
      <c r="D1189" s="479">
        <f>SUMIFS(D1190:D$1302,$G1190:$G$1302,"项",$I1190:$I$1302,$A1189)</f>
        <v>0</v>
      </c>
      <c r="E1189" s="477">
        <f t="shared" si="101"/>
        <v>-1</v>
      </c>
      <c r="F1189" s="139" t="str">
        <f t="shared" si="100"/>
        <v>是</v>
      </c>
      <c r="G1189" s="473" t="str">
        <f t="shared" si="102"/>
        <v>款</v>
      </c>
      <c r="H1189" s="474" t="str">
        <f t="shared" si="103"/>
        <v>221</v>
      </c>
      <c r="I1189" s="474" t="str">
        <f t="shared" si="104"/>
        <v>22103</v>
      </c>
    </row>
    <row r="1190" s="319" customFormat="1" ht="34" hidden="1" customHeight="1" spans="1:9">
      <c r="A1190" s="481">
        <v>2210301</v>
      </c>
      <c r="B1190" s="490" t="s">
        <v>1040</v>
      </c>
      <c r="C1190" s="478">
        <v>0</v>
      </c>
      <c r="D1190" s="479">
        <v>0</v>
      </c>
      <c r="E1190" s="477" t="str">
        <f t="shared" si="101"/>
        <v/>
      </c>
      <c r="F1190" s="139" t="str">
        <f t="shared" si="100"/>
        <v>否</v>
      </c>
      <c r="G1190" s="473" t="str">
        <f t="shared" si="102"/>
        <v>项</v>
      </c>
      <c r="H1190" s="474" t="str">
        <f t="shared" si="103"/>
        <v>221</v>
      </c>
      <c r="I1190" s="474" t="str">
        <f t="shared" si="104"/>
        <v>22103</v>
      </c>
    </row>
    <row r="1191" s="319" customFormat="1" ht="34" hidden="1" customHeight="1" spans="1:9">
      <c r="A1191" s="481">
        <v>2210302</v>
      </c>
      <c r="B1191" s="490" t="s">
        <v>1041</v>
      </c>
      <c r="C1191" s="478">
        <v>0</v>
      </c>
      <c r="D1191" s="479">
        <v>0</v>
      </c>
      <c r="E1191" s="477" t="str">
        <f t="shared" si="101"/>
        <v/>
      </c>
      <c r="F1191" s="139" t="str">
        <f t="shared" si="100"/>
        <v>否</v>
      </c>
      <c r="G1191" s="473" t="str">
        <f t="shared" si="102"/>
        <v>项</v>
      </c>
      <c r="H1191" s="474" t="str">
        <f t="shared" si="103"/>
        <v>221</v>
      </c>
      <c r="I1191" s="474" t="str">
        <f t="shared" si="104"/>
        <v>22103</v>
      </c>
    </row>
    <row r="1192" s="319" customFormat="1" ht="34" customHeight="1" spans="1:9">
      <c r="A1192" s="481">
        <v>2210399</v>
      </c>
      <c r="B1192" s="490" t="s">
        <v>1042</v>
      </c>
      <c r="C1192" s="478">
        <v>1000</v>
      </c>
      <c r="D1192" s="479">
        <v>0</v>
      </c>
      <c r="E1192" s="477">
        <f t="shared" si="101"/>
        <v>-1</v>
      </c>
      <c r="F1192" s="139" t="str">
        <f t="shared" si="100"/>
        <v>是</v>
      </c>
      <c r="G1192" s="473" t="str">
        <f t="shared" si="102"/>
        <v>项</v>
      </c>
      <c r="H1192" s="474" t="str">
        <f t="shared" si="103"/>
        <v>221</v>
      </c>
      <c r="I1192" s="474" t="str">
        <f t="shared" si="104"/>
        <v>22103</v>
      </c>
    </row>
    <row r="1193" s="316" customFormat="1" ht="34" customHeight="1" spans="1:9">
      <c r="A1193" s="470">
        <v>222</v>
      </c>
      <c r="B1193" s="340" t="s">
        <v>121</v>
      </c>
      <c r="C1193" s="341">
        <f>SUMIFS(C1194:C$1302,$G1194:$G$1302,"款",$H1194:$H$1302,$A1193)</f>
        <v>264</v>
      </c>
      <c r="D1193" s="479">
        <f>SUMIFS(D1194:D$1302,$G1194:$G$1302,"款",$H1194:$H$1302,$A1193)</f>
        <v>363</v>
      </c>
      <c r="E1193" s="471">
        <f t="shared" si="101"/>
        <v>0.375</v>
      </c>
      <c r="F1193" s="472" t="str">
        <f t="shared" si="100"/>
        <v>是</v>
      </c>
      <c r="G1193" s="473" t="str">
        <f t="shared" si="102"/>
        <v>类</v>
      </c>
      <c r="H1193" s="474" t="str">
        <f t="shared" si="103"/>
        <v>222</v>
      </c>
      <c r="I1193" s="474" t="str">
        <f t="shared" si="104"/>
        <v>222</v>
      </c>
    </row>
    <row r="1194" s="316" customFormat="1" ht="34" customHeight="1" spans="1:9">
      <c r="A1194" s="339">
        <v>22201</v>
      </c>
      <c r="B1194" s="475" t="s">
        <v>1043</v>
      </c>
      <c r="C1194" s="476">
        <f>SUMIFS(C1195:C$1302,$G1195:$G$1302,"项",$I1195:$I$1302,$A1194)</f>
        <v>216</v>
      </c>
      <c r="D1194" s="479">
        <f>SUMIFS(D1195:D$1302,$G1195:$G$1302,"项",$I1195:$I$1302,$A1194)</f>
        <v>169</v>
      </c>
      <c r="E1194" s="477">
        <f t="shared" si="101"/>
        <v>-0.217592592592593</v>
      </c>
      <c r="F1194" s="139" t="str">
        <f t="shared" si="100"/>
        <v>是</v>
      </c>
      <c r="G1194" s="473" t="str">
        <f t="shared" si="102"/>
        <v>款</v>
      </c>
      <c r="H1194" s="474" t="str">
        <f t="shared" si="103"/>
        <v>222</v>
      </c>
      <c r="I1194" s="474" t="str">
        <f t="shared" si="104"/>
        <v>22201</v>
      </c>
    </row>
    <row r="1195" s="319" customFormat="1" ht="34" hidden="1" customHeight="1" spans="1:9">
      <c r="A1195" s="333">
        <v>2220101</v>
      </c>
      <c r="B1195" s="342" t="s">
        <v>151</v>
      </c>
      <c r="C1195" s="479">
        <v>0</v>
      </c>
      <c r="D1195" s="479">
        <v>0</v>
      </c>
      <c r="E1195" s="477" t="str">
        <f t="shared" si="101"/>
        <v/>
      </c>
      <c r="F1195" s="139" t="str">
        <f t="shared" ref="F1195:F1200" si="105">IF(LEN(A1195)=3,"是",IF(B1195&lt;&gt;"",IF(SUM(C1195:D1195)&lt;&gt;0,"是","否"),"是"))</f>
        <v>否</v>
      </c>
      <c r="G1195" s="473" t="str">
        <f t="shared" si="102"/>
        <v>项</v>
      </c>
      <c r="H1195" s="474" t="str">
        <f t="shared" si="103"/>
        <v>222</v>
      </c>
      <c r="I1195" s="474" t="str">
        <f t="shared" si="104"/>
        <v>22201</v>
      </c>
    </row>
    <row r="1196" s="319" customFormat="1" ht="34" hidden="1" customHeight="1" spans="1:9">
      <c r="A1196" s="333">
        <v>2220102</v>
      </c>
      <c r="B1196" s="342" t="s">
        <v>152</v>
      </c>
      <c r="C1196" s="478">
        <v>0</v>
      </c>
      <c r="D1196" s="479">
        <v>0</v>
      </c>
      <c r="E1196" s="477" t="str">
        <f t="shared" si="101"/>
        <v/>
      </c>
      <c r="F1196" s="139" t="str">
        <f t="shared" si="105"/>
        <v>否</v>
      </c>
      <c r="G1196" s="473" t="str">
        <f t="shared" si="102"/>
        <v>项</v>
      </c>
      <c r="H1196" s="474" t="str">
        <f t="shared" si="103"/>
        <v>222</v>
      </c>
      <c r="I1196" s="474" t="str">
        <f t="shared" si="104"/>
        <v>22201</v>
      </c>
    </row>
    <row r="1197" s="319" customFormat="1" ht="34" hidden="1" customHeight="1" spans="1:9">
      <c r="A1197" s="333">
        <v>2220103</v>
      </c>
      <c r="B1197" s="342" t="s">
        <v>153</v>
      </c>
      <c r="C1197" s="478">
        <v>0</v>
      </c>
      <c r="D1197" s="479">
        <v>0</v>
      </c>
      <c r="E1197" s="477" t="str">
        <f t="shared" si="101"/>
        <v/>
      </c>
      <c r="F1197" s="139" t="str">
        <f t="shared" si="105"/>
        <v>否</v>
      </c>
      <c r="G1197" s="473" t="str">
        <f t="shared" si="102"/>
        <v>项</v>
      </c>
      <c r="H1197" s="474" t="str">
        <f t="shared" si="103"/>
        <v>222</v>
      </c>
      <c r="I1197" s="474" t="str">
        <f t="shared" si="104"/>
        <v>22201</v>
      </c>
    </row>
    <row r="1198" s="319" customFormat="1" ht="34" hidden="1" customHeight="1" spans="1:9">
      <c r="A1198" s="333">
        <v>2220104</v>
      </c>
      <c r="B1198" s="342" t="s">
        <v>1044</v>
      </c>
      <c r="C1198" s="478">
        <v>0</v>
      </c>
      <c r="D1198" s="479">
        <v>0</v>
      </c>
      <c r="E1198" s="477" t="str">
        <f t="shared" si="101"/>
        <v/>
      </c>
      <c r="F1198" s="139" t="str">
        <f t="shared" si="105"/>
        <v>否</v>
      </c>
      <c r="G1198" s="473" t="str">
        <f t="shared" si="102"/>
        <v>项</v>
      </c>
      <c r="H1198" s="474" t="str">
        <f t="shared" si="103"/>
        <v>222</v>
      </c>
      <c r="I1198" s="474" t="str">
        <f t="shared" si="104"/>
        <v>22201</v>
      </c>
    </row>
    <row r="1199" s="319" customFormat="1" ht="34" hidden="1" customHeight="1" spans="1:9">
      <c r="A1199" s="481">
        <v>2220105</v>
      </c>
      <c r="B1199" s="490" t="s">
        <v>1045</v>
      </c>
      <c r="C1199" s="478">
        <v>0</v>
      </c>
      <c r="D1199" s="479">
        <v>0</v>
      </c>
      <c r="E1199" s="477" t="str">
        <f t="shared" si="101"/>
        <v/>
      </c>
      <c r="F1199" s="139" t="str">
        <f t="shared" si="105"/>
        <v>否</v>
      </c>
      <c r="G1199" s="473" t="str">
        <f t="shared" si="102"/>
        <v>项</v>
      </c>
      <c r="H1199" s="474" t="str">
        <f t="shared" si="103"/>
        <v>222</v>
      </c>
      <c r="I1199" s="474" t="str">
        <f t="shared" si="104"/>
        <v>22201</v>
      </c>
    </row>
    <row r="1200" s="319" customFormat="1" ht="34" customHeight="1" spans="1:9">
      <c r="A1200" s="481">
        <v>2220106</v>
      </c>
      <c r="B1200" s="490" t="s">
        <v>1046</v>
      </c>
      <c r="C1200" s="478">
        <v>0</v>
      </c>
      <c r="D1200" s="479">
        <v>148</v>
      </c>
      <c r="E1200" s="477" t="str">
        <f t="shared" si="101"/>
        <v/>
      </c>
      <c r="F1200" s="139" t="str">
        <f t="shared" si="105"/>
        <v>是</v>
      </c>
      <c r="G1200" s="473" t="str">
        <f t="shared" si="102"/>
        <v>项</v>
      </c>
      <c r="H1200" s="474" t="str">
        <f t="shared" si="103"/>
        <v>222</v>
      </c>
      <c r="I1200" s="474" t="str">
        <f t="shared" si="104"/>
        <v>22201</v>
      </c>
    </row>
    <row r="1201" s="319" customFormat="1" ht="34" hidden="1" customHeight="1" spans="1:9">
      <c r="A1201" s="333">
        <v>2220107</v>
      </c>
      <c r="B1201" s="342" t="s">
        <v>1047</v>
      </c>
      <c r="C1201" s="478">
        <v>0</v>
      </c>
      <c r="D1201" s="479">
        <v>0</v>
      </c>
      <c r="E1201" s="477" t="str">
        <f t="shared" si="101"/>
        <v/>
      </c>
      <c r="F1201" s="139" t="str">
        <f t="shared" ref="F1201:F1246" si="106">IF(LEN(A1201)=3,"是",IF(B1201&lt;&gt;"",IF(SUM(C1201:D1201)&lt;&gt;0,"是","否"),"是"))</f>
        <v>否</v>
      </c>
      <c r="G1201" s="473" t="str">
        <f t="shared" si="102"/>
        <v>项</v>
      </c>
      <c r="H1201" s="474" t="str">
        <f t="shared" si="103"/>
        <v>222</v>
      </c>
      <c r="I1201" s="474" t="str">
        <f t="shared" si="104"/>
        <v>22201</v>
      </c>
    </row>
    <row r="1202" s="319" customFormat="1" ht="34" hidden="1" customHeight="1" spans="1:9">
      <c r="A1202" s="333">
        <v>2220112</v>
      </c>
      <c r="B1202" s="342" t="s">
        <v>1048</v>
      </c>
      <c r="C1202" s="479">
        <v>0</v>
      </c>
      <c r="D1202" s="479">
        <v>0</v>
      </c>
      <c r="E1202" s="477" t="str">
        <f t="shared" si="101"/>
        <v/>
      </c>
      <c r="F1202" s="139" t="str">
        <f t="shared" si="106"/>
        <v>否</v>
      </c>
      <c r="G1202" s="473" t="str">
        <f t="shared" si="102"/>
        <v>项</v>
      </c>
      <c r="H1202" s="474" t="str">
        <f t="shared" si="103"/>
        <v>222</v>
      </c>
      <c r="I1202" s="474" t="str">
        <f t="shared" si="104"/>
        <v>22201</v>
      </c>
    </row>
    <row r="1203" s="319" customFormat="1" ht="34" hidden="1" customHeight="1" spans="1:9">
      <c r="A1203" s="333">
        <v>2220113</v>
      </c>
      <c r="B1203" s="342" t="s">
        <v>1049</v>
      </c>
      <c r="C1203" s="478">
        <v>0</v>
      </c>
      <c r="D1203" s="479">
        <v>0</v>
      </c>
      <c r="E1203" s="477" t="str">
        <f t="shared" si="101"/>
        <v/>
      </c>
      <c r="F1203" s="139" t="str">
        <f t="shared" si="106"/>
        <v>否</v>
      </c>
      <c r="G1203" s="473" t="str">
        <f t="shared" si="102"/>
        <v>项</v>
      </c>
      <c r="H1203" s="474" t="str">
        <f t="shared" si="103"/>
        <v>222</v>
      </c>
      <c r="I1203" s="474" t="str">
        <f t="shared" si="104"/>
        <v>22201</v>
      </c>
    </row>
    <row r="1204" s="319" customFormat="1" ht="34" hidden="1" customHeight="1" spans="1:9">
      <c r="A1204" s="333">
        <v>2220114</v>
      </c>
      <c r="B1204" s="342" t="s">
        <v>1050</v>
      </c>
      <c r="C1204" s="478">
        <v>0</v>
      </c>
      <c r="D1204" s="479">
        <v>0</v>
      </c>
      <c r="E1204" s="477" t="str">
        <f t="shared" si="101"/>
        <v/>
      </c>
      <c r="F1204" s="139" t="str">
        <f t="shared" si="106"/>
        <v>否</v>
      </c>
      <c r="G1204" s="473" t="str">
        <f t="shared" si="102"/>
        <v>项</v>
      </c>
      <c r="H1204" s="474" t="str">
        <f t="shared" si="103"/>
        <v>222</v>
      </c>
      <c r="I1204" s="474" t="str">
        <f t="shared" si="104"/>
        <v>22201</v>
      </c>
    </row>
    <row r="1205" s="319" customFormat="1" ht="34" customHeight="1" spans="1:9">
      <c r="A1205" s="333">
        <v>2220115</v>
      </c>
      <c r="B1205" s="342" t="s">
        <v>1051</v>
      </c>
      <c r="C1205" s="478">
        <v>209</v>
      </c>
      <c r="D1205" s="479">
        <v>21</v>
      </c>
      <c r="E1205" s="477">
        <f t="shared" ref="E1205:E1268" si="107">IF(C1205&lt;&gt;0,D1205/C1205-1,"")</f>
        <v>-0.899521531100478</v>
      </c>
      <c r="F1205" s="139" t="str">
        <f t="shared" si="106"/>
        <v>是</v>
      </c>
      <c r="G1205" s="473" t="str">
        <f t="shared" si="102"/>
        <v>项</v>
      </c>
      <c r="H1205" s="474" t="str">
        <f t="shared" si="103"/>
        <v>222</v>
      </c>
      <c r="I1205" s="474" t="str">
        <f t="shared" si="104"/>
        <v>22201</v>
      </c>
    </row>
    <row r="1206" s="319" customFormat="1" ht="34" hidden="1" customHeight="1" spans="1:9">
      <c r="A1206" s="333">
        <v>2220118</v>
      </c>
      <c r="B1206" s="342" t="s">
        <v>1052</v>
      </c>
      <c r="C1206" s="478">
        <v>0</v>
      </c>
      <c r="D1206" s="479">
        <v>0</v>
      </c>
      <c r="E1206" s="477" t="str">
        <f t="shared" si="107"/>
        <v/>
      </c>
      <c r="F1206" s="139" t="str">
        <f t="shared" si="106"/>
        <v>否</v>
      </c>
      <c r="G1206" s="473" t="str">
        <f t="shared" si="102"/>
        <v>项</v>
      </c>
      <c r="H1206" s="474" t="str">
        <f t="shared" si="103"/>
        <v>222</v>
      </c>
      <c r="I1206" s="474" t="str">
        <f t="shared" si="104"/>
        <v>22201</v>
      </c>
    </row>
    <row r="1207" s="319" customFormat="1" ht="34" hidden="1" customHeight="1" spans="1:9">
      <c r="A1207" s="333">
        <v>2220119</v>
      </c>
      <c r="B1207" s="342" t="s">
        <v>1053</v>
      </c>
      <c r="C1207" s="478">
        <v>0</v>
      </c>
      <c r="D1207" s="479">
        <v>0</v>
      </c>
      <c r="E1207" s="477" t="str">
        <f t="shared" si="107"/>
        <v/>
      </c>
      <c r="F1207" s="139" t="str">
        <f t="shared" si="106"/>
        <v>否</v>
      </c>
      <c r="G1207" s="473" t="str">
        <f t="shared" si="102"/>
        <v>项</v>
      </c>
      <c r="H1207" s="474" t="str">
        <f t="shared" si="103"/>
        <v>222</v>
      </c>
      <c r="I1207" s="474" t="str">
        <f t="shared" si="104"/>
        <v>22201</v>
      </c>
    </row>
    <row r="1208" s="319" customFormat="1" ht="34" hidden="1" customHeight="1" spans="1:9">
      <c r="A1208" s="333">
        <v>2220120</v>
      </c>
      <c r="B1208" s="342" t="s">
        <v>1054</v>
      </c>
      <c r="C1208" s="479">
        <v>0</v>
      </c>
      <c r="D1208" s="479">
        <v>0</v>
      </c>
      <c r="E1208" s="477" t="str">
        <f t="shared" si="107"/>
        <v/>
      </c>
      <c r="F1208" s="139" t="str">
        <f t="shared" si="106"/>
        <v>否</v>
      </c>
      <c r="G1208" s="473" t="str">
        <f t="shared" si="102"/>
        <v>项</v>
      </c>
      <c r="H1208" s="474" t="str">
        <f t="shared" si="103"/>
        <v>222</v>
      </c>
      <c r="I1208" s="474" t="str">
        <f t="shared" si="104"/>
        <v>22201</v>
      </c>
    </row>
    <row r="1209" s="319" customFormat="1" ht="34" customHeight="1" spans="1:9">
      <c r="A1209" s="333">
        <v>2220121</v>
      </c>
      <c r="B1209" s="342" t="s">
        <v>1055</v>
      </c>
      <c r="C1209" s="478">
        <v>7</v>
      </c>
      <c r="D1209" s="479">
        <v>0</v>
      </c>
      <c r="E1209" s="477">
        <f t="shared" si="107"/>
        <v>-1</v>
      </c>
      <c r="F1209" s="139" t="str">
        <f t="shared" si="106"/>
        <v>是</v>
      </c>
      <c r="G1209" s="473" t="str">
        <f t="shared" si="102"/>
        <v>项</v>
      </c>
      <c r="H1209" s="474" t="str">
        <f t="shared" si="103"/>
        <v>222</v>
      </c>
      <c r="I1209" s="474" t="str">
        <f t="shared" si="104"/>
        <v>22201</v>
      </c>
    </row>
    <row r="1210" s="319" customFormat="1" ht="34" hidden="1" customHeight="1" spans="1:9">
      <c r="A1210" s="333">
        <v>2220150</v>
      </c>
      <c r="B1210" s="342" t="s">
        <v>160</v>
      </c>
      <c r="C1210" s="478">
        <v>0</v>
      </c>
      <c r="D1210" s="479">
        <v>0</v>
      </c>
      <c r="E1210" s="477" t="str">
        <f t="shared" si="107"/>
        <v/>
      </c>
      <c r="F1210" s="139" t="str">
        <f t="shared" si="106"/>
        <v>否</v>
      </c>
      <c r="G1210" s="473" t="str">
        <f t="shared" si="102"/>
        <v>项</v>
      </c>
      <c r="H1210" s="474" t="str">
        <f t="shared" si="103"/>
        <v>222</v>
      </c>
      <c r="I1210" s="474" t="str">
        <f t="shared" si="104"/>
        <v>22201</v>
      </c>
    </row>
    <row r="1211" s="319" customFormat="1" ht="34" hidden="1" customHeight="1" spans="1:9">
      <c r="A1211" s="333">
        <v>2220199</v>
      </c>
      <c r="B1211" s="342" t="s">
        <v>1056</v>
      </c>
      <c r="C1211" s="478">
        <v>0</v>
      </c>
      <c r="D1211" s="479">
        <v>0</v>
      </c>
      <c r="E1211" s="477" t="str">
        <f t="shared" si="107"/>
        <v/>
      </c>
      <c r="F1211" s="139" t="str">
        <f t="shared" si="106"/>
        <v>否</v>
      </c>
      <c r="G1211" s="473" t="str">
        <f t="shared" si="102"/>
        <v>项</v>
      </c>
      <c r="H1211" s="474" t="str">
        <f t="shared" si="103"/>
        <v>222</v>
      </c>
      <c r="I1211" s="474" t="str">
        <f t="shared" si="104"/>
        <v>22201</v>
      </c>
    </row>
    <row r="1212" s="316" customFormat="1" ht="34" hidden="1" customHeight="1" spans="1:9">
      <c r="A1212" s="339">
        <v>22203</v>
      </c>
      <c r="B1212" s="475" t="s">
        <v>1057</v>
      </c>
      <c r="C1212" s="476">
        <f>SUMIFS(C1213:C$1302,$G1213:$G$1302,"项",$I1213:$I$1302,$A1212)</f>
        <v>0</v>
      </c>
      <c r="D1212" s="479">
        <f>SUMIFS(D1213:D$1302,$G1213:$G$1302,"项",$I1213:$I$1302,$A1212)</f>
        <v>0</v>
      </c>
      <c r="E1212" s="477" t="str">
        <f t="shared" si="107"/>
        <v/>
      </c>
      <c r="F1212" s="139" t="str">
        <f t="shared" si="106"/>
        <v>否</v>
      </c>
      <c r="G1212" s="473" t="str">
        <f t="shared" si="102"/>
        <v>款</v>
      </c>
      <c r="H1212" s="474" t="str">
        <f t="shared" si="103"/>
        <v>222</v>
      </c>
      <c r="I1212" s="474" t="str">
        <f t="shared" si="104"/>
        <v>22203</v>
      </c>
    </row>
    <row r="1213" s="319" customFormat="1" ht="34" hidden="1" customHeight="1" spans="1:9">
      <c r="A1213" s="333">
        <v>2220301</v>
      </c>
      <c r="B1213" s="342" t="s">
        <v>1058</v>
      </c>
      <c r="C1213" s="478">
        <v>0</v>
      </c>
      <c r="D1213" s="479">
        <v>0</v>
      </c>
      <c r="E1213" s="477" t="str">
        <f t="shared" si="107"/>
        <v/>
      </c>
      <c r="F1213" s="139" t="str">
        <f t="shared" si="106"/>
        <v>否</v>
      </c>
      <c r="G1213" s="473" t="str">
        <f t="shared" si="102"/>
        <v>项</v>
      </c>
      <c r="H1213" s="474" t="str">
        <f t="shared" si="103"/>
        <v>222</v>
      </c>
      <c r="I1213" s="474" t="str">
        <f t="shared" si="104"/>
        <v>22203</v>
      </c>
    </row>
    <row r="1214" s="319" customFormat="1" ht="34" hidden="1" customHeight="1" spans="1:9">
      <c r="A1214" s="333">
        <v>2220303</v>
      </c>
      <c r="B1214" s="342" t="s">
        <v>1059</v>
      </c>
      <c r="C1214" s="478">
        <v>0</v>
      </c>
      <c r="D1214" s="479">
        <v>0</v>
      </c>
      <c r="E1214" s="477" t="str">
        <f t="shared" si="107"/>
        <v/>
      </c>
      <c r="F1214" s="139" t="str">
        <f t="shared" si="106"/>
        <v>否</v>
      </c>
      <c r="G1214" s="473" t="str">
        <f t="shared" si="102"/>
        <v>项</v>
      </c>
      <c r="H1214" s="474" t="str">
        <f t="shared" si="103"/>
        <v>222</v>
      </c>
      <c r="I1214" s="474" t="str">
        <f t="shared" si="104"/>
        <v>22203</v>
      </c>
    </row>
    <row r="1215" s="319" customFormat="1" ht="34" hidden="1" customHeight="1" spans="1:9">
      <c r="A1215" s="333">
        <v>2220304</v>
      </c>
      <c r="B1215" s="342" t="s">
        <v>1060</v>
      </c>
      <c r="C1215" s="478">
        <v>0</v>
      </c>
      <c r="D1215" s="479">
        <v>0</v>
      </c>
      <c r="E1215" s="477" t="str">
        <f t="shared" si="107"/>
        <v/>
      </c>
      <c r="F1215" s="139" t="str">
        <f t="shared" si="106"/>
        <v>否</v>
      </c>
      <c r="G1215" s="473" t="str">
        <f t="shared" si="102"/>
        <v>项</v>
      </c>
      <c r="H1215" s="474" t="str">
        <f t="shared" si="103"/>
        <v>222</v>
      </c>
      <c r="I1215" s="474" t="str">
        <f t="shared" si="104"/>
        <v>22203</v>
      </c>
    </row>
    <row r="1216" s="319" customFormat="1" ht="34" hidden="1" customHeight="1" spans="1:9">
      <c r="A1216" s="333">
        <v>2220305</v>
      </c>
      <c r="B1216" s="342" t="s">
        <v>1061</v>
      </c>
      <c r="C1216" s="478">
        <v>0</v>
      </c>
      <c r="D1216" s="479">
        <v>0</v>
      </c>
      <c r="E1216" s="477" t="str">
        <f t="shared" si="107"/>
        <v/>
      </c>
      <c r="F1216" s="139" t="str">
        <f t="shared" si="106"/>
        <v>否</v>
      </c>
      <c r="G1216" s="473" t="str">
        <f t="shared" si="102"/>
        <v>项</v>
      </c>
      <c r="H1216" s="474" t="str">
        <f t="shared" si="103"/>
        <v>222</v>
      </c>
      <c r="I1216" s="474" t="str">
        <f t="shared" si="104"/>
        <v>22203</v>
      </c>
    </row>
    <row r="1217" s="319" customFormat="1" ht="34" hidden="1" customHeight="1" spans="1:9">
      <c r="A1217" s="333">
        <v>2220306</v>
      </c>
      <c r="B1217" s="342" t="s">
        <v>1062</v>
      </c>
      <c r="C1217" s="478">
        <v>0</v>
      </c>
      <c r="D1217" s="479">
        <v>0</v>
      </c>
      <c r="E1217" s="477" t="str">
        <f t="shared" si="107"/>
        <v/>
      </c>
      <c r="F1217" s="139" t="str">
        <f t="shared" si="106"/>
        <v>否</v>
      </c>
      <c r="G1217" s="473" t="str">
        <f t="shared" si="102"/>
        <v>项</v>
      </c>
      <c r="H1217" s="474" t="str">
        <f t="shared" si="103"/>
        <v>222</v>
      </c>
      <c r="I1217" s="474" t="str">
        <f t="shared" si="104"/>
        <v>22203</v>
      </c>
    </row>
    <row r="1218" s="319" customFormat="1" ht="34" hidden="1" customHeight="1" spans="1:9">
      <c r="A1218" s="333">
        <v>2220399</v>
      </c>
      <c r="B1218" s="342" t="s">
        <v>1063</v>
      </c>
      <c r="C1218" s="478">
        <v>0</v>
      </c>
      <c r="D1218" s="479">
        <v>0</v>
      </c>
      <c r="E1218" s="477" t="str">
        <f t="shared" si="107"/>
        <v/>
      </c>
      <c r="F1218" s="139" t="str">
        <f t="shared" si="106"/>
        <v>否</v>
      </c>
      <c r="G1218" s="473" t="str">
        <f t="shared" si="102"/>
        <v>项</v>
      </c>
      <c r="H1218" s="474" t="str">
        <f t="shared" si="103"/>
        <v>222</v>
      </c>
      <c r="I1218" s="474" t="str">
        <f t="shared" si="104"/>
        <v>22203</v>
      </c>
    </row>
    <row r="1219" s="316" customFormat="1" ht="34" customHeight="1" spans="1:9">
      <c r="A1219" s="475">
        <v>22204</v>
      </c>
      <c r="B1219" s="475" t="s">
        <v>1064</v>
      </c>
      <c r="C1219" s="476">
        <f>SUMIFS(C1220:C$1302,$G1220:$G$1302,"项",$I1220:$I$1302,$A1219)</f>
        <v>48</v>
      </c>
      <c r="D1219" s="479">
        <f>SUMIFS(D1220:D$1302,$G1220:$G$1302,"项",$I1220:$I$1302,$A1219)</f>
        <v>184</v>
      </c>
      <c r="E1219" s="477">
        <f t="shared" si="107"/>
        <v>2.83333333333333</v>
      </c>
      <c r="F1219" s="139" t="str">
        <f t="shared" si="106"/>
        <v>是</v>
      </c>
      <c r="G1219" s="473" t="str">
        <f t="shared" si="102"/>
        <v>款</v>
      </c>
      <c r="H1219" s="474" t="str">
        <f t="shared" si="103"/>
        <v>222</v>
      </c>
      <c r="I1219" s="474" t="str">
        <f t="shared" si="104"/>
        <v>22204</v>
      </c>
    </row>
    <row r="1220" s="319" customFormat="1" ht="34" customHeight="1" spans="1:9">
      <c r="A1220" s="333">
        <v>2220401</v>
      </c>
      <c r="B1220" s="342" t="s">
        <v>1065</v>
      </c>
      <c r="C1220" s="478">
        <v>48</v>
      </c>
      <c r="D1220" s="479">
        <v>184</v>
      </c>
      <c r="E1220" s="477">
        <f t="shared" si="107"/>
        <v>2.83333333333333</v>
      </c>
      <c r="F1220" s="139" t="str">
        <f t="shared" si="106"/>
        <v>是</v>
      </c>
      <c r="G1220" s="473" t="str">
        <f t="shared" si="102"/>
        <v>项</v>
      </c>
      <c r="H1220" s="474" t="str">
        <f t="shared" si="103"/>
        <v>222</v>
      </c>
      <c r="I1220" s="474" t="str">
        <f t="shared" si="104"/>
        <v>22204</v>
      </c>
    </row>
    <row r="1221" s="319" customFormat="1" ht="34" hidden="1" customHeight="1" spans="1:9">
      <c r="A1221" s="333">
        <v>2220402</v>
      </c>
      <c r="B1221" s="342" t="s">
        <v>1066</v>
      </c>
      <c r="C1221" s="479">
        <v>0</v>
      </c>
      <c r="D1221" s="479">
        <v>0</v>
      </c>
      <c r="E1221" s="477" t="str">
        <f t="shared" si="107"/>
        <v/>
      </c>
      <c r="F1221" s="139" t="str">
        <f t="shared" si="106"/>
        <v>否</v>
      </c>
      <c r="G1221" s="473" t="str">
        <f t="shared" si="102"/>
        <v>项</v>
      </c>
      <c r="H1221" s="474" t="str">
        <f t="shared" si="103"/>
        <v>222</v>
      </c>
      <c r="I1221" s="474" t="str">
        <f t="shared" si="104"/>
        <v>22204</v>
      </c>
    </row>
    <row r="1222" s="319" customFormat="1" ht="34" hidden="1" customHeight="1" spans="1:9">
      <c r="A1222" s="333">
        <v>2220403</v>
      </c>
      <c r="B1222" s="342" t="s">
        <v>1067</v>
      </c>
      <c r="C1222" s="479">
        <v>0</v>
      </c>
      <c r="D1222" s="479">
        <v>0</v>
      </c>
      <c r="E1222" s="477" t="str">
        <f t="shared" si="107"/>
        <v/>
      </c>
      <c r="F1222" s="139" t="str">
        <f t="shared" si="106"/>
        <v>否</v>
      </c>
      <c r="G1222" s="473" t="str">
        <f t="shared" si="102"/>
        <v>项</v>
      </c>
      <c r="H1222" s="474" t="str">
        <f t="shared" si="103"/>
        <v>222</v>
      </c>
      <c r="I1222" s="474" t="str">
        <f t="shared" si="104"/>
        <v>22204</v>
      </c>
    </row>
    <row r="1223" s="319" customFormat="1" ht="34" hidden="1" customHeight="1" spans="1:9">
      <c r="A1223" s="333">
        <v>2220404</v>
      </c>
      <c r="B1223" s="342" t="s">
        <v>1068</v>
      </c>
      <c r="C1223" s="478">
        <v>0</v>
      </c>
      <c r="D1223" s="479">
        <v>0</v>
      </c>
      <c r="E1223" s="477" t="str">
        <f t="shared" si="107"/>
        <v/>
      </c>
      <c r="F1223" s="139" t="str">
        <f t="shared" si="106"/>
        <v>否</v>
      </c>
      <c r="G1223" s="473" t="str">
        <f t="shared" si="102"/>
        <v>项</v>
      </c>
      <c r="H1223" s="474" t="str">
        <f t="shared" si="103"/>
        <v>222</v>
      </c>
      <c r="I1223" s="474" t="str">
        <f t="shared" si="104"/>
        <v>22204</v>
      </c>
    </row>
    <row r="1224" s="319" customFormat="1" ht="34" hidden="1" customHeight="1" spans="1:9">
      <c r="A1224" s="333">
        <v>2220499</v>
      </c>
      <c r="B1224" s="342" t="s">
        <v>1069</v>
      </c>
      <c r="C1224" s="478">
        <v>0</v>
      </c>
      <c r="D1224" s="479">
        <v>0</v>
      </c>
      <c r="E1224" s="477" t="str">
        <f t="shared" si="107"/>
        <v/>
      </c>
      <c r="F1224" s="139" t="str">
        <f t="shared" si="106"/>
        <v>否</v>
      </c>
      <c r="G1224" s="473" t="str">
        <f t="shared" si="102"/>
        <v>项</v>
      </c>
      <c r="H1224" s="474" t="str">
        <f t="shared" si="103"/>
        <v>222</v>
      </c>
      <c r="I1224" s="474" t="str">
        <f t="shared" si="104"/>
        <v>22204</v>
      </c>
    </row>
    <row r="1225" s="316" customFormat="1" ht="34" customHeight="1" spans="1:9">
      <c r="A1225" s="339">
        <v>22205</v>
      </c>
      <c r="B1225" s="475" t="s">
        <v>1070</v>
      </c>
      <c r="C1225" s="476">
        <f>SUMIFS(C1226:C$1302,$G1226:$G$1302,"项",$I1226:$I$1302,$A1225)</f>
        <v>0</v>
      </c>
      <c r="D1225" s="479">
        <f>SUMIFS(D1226:D$1302,$G1226:$G$1302,"项",$I1226:$I$1302,$A1225)</f>
        <v>10</v>
      </c>
      <c r="E1225" s="477" t="str">
        <f t="shared" si="107"/>
        <v/>
      </c>
      <c r="F1225" s="139" t="str">
        <f t="shared" si="106"/>
        <v>是</v>
      </c>
      <c r="G1225" s="473" t="str">
        <f t="shared" ref="G1225:G1288" si="108">_xlfn.IFS(LEN(A1225)=3,"类",LEN(A1225)=5,"款",LEN(A1225)=7,"项")</f>
        <v>款</v>
      </c>
      <c r="H1225" s="474" t="str">
        <f t="shared" ref="H1225:H1288" si="109">LEFT(A1225,3)</f>
        <v>222</v>
      </c>
      <c r="I1225" s="474" t="str">
        <f t="shared" ref="I1225:I1288" si="110">LEFT(A1225,5)</f>
        <v>22205</v>
      </c>
    </row>
    <row r="1226" s="319" customFormat="1" ht="34" hidden="1" customHeight="1" spans="1:9">
      <c r="A1226" s="333">
        <v>2220501</v>
      </c>
      <c r="B1226" s="342" t="s">
        <v>1071</v>
      </c>
      <c r="C1226" s="478">
        <v>0</v>
      </c>
      <c r="D1226" s="479">
        <v>0</v>
      </c>
      <c r="E1226" s="477" t="str">
        <f t="shared" si="107"/>
        <v/>
      </c>
      <c r="F1226" s="139" t="str">
        <f t="shared" si="106"/>
        <v>否</v>
      </c>
      <c r="G1226" s="473" t="str">
        <f t="shared" si="108"/>
        <v>项</v>
      </c>
      <c r="H1226" s="474" t="str">
        <f t="shared" si="109"/>
        <v>222</v>
      </c>
      <c r="I1226" s="474" t="str">
        <f t="shared" si="110"/>
        <v>22205</v>
      </c>
    </row>
    <row r="1227" s="319" customFormat="1" ht="34" hidden="1" customHeight="1" spans="1:9">
      <c r="A1227" s="333">
        <v>2220502</v>
      </c>
      <c r="B1227" s="342" t="s">
        <v>1072</v>
      </c>
      <c r="C1227" s="478">
        <v>0</v>
      </c>
      <c r="D1227" s="479">
        <v>0</v>
      </c>
      <c r="E1227" s="477" t="str">
        <f t="shared" si="107"/>
        <v/>
      </c>
      <c r="F1227" s="139" t="str">
        <f t="shared" si="106"/>
        <v>否</v>
      </c>
      <c r="G1227" s="473" t="str">
        <f t="shared" si="108"/>
        <v>项</v>
      </c>
      <c r="H1227" s="474" t="str">
        <f t="shared" si="109"/>
        <v>222</v>
      </c>
      <c r="I1227" s="474" t="str">
        <f t="shared" si="110"/>
        <v>22205</v>
      </c>
    </row>
    <row r="1228" s="319" customFormat="1" ht="34" hidden="1" customHeight="1" spans="1:9">
      <c r="A1228" s="333">
        <v>2220503</v>
      </c>
      <c r="B1228" s="342" t="s">
        <v>1073</v>
      </c>
      <c r="C1228" s="478">
        <v>0</v>
      </c>
      <c r="D1228" s="479">
        <v>0</v>
      </c>
      <c r="E1228" s="477" t="str">
        <f t="shared" si="107"/>
        <v/>
      </c>
      <c r="F1228" s="139" t="str">
        <f t="shared" si="106"/>
        <v>否</v>
      </c>
      <c r="G1228" s="473" t="str">
        <f t="shared" si="108"/>
        <v>项</v>
      </c>
      <c r="H1228" s="474" t="str">
        <f t="shared" si="109"/>
        <v>222</v>
      </c>
      <c r="I1228" s="474" t="str">
        <f t="shared" si="110"/>
        <v>22205</v>
      </c>
    </row>
    <row r="1229" s="319" customFormat="1" ht="34" hidden="1" customHeight="1" spans="1:9">
      <c r="A1229" s="333">
        <v>2220504</v>
      </c>
      <c r="B1229" s="342" t="s">
        <v>1074</v>
      </c>
      <c r="C1229" s="478">
        <v>0</v>
      </c>
      <c r="D1229" s="479">
        <v>0</v>
      </c>
      <c r="E1229" s="477" t="str">
        <f t="shared" si="107"/>
        <v/>
      </c>
      <c r="F1229" s="139" t="str">
        <f t="shared" si="106"/>
        <v>否</v>
      </c>
      <c r="G1229" s="473" t="str">
        <f t="shared" si="108"/>
        <v>项</v>
      </c>
      <c r="H1229" s="474" t="str">
        <f t="shared" si="109"/>
        <v>222</v>
      </c>
      <c r="I1229" s="474" t="str">
        <f t="shared" si="110"/>
        <v>22205</v>
      </c>
    </row>
    <row r="1230" s="319" customFormat="1" ht="34" hidden="1" customHeight="1" spans="1:9">
      <c r="A1230" s="333">
        <v>2220505</v>
      </c>
      <c r="B1230" s="342" t="s">
        <v>1075</v>
      </c>
      <c r="C1230" s="478">
        <v>0</v>
      </c>
      <c r="D1230" s="479">
        <v>0</v>
      </c>
      <c r="E1230" s="477" t="str">
        <f t="shared" si="107"/>
        <v/>
      </c>
      <c r="F1230" s="139" t="str">
        <f t="shared" si="106"/>
        <v>否</v>
      </c>
      <c r="G1230" s="473" t="str">
        <f t="shared" si="108"/>
        <v>项</v>
      </c>
      <c r="H1230" s="474" t="str">
        <f t="shared" si="109"/>
        <v>222</v>
      </c>
      <c r="I1230" s="474" t="str">
        <f t="shared" si="110"/>
        <v>22205</v>
      </c>
    </row>
    <row r="1231" s="319" customFormat="1" ht="34" hidden="1" customHeight="1" spans="1:9">
      <c r="A1231" s="333">
        <v>2220506</v>
      </c>
      <c r="B1231" s="342" t="s">
        <v>1076</v>
      </c>
      <c r="C1231" s="478">
        <v>0</v>
      </c>
      <c r="D1231" s="479">
        <v>0</v>
      </c>
      <c r="E1231" s="477" t="str">
        <f t="shared" si="107"/>
        <v/>
      </c>
      <c r="F1231" s="139" t="str">
        <f t="shared" si="106"/>
        <v>否</v>
      </c>
      <c r="G1231" s="473" t="str">
        <f t="shared" si="108"/>
        <v>项</v>
      </c>
      <c r="H1231" s="474" t="str">
        <f t="shared" si="109"/>
        <v>222</v>
      </c>
      <c r="I1231" s="474" t="str">
        <f t="shared" si="110"/>
        <v>22205</v>
      </c>
    </row>
    <row r="1232" s="319" customFormat="1" ht="34" hidden="1" customHeight="1" spans="1:9">
      <c r="A1232" s="333">
        <v>2220507</v>
      </c>
      <c r="B1232" s="342" t="s">
        <v>1077</v>
      </c>
      <c r="C1232" s="478">
        <v>0</v>
      </c>
      <c r="D1232" s="479">
        <v>0</v>
      </c>
      <c r="E1232" s="477" t="str">
        <f t="shared" si="107"/>
        <v/>
      </c>
      <c r="F1232" s="139" t="str">
        <f t="shared" si="106"/>
        <v>否</v>
      </c>
      <c r="G1232" s="473" t="str">
        <f t="shared" si="108"/>
        <v>项</v>
      </c>
      <c r="H1232" s="474" t="str">
        <f t="shared" si="109"/>
        <v>222</v>
      </c>
      <c r="I1232" s="474" t="str">
        <f t="shared" si="110"/>
        <v>22205</v>
      </c>
    </row>
    <row r="1233" s="319" customFormat="1" ht="34" hidden="1" customHeight="1" spans="1:9">
      <c r="A1233" s="333">
        <v>2220508</v>
      </c>
      <c r="B1233" s="342" t="s">
        <v>1078</v>
      </c>
      <c r="C1233" s="479">
        <v>0</v>
      </c>
      <c r="D1233" s="479">
        <v>0</v>
      </c>
      <c r="E1233" s="477" t="str">
        <f t="shared" si="107"/>
        <v/>
      </c>
      <c r="F1233" s="139" t="str">
        <f t="shared" si="106"/>
        <v>否</v>
      </c>
      <c r="G1233" s="473" t="str">
        <f t="shared" si="108"/>
        <v>项</v>
      </c>
      <c r="H1233" s="474" t="str">
        <f t="shared" si="109"/>
        <v>222</v>
      </c>
      <c r="I1233" s="474" t="str">
        <f t="shared" si="110"/>
        <v>22205</v>
      </c>
    </row>
    <row r="1234" s="319" customFormat="1" ht="34" hidden="1" customHeight="1" spans="1:9">
      <c r="A1234" s="333">
        <v>2220509</v>
      </c>
      <c r="B1234" s="342" t="s">
        <v>1079</v>
      </c>
      <c r="C1234" s="478">
        <v>0</v>
      </c>
      <c r="D1234" s="479">
        <v>0</v>
      </c>
      <c r="E1234" s="477" t="str">
        <f t="shared" si="107"/>
        <v/>
      </c>
      <c r="F1234" s="139" t="str">
        <f t="shared" si="106"/>
        <v>否</v>
      </c>
      <c r="G1234" s="473" t="str">
        <f t="shared" si="108"/>
        <v>项</v>
      </c>
      <c r="H1234" s="474" t="str">
        <f t="shared" si="109"/>
        <v>222</v>
      </c>
      <c r="I1234" s="474" t="str">
        <f t="shared" si="110"/>
        <v>22205</v>
      </c>
    </row>
    <row r="1235" s="319" customFormat="1" ht="34" hidden="1" customHeight="1" spans="1:9">
      <c r="A1235" s="333">
        <v>2220510</v>
      </c>
      <c r="B1235" s="342" t="s">
        <v>1080</v>
      </c>
      <c r="C1235" s="478">
        <v>0</v>
      </c>
      <c r="D1235" s="479">
        <v>0</v>
      </c>
      <c r="E1235" s="477" t="str">
        <f t="shared" si="107"/>
        <v/>
      </c>
      <c r="F1235" s="139" t="str">
        <f t="shared" si="106"/>
        <v>否</v>
      </c>
      <c r="G1235" s="473" t="str">
        <f t="shared" si="108"/>
        <v>项</v>
      </c>
      <c r="H1235" s="474" t="str">
        <f t="shared" si="109"/>
        <v>222</v>
      </c>
      <c r="I1235" s="474" t="str">
        <f t="shared" si="110"/>
        <v>22205</v>
      </c>
    </row>
    <row r="1236" s="319" customFormat="1" ht="34" customHeight="1" spans="1:9">
      <c r="A1236" s="333" t="s">
        <v>1670</v>
      </c>
      <c r="B1236" s="342" t="s">
        <v>1081</v>
      </c>
      <c r="C1236" s="478">
        <v>0</v>
      </c>
      <c r="D1236" s="479">
        <v>10</v>
      </c>
      <c r="E1236" s="477" t="str">
        <f t="shared" si="107"/>
        <v/>
      </c>
      <c r="F1236" s="139" t="str">
        <f t="shared" si="106"/>
        <v>是</v>
      </c>
      <c r="G1236" s="473" t="str">
        <f t="shared" si="108"/>
        <v>项</v>
      </c>
      <c r="H1236" s="474" t="str">
        <f t="shared" si="109"/>
        <v>222</v>
      </c>
      <c r="I1236" s="474" t="str">
        <f t="shared" si="110"/>
        <v>22205</v>
      </c>
    </row>
    <row r="1237" s="319" customFormat="1" ht="34" hidden="1" customHeight="1" spans="1:9">
      <c r="A1237" s="333">
        <v>2220599</v>
      </c>
      <c r="B1237" s="342" t="s">
        <v>1082</v>
      </c>
      <c r="C1237" s="478">
        <v>0</v>
      </c>
      <c r="D1237" s="479">
        <v>0</v>
      </c>
      <c r="E1237" s="477" t="str">
        <f t="shared" si="107"/>
        <v/>
      </c>
      <c r="F1237" s="139" t="str">
        <f t="shared" si="106"/>
        <v>否</v>
      </c>
      <c r="G1237" s="473" t="str">
        <f t="shared" si="108"/>
        <v>项</v>
      </c>
      <c r="H1237" s="474" t="str">
        <f t="shared" si="109"/>
        <v>222</v>
      </c>
      <c r="I1237" s="474" t="str">
        <f t="shared" si="110"/>
        <v>22205</v>
      </c>
    </row>
    <row r="1238" s="316" customFormat="1" ht="34" customHeight="1" spans="1:9">
      <c r="A1238" s="470">
        <v>224</v>
      </c>
      <c r="B1238" s="340" t="s">
        <v>123</v>
      </c>
      <c r="C1238" s="341">
        <f>SUMIFS(C1239:C$1302,$G1239:$G$1302,"款",$H1239:$H$1302,$A1238)</f>
        <v>3465</v>
      </c>
      <c r="D1238" s="479">
        <f>SUMIFS(D1239:D$1302,$G1239:$G$1302,"款",$H1239:$H$1302,$A1238)</f>
        <v>7136</v>
      </c>
      <c r="E1238" s="471">
        <f t="shared" si="107"/>
        <v>1.05945165945166</v>
      </c>
      <c r="F1238" s="472" t="str">
        <f t="shared" si="106"/>
        <v>是</v>
      </c>
      <c r="G1238" s="473" t="str">
        <f t="shared" si="108"/>
        <v>类</v>
      </c>
      <c r="H1238" s="474" t="str">
        <f t="shared" si="109"/>
        <v>224</v>
      </c>
      <c r="I1238" s="474" t="str">
        <f t="shared" si="110"/>
        <v>224</v>
      </c>
    </row>
    <row r="1239" s="316" customFormat="1" ht="34" customHeight="1" spans="1:9">
      <c r="A1239" s="339">
        <v>22401</v>
      </c>
      <c r="B1239" s="475" t="s">
        <v>1083</v>
      </c>
      <c r="C1239" s="476">
        <f>SUMIFS(C1240:C$1302,$G1240:$G$1302,"项",$I1240:$I$1302,$A1239)</f>
        <v>814</v>
      </c>
      <c r="D1239" s="479">
        <f>SUMIFS(D1240:D$1302,$G1240:$G$1302,"项",$I1240:$I$1302,$A1239)</f>
        <v>1686</v>
      </c>
      <c r="E1239" s="477">
        <f t="shared" si="107"/>
        <v>1.07125307125307</v>
      </c>
      <c r="F1239" s="139" t="str">
        <f t="shared" si="106"/>
        <v>是</v>
      </c>
      <c r="G1239" s="473" t="str">
        <f t="shared" si="108"/>
        <v>款</v>
      </c>
      <c r="H1239" s="474" t="str">
        <f t="shared" si="109"/>
        <v>224</v>
      </c>
      <c r="I1239" s="474" t="str">
        <f t="shared" si="110"/>
        <v>22401</v>
      </c>
    </row>
    <row r="1240" s="319" customFormat="1" ht="34" customHeight="1" spans="1:9">
      <c r="A1240" s="333">
        <v>2240101</v>
      </c>
      <c r="B1240" s="342" t="s">
        <v>151</v>
      </c>
      <c r="C1240" s="478">
        <v>548</v>
      </c>
      <c r="D1240" s="479">
        <v>573</v>
      </c>
      <c r="E1240" s="477">
        <f t="shared" si="107"/>
        <v>0.0456204379562044</v>
      </c>
      <c r="F1240" s="139" t="str">
        <f t="shared" ref="F1240:F1303" si="111">IF(LEN(A1240)=3,"是",IF(B1240&lt;&gt;"",IF(SUM(C1240:D1240)&lt;&gt;0,"是","否"),"是"))</f>
        <v>是</v>
      </c>
      <c r="G1240" s="473" t="str">
        <f t="shared" si="108"/>
        <v>项</v>
      </c>
      <c r="H1240" s="474" t="str">
        <f t="shared" si="109"/>
        <v>224</v>
      </c>
      <c r="I1240" s="474" t="str">
        <f t="shared" si="110"/>
        <v>22401</v>
      </c>
    </row>
    <row r="1241" s="319" customFormat="1" ht="34" hidden="1" customHeight="1" spans="1:9">
      <c r="A1241" s="333">
        <v>2240102</v>
      </c>
      <c r="B1241" s="342" t="s">
        <v>152</v>
      </c>
      <c r="C1241" s="478">
        <v>0</v>
      </c>
      <c r="D1241" s="479">
        <v>0</v>
      </c>
      <c r="E1241" s="477" t="str">
        <f t="shared" si="107"/>
        <v/>
      </c>
      <c r="F1241" s="139" t="str">
        <f t="shared" si="111"/>
        <v>否</v>
      </c>
      <c r="G1241" s="473" t="str">
        <f t="shared" si="108"/>
        <v>项</v>
      </c>
      <c r="H1241" s="474" t="str">
        <f t="shared" si="109"/>
        <v>224</v>
      </c>
      <c r="I1241" s="474" t="str">
        <f t="shared" si="110"/>
        <v>22401</v>
      </c>
    </row>
    <row r="1242" s="319" customFormat="1" ht="34" customHeight="1" spans="1:9">
      <c r="A1242" s="333">
        <v>2240103</v>
      </c>
      <c r="B1242" s="342" t="s">
        <v>153</v>
      </c>
      <c r="C1242" s="478">
        <v>167</v>
      </c>
      <c r="D1242" s="479">
        <v>157</v>
      </c>
      <c r="E1242" s="477">
        <f t="shared" si="107"/>
        <v>-0.0598802395209581</v>
      </c>
      <c r="F1242" s="139" t="str">
        <f t="shared" si="111"/>
        <v>是</v>
      </c>
      <c r="G1242" s="473" t="str">
        <f t="shared" si="108"/>
        <v>项</v>
      </c>
      <c r="H1242" s="474" t="str">
        <f t="shared" si="109"/>
        <v>224</v>
      </c>
      <c r="I1242" s="474" t="str">
        <f t="shared" si="110"/>
        <v>22401</v>
      </c>
    </row>
    <row r="1243" s="319" customFormat="1" ht="34" customHeight="1" spans="1:9">
      <c r="A1243" s="333">
        <v>2240104</v>
      </c>
      <c r="B1243" s="342" t="s">
        <v>1084</v>
      </c>
      <c r="C1243" s="478">
        <v>0</v>
      </c>
      <c r="D1243" s="479">
        <v>700</v>
      </c>
      <c r="E1243" s="477" t="str">
        <f t="shared" si="107"/>
        <v/>
      </c>
      <c r="F1243" s="139" t="str">
        <f t="shared" si="111"/>
        <v>是</v>
      </c>
      <c r="G1243" s="473" t="str">
        <f t="shared" si="108"/>
        <v>项</v>
      </c>
      <c r="H1243" s="474" t="str">
        <f t="shared" si="109"/>
        <v>224</v>
      </c>
      <c r="I1243" s="474" t="str">
        <f t="shared" si="110"/>
        <v>22401</v>
      </c>
    </row>
    <row r="1244" s="319" customFormat="1" ht="34" hidden="1" customHeight="1" spans="1:9">
      <c r="A1244" s="333">
        <v>2240105</v>
      </c>
      <c r="B1244" s="342" t="s">
        <v>1085</v>
      </c>
      <c r="C1244" s="478">
        <v>0</v>
      </c>
      <c r="D1244" s="479">
        <v>0</v>
      </c>
      <c r="E1244" s="477" t="str">
        <f t="shared" si="107"/>
        <v/>
      </c>
      <c r="F1244" s="139" t="str">
        <f t="shared" si="111"/>
        <v>否</v>
      </c>
      <c r="G1244" s="473" t="str">
        <f t="shared" si="108"/>
        <v>项</v>
      </c>
      <c r="H1244" s="474" t="str">
        <f t="shared" si="109"/>
        <v>224</v>
      </c>
      <c r="I1244" s="474" t="str">
        <f t="shared" si="110"/>
        <v>22401</v>
      </c>
    </row>
    <row r="1245" s="319" customFormat="1" ht="34" customHeight="1" spans="1:9">
      <c r="A1245" s="333">
        <v>2240106</v>
      </c>
      <c r="B1245" s="342" t="s">
        <v>1086</v>
      </c>
      <c r="C1245" s="478">
        <v>9</v>
      </c>
      <c r="D1245" s="479">
        <v>80</v>
      </c>
      <c r="E1245" s="477">
        <f t="shared" si="107"/>
        <v>7.88888888888889</v>
      </c>
      <c r="F1245" s="139" t="str">
        <f t="shared" si="111"/>
        <v>是</v>
      </c>
      <c r="G1245" s="473" t="str">
        <f t="shared" si="108"/>
        <v>项</v>
      </c>
      <c r="H1245" s="474" t="str">
        <f t="shared" si="109"/>
        <v>224</v>
      </c>
      <c r="I1245" s="474" t="str">
        <f t="shared" si="110"/>
        <v>22401</v>
      </c>
    </row>
    <row r="1246" s="319" customFormat="1" ht="34" customHeight="1" spans="1:9">
      <c r="A1246" s="333">
        <v>2240108</v>
      </c>
      <c r="B1246" s="342" t="s">
        <v>1087</v>
      </c>
      <c r="C1246" s="478">
        <v>50</v>
      </c>
      <c r="D1246" s="479">
        <v>129</v>
      </c>
      <c r="E1246" s="477">
        <f t="shared" si="107"/>
        <v>1.58</v>
      </c>
      <c r="F1246" s="139" t="str">
        <f t="shared" si="111"/>
        <v>是</v>
      </c>
      <c r="G1246" s="473" t="str">
        <f t="shared" si="108"/>
        <v>项</v>
      </c>
      <c r="H1246" s="474" t="str">
        <f t="shared" si="109"/>
        <v>224</v>
      </c>
      <c r="I1246" s="474" t="str">
        <f t="shared" si="110"/>
        <v>22401</v>
      </c>
    </row>
    <row r="1247" s="319" customFormat="1" ht="34" customHeight="1" spans="1:9">
      <c r="A1247" s="333">
        <v>2240109</v>
      </c>
      <c r="B1247" s="342" t="s">
        <v>1088</v>
      </c>
      <c r="C1247" s="479">
        <v>40</v>
      </c>
      <c r="D1247" s="479">
        <v>47</v>
      </c>
      <c r="E1247" s="477">
        <f t="shared" si="107"/>
        <v>0.175</v>
      </c>
      <c r="F1247" s="139" t="str">
        <f t="shared" si="111"/>
        <v>是</v>
      </c>
      <c r="G1247" s="473" t="str">
        <f t="shared" si="108"/>
        <v>项</v>
      </c>
      <c r="H1247" s="474" t="str">
        <f t="shared" si="109"/>
        <v>224</v>
      </c>
      <c r="I1247" s="474" t="str">
        <f t="shared" si="110"/>
        <v>22401</v>
      </c>
    </row>
    <row r="1248" s="319" customFormat="1" ht="34" hidden="1" customHeight="1" spans="1:9">
      <c r="A1248" s="333">
        <v>2240150</v>
      </c>
      <c r="B1248" s="342" t="s">
        <v>160</v>
      </c>
      <c r="C1248" s="478">
        <v>0</v>
      </c>
      <c r="D1248" s="479">
        <v>0</v>
      </c>
      <c r="E1248" s="477" t="str">
        <f t="shared" si="107"/>
        <v/>
      </c>
      <c r="F1248" s="139" t="str">
        <f t="shared" si="111"/>
        <v>否</v>
      </c>
      <c r="G1248" s="473" t="str">
        <f t="shared" si="108"/>
        <v>项</v>
      </c>
      <c r="H1248" s="474" t="str">
        <f t="shared" si="109"/>
        <v>224</v>
      </c>
      <c r="I1248" s="474" t="str">
        <f t="shared" si="110"/>
        <v>22401</v>
      </c>
    </row>
    <row r="1249" s="319" customFormat="1" ht="34" hidden="1" customHeight="1" spans="1:9">
      <c r="A1249" s="333">
        <v>2240199</v>
      </c>
      <c r="B1249" s="342" t="s">
        <v>1089</v>
      </c>
      <c r="C1249" s="478">
        <v>0</v>
      </c>
      <c r="D1249" s="479">
        <v>0</v>
      </c>
      <c r="E1249" s="477" t="str">
        <f t="shared" si="107"/>
        <v/>
      </c>
      <c r="F1249" s="139" t="str">
        <f t="shared" si="111"/>
        <v>否</v>
      </c>
      <c r="G1249" s="473" t="str">
        <f t="shared" si="108"/>
        <v>项</v>
      </c>
      <c r="H1249" s="474" t="str">
        <f t="shared" si="109"/>
        <v>224</v>
      </c>
      <c r="I1249" s="474" t="str">
        <f t="shared" si="110"/>
        <v>22401</v>
      </c>
    </row>
    <row r="1250" s="316" customFormat="1" ht="34" customHeight="1" spans="1:9">
      <c r="A1250" s="339">
        <v>22402</v>
      </c>
      <c r="B1250" s="475" t="s">
        <v>1090</v>
      </c>
      <c r="C1250" s="476">
        <f>SUMIFS(C1251:C$1302,$G1251:$G$1302,"项",$I1251:$I$1302,$A1250)</f>
        <v>951</v>
      </c>
      <c r="D1250" s="479">
        <f>SUMIFS(D1251:D$1302,$G1251:$G$1302,"项",$I1251:$I$1302,$A1250)</f>
        <v>2000</v>
      </c>
      <c r="E1250" s="477">
        <f t="shared" si="107"/>
        <v>1.10304942166141</v>
      </c>
      <c r="F1250" s="139" t="str">
        <f t="shared" si="111"/>
        <v>是</v>
      </c>
      <c r="G1250" s="473" t="str">
        <f t="shared" si="108"/>
        <v>款</v>
      </c>
      <c r="H1250" s="474" t="str">
        <f t="shared" si="109"/>
        <v>224</v>
      </c>
      <c r="I1250" s="474" t="str">
        <f t="shared" si="110"/>
        <v>22402</v>
      </c>
    </row>
    <row r="1251" s="319" customFormat="1" ht="34" customHeight="1" spans="1:9">
      <c r="A1251" s="333">
        <v>2240201</v>
      </c>
      <c r="B1251" s="342" t="s">
        <v>151</v>
      </c>
      <c r="C1251" s="478">
        <v>921</v>
      </c>
      <c r="D1251" s="479">
        <v>1925</v>
      </c>
      <c r="E1251" s="477">
        <f t="shared" si="107"/>
        <v>1.09011943539631</v>
      </c>
      <c r="F1251" s="139" t="str">
        <f t="shared" si="111"/>
        <v>是</v>
      </c>
      <c r="G1251" s="473" t="str">
        <f t="shared" si="108"/>
        <v>项</v>
      </c>
      <c r="H1251" s="474" t="str">
        <f t="shared" si="109"/>
        <v>224</v>
      </c>
      <c r="I1251" s="474" t="str">
        <f t="shared" si="110"/>
        <v>22402</v>
      </c>
    </row>
    <row r="1252" s="319" customFormat="1" ht="34" hidden="1" customHeight="1" spans="1:9">
      <c r="A1252" s="333">
        <v>2240202</v>
      </c>
      <c r="B1252" s="342" t="s">
        <v>152</v>
      </c>
      <c r="C1252" s="478">
        <v>0</v>
      </c>
      <c r="D1252" s="479">
        <v>0</v>
      </c>
      <c r="E1252" s="477" t="str">
        <f t="shared" si="107"/>
        <v/>
      </c>
      <c r="F1252" s="139" t="str">
        <f t="shared" si="111"/>
        <v>否</v>
      </c>
      <c r="G1252" s="473" t="str">
        <f t="shared" si="108"/>
        <v>项</v>
      </c>
      <c r="H1252" s="474" t="str">
        <f t="shared" si="109"/>
        <v>224</v>
      </c>
      <c r="I1252" s="474" t="str">
        <f t="shared" si="110"/>
        <v>22402</v>
      </c>
    </row>
    <row r="1253" s="319" customFormat="1" ht="34" hidden="1" customHeight="1" spans="1:9">
      <c r="A1253" s="333">
        <v>2240203</v>
      </c>
      <c r="B1253" s="342" t="s">
        <v>153</v>
      </c>
      <c r="C1253" s="478">
        <v>0</v>
      </c>
      <c r="D1253" s="479">
        <v>0</v>
      </c>
      <c r="E1253" s="477" t="str">
        <f t="shared" si="107"/>
        <v/>
      </c>
      <c r="F1253" s="139" t="str">
        <f t="shared" si="111"/>
        <v>否</v>
      </c>
      <c r="G1253" s="473" t="str">
        <f t="shared" si="108"/>
        <v>项</v>
      </c>
      <c r="H1253" s="474" t="str">
        <f t="shared" si="109"/>
        <v>224</v>
      </c>
      <c r="I1253" s="474" t="str">
        <f t="shared" si="110"/>
        <v>22402</v>
      </c>
    </row>
    <row r="1254" s="319" customFormat="1" ht="34" customHeight="1" spans="1:9">
      <c r="A1254" s="333">
        <v>2240204</v>
      </c>
      <c r="B1254" s="342" t="s">
        <v>1091</v>
      </c>
      <c r="C1254" s="478">
        <v>30</v>
      </c>
      <c r="D1254" s="479">
        <v>69</v>
      </c>
      <c r="E1254" s="477">
        <f t="shared" si="107"/>
        <v>1.3</v>
      </c>
      <c r="F1254" s="139" t="str">
        <f t="shared" si="111"/>
        <v>是</v>
      </c>
      <c r="G1254" s="473" t="str">
        <f t="shared" si="108"/>
        <v>项</v>
      </c>
      <c r="H1254" s="474" t="str">
        <f t="shared" si="109"/>
        <v>224</v>
      </c>
      <c r="I1254" s="474" t="str">
        <f t="shared" si="110"/>
        <v>22402</v>
      </c>
    </row>
    <row r="1255" s="319" customFormat="1" ht="34" customHeight="1" spans="1:9">
      <c r="A1255" s="333">
        <v>2240299</v>
      </c>
      <c r="B1255" s="342" t="s">
        <v>1092</v>
      </c>
      <c r="C1255" s="478">
        <v>0</v>
      </c>
      <c r="D1255" s="479">
        <v>6</v>
      </c>
      <c r="E1255" s="477" t="str">
        <f t="shared" si="107"/>
        <v/>
      </c>
      <c r="F1255" s="139" t="str">
        <f t="shared" si="111"/>
        <v>是</v>
      </c>
      <c r="G1255" s="473" t="str">
        <f t="shared" si="108"/>
        <v>项</v>
      </c>
      <c r="H1255" s="474" t="str">
        <f t="shared" si="109"/>
        <v>224</v>
      </c>
      <c r="I1255" s="474" t="str">
        <f t="shared" si="110"/>
        <v>22402</v>
      </c>
    </row>
    <row r="1256" s="316" customFormat="1" ht="34" hidden="1" customHeight="1" spans="1:9">
      <c r="A1256" s="339">
        <v>22404</v>
      </c>
      <c r="B1256" s="475" t="s">
        <v>1093</v>
      </c>
      <c r="C1256" s="476">
        <f>SUMIFS(C1257:C$1302,$G1257:$G$1302,"项",$I1257:$I$1302,$A1256)</f>
        <v>0</v>
      </c>
      <c r="D1256" s="479">
        <f>SUMIFS(D1257:D$1302,$G1257:$G$1302,"项",$I1257:$I$1302,$A1256)</f>
        <v>0</v>
      </c>
      <c r="E1256" s="477" t="str">
        <f t="shared" si="107"/>
        <v/>
      </c>
      <c r="F1256" s="139" t="str">
        <f t="shared" si="111"/>
        <v>否</v>
      </c>
      <c r="G1256" s="473" t="str">
        <f t="shared" si="108"/>
        <v>款</v>
      </c>
      <c r="H1256" s="474" t="str">
        <f t="shared" si="109"/>
        <v>224</v>
      </c>
      <c r="I1256" s="474" t="str">
        <f t="shared" si="110"/>
        <v>22404</v>
      </c>
    </row>
    <row r="1257" s="319" customFormat="1" ht="34" hidden="1" customHeight="1" spans="1:9">
      <c r="A1257" s="333">
        <v>2240401</v>
      </c>
      <c r="B1257" s="342" t="s">
        <v>151</v>
      </c>
      <c r="C1257" s="478">
        <v>0</v>
      </c>
      <c r="D1257" s="479">
        <v>0</v>
      </c>
      <c r="E1257" s="477" t="str">
        <f t="shared" si="107"/>
        <v/>
      </c>
      <c r="F1257" s="139" t="str">
        <f t="shared" si="111"/>
        <v>否</v>
      </c>
      <c r="G1257" s="473" t="str">
        <f t="shared" si="108"/>
        <v>项</v>
      </c>
      <c r="H1257" s="474" t="str">
        <f t="shared" si="109"/>
        <v>224</v>
      </c>
      <c r="I1257" s="474" t="str">
        <f t="shared" si="110"/>
        <v>22404</v>
      </c>
    </row>
    <row r="1258" s="319" customFormat="1" ht="34" hidden="1" customHeight="1" spans="1:9">
      <c r="A1258" s="333">
        <v>2240402</v>
      </c>
      <c r="B1258" s="342" t="s">
        <v>152</v>
      </c>
      <c r="C1258" s="478">
        <v>0</v>
      </c>
      <c r="D1258" s="479">
        <v>0</v>
      </c>
      <c r="E1258" s="477" t="str">
        <f t="shared" si="107"/>
        <v/>
      </c>
      <c r="F1258" s="139" t="str">
        <f t="shared" si="111"/>
        <v>否</v>
      </c>
      <c r="G1258" s="473" t="str">
        <f t="shared" si="108"/>
        <v>项</v>
      </c>
      <c r="H1258" s="474" t="str">
        <f t="shared" si="109"/>
        <v>224</v>
      </c>
      <c r="I1258" s="474" t="str">
        <f t="shared" si="110"/>
        <v>22404</v>
      </c>
    </row>
    <row r="1259" s="319" customFormat="1" ht="34" hidden="1" customHeight="1" spans="1:9">
      <c r="A1259" s="333">
        <v>2240403</v>
      </c>
      <c r="B1259" s="342" t="s">
        <v>153</v>
      </c>
      <c r="C1259" s="478">
        <v>0</v>
      </c>
      <c r="D1259" s="479">
        <v>0</v>
      </c>
      <c r="E1259" s="477" t="str">
        <f t="shared" si="107"/>
        <v/>
      </c>
      <c r="F1259" s="139" t="str">
        <f t="shared" si="111"/>
        <v>否</v>
      </c>
      <c r="G1259" s="473" t="str">
        <f t="shared" si="108"/>
        <v>项</v>
      </c>
      <c r="H1259" s="474" t="str">
        <f t="shared" si="109"/>
        <v>224</v>
      </c>
      <c r="I1259" s="474" t="str">
        <f t="shared" si="110"/>
        <v>22404</v>
      </c>
    </row>
    <row r="1260" s="319" customFormat="1" ht="34" hidden="1" customHeight="1" spans="1:9">
      <c r="A1260" s="333">
        <v>2240404</v>
      </c>
      <c r="B1260" s="342" t="s">
        <v>1094</v>
      </c>
      <c r="C1260" s="479">
        <v>0</v>
      </c>
      <c r="D1260" s="479">
        <v>0</v>
      </c>
      <c r="E1260" s="477" t="str">
        <f t="shared" si="107"/>
        <v/>
      </c>
      <c r="F1260" s="139" t="str">
        <f t="shared" si="111"/>
        <v>否</v>
      </c>
      <c r="G1260" s="473" t="str">
        <f t="shared" si="108"/>
        <v>项</v>
      </c>
      <c r="H1260" s="474" t="str">
        <f t="shared" si="109"/>
        <v>224</v>
      </c>
      <c r="I1260" s="474" t="str">
        <f t="shared" si="110"/>
        <v>22404</v>
      </c>
    </row>
    <row r="1261" s="319" customFormat="1" ht="34" hidden="1" customHeight="1" spans="1:9">
      <c r="A1261" s="333">
        <v>2240405</v>
      </c>
      <c r="B1261" s="342" t="s">
        <v>1095</v>
      </c>
      <c r="C1261" s="478">
        <v>0</v>
      </c>
      <c r="D1261" s="479">
        <v>0</v>
      </c>
      <c r="E1261" s="477" t="str">
        <f t="shared" si="107"/>
        <v/>
      </c>
      <c r="F1261" s="139" t="str">
        <f t="shared" si="111"/>
        <v>否</v>
      </c>
      <c r="G1261" s="473" t="str">
        <f t="shared" si="108"/>
        <v>项</v>
      </c>
      <c r="H1261" s="474" t="str">
        <f t="shared" si="109"/>
        <v>224</v>
      </c>
      <c r="I1261" s="474" t="str">
        <f t="shared" si="110"/>
        <v>22404</v>
      </c>
    </row>
    <row r="1262" s="319" customFormat="1" ht="34" hidden="1" customHeight="1" spans="1:9">
      <c r="A1262" s="333">
        <v>2240450</v>
      </c>
      <c r="B1262" s="342" t="s">
        <v>160</v>
      </c>
      <c r="C1262" s="478">
        <v>0</v>
      </c>
      <c r="D1262" s="479">
        <v>0</v>
      </c>
      <c r="E1262" s="477" t="str">
        <f t="shared" si="107"/>
        <v/>
      </c>
      <c r="F1262" s="139" t="str">
        <f t="shared" si="111"/>
        <v>否</v>
      </c>
      <c r="G1262" s="473" t="str">
        <f t="shared" si="108"/>
        <v>项</v>
      </c>
      <c r="H1262" s="474" t="str">
        <f t="shared" si="109"/>
        <v>224</v>
      </c>
      <c r="I1262" s="474" t="str">
        <f t="shared" si="110"/>
        <v>22404</v>
      </c>
    </row>
    <row r="1263" s="319" customFormat="1" ht="34" hidden="1" customHeight="1" spans="1:9">
      <c r="A1263" s="333">
        <v>2240499</v>
      </c>
      <c r="B1263" s="342" t="s">
        <v>1096</v>
      </c>
      <c r="C1263" s="478">
        <v>0</v>
      </c>
      <c r="D1263" s="479">
        <v>0</v>
      </c>
      <c r="E1263" s="477" t="str">
        <f t="shared" si="107"/>
        <v/>
      </c>
      <c r="F1263" s="139" t="str">
        <f t="shared" si="111"/>
        <v>否</v>
      </c>
      <c r="G1263" s="473" t="str">
        <f t="shared" si="108"/>
        <v>项</v>
      </c>
      <c r="H1263" s="474" t="str">
        <f t="shared" si="109"/>
        <v>224</v>
      </c>
      <c r="I1263" s="474" t="str">
        <f t="shared" si="110"/>
        <v>22404</v>
      </c>
    </row>
    <row r="1264" s="316" customFormat="1" ht="34" customHeight="1" spans="1:9">
      <c r="A1264" s="339">
        <v>22405</v>
      </c>
      <c r="B1264" s="475" t="s">
        <v>1097</v>
      </c>
      <c r="C1264" s="476">
        <f>SUMIFS(C1265:C$1302,$G1265:$G$1302,"项",$I1265:$I$1302,$A1264)</f>
        <v>135</v>
      </c>
      <c r="D1264" s="479">
        <f>SUMIFS(D1265:D$1302,$G1265:$G$1302,"项",$I1265:$I$1302,$A1264)</f>
        <v>121</v>
      </c>
      <c r="E1264" s="477">
        <f t="shared" si="107"/>
        <v>-0.103703703703704</v>
      </c>
      <c r="F1264" s="139" t="str">
        <f t="shared" si="111"/>
        <v>是</v>
      </c>
      <c r="G1264" s="473" t="str">
        <f t="shared" si="108"/>
        <v>款</v>
      </c>
      <c r="H1264" s="474" t="str">
        <f t="shared" si="109"/>
        <v>224</v>
      </c>
      <c r="I1264" s="474" t="str">
        <f t="shared" si="110"/>
        <v>22405</v>
      </c>
    </row>
    <row r="1265" s="319" customFormat="1" ht="34" customHeight="1" spans="1:9">
      <c r="A1265" s="333">
        <v>2240501</v>
      </c>
      <c r="B1265" s="342" t="s">
        <v>151</v>
      </c>
      <c r="C1265" s="478">
        <v>1</v>
      </c>
      <c r="D1265" s="479">
        <v>0</v>
      </c>
      <c r="E1265" s="477">
        <f t="shared" si="107"/>
        <v>-1</v>
      </c>
      <c r="F1265" s="139" t="str">
        <f t="shared" si="111"/>
        <v>是</v>
      </c>
      <c r="G1265" s="473" t="str">
        <f t="shared" si="108"/>
        <v>项</v>
      </c>
      <c r="H1265" s="474" t="str">
        <f t="shared" si="109"/>
        <v>224</v>
      </c>
      <c r="I1265" s="474" t="str">
        <f t="shared" si="110"/>
        <v>22405</v>
      </c>
    </row>
    <row r="1266" s="319" customFormat="1" ht="34" hidden="1" customHeight="1" spans="1:9">
      <c r="A1266" s="333">
        <v>2240502</v>
      </c>
      <c r="B1266" s="342" t="s">
        <v>152</v>
      </c>
      <c r="C1266" s="478">
        <v>0</v>
      </c>
      <c r="D1266" s="479">
        <v>0</v>
      </c>
      <c r="E1266" s="477" t="str">
        <f t="shared" si="107"/>
        <v/>
      </c>
      <c r="F1266" s="139" t="str">
        <f t="shared" si="111"/>
        <v>否</v>
      </c>
      <c r="G1266" s="473" t="str">
        <f t="shared" si="108"/>
        <v>项</v>
      </c>
      <c r="H1266" s="474" t="str">
        <f t="shared" si="109"/>
        <v>224</v>
      </c>
      <c r="I1266" s="474" t="str">
        <f t="shared" si="110"/>
        <v>22405</v>
      </c>
    </row>
    <row r="1267" s="319" customFormat="1" ht="34" hidden="1" customHeight="1" spans="1:9">
      <c r="A1267" s="333">
        <v>2240503</v>
      </c>
      <c r="B1267" s="342" t="s">
        <v>153</v>
      </c>
      <c r="C1267" s="478">
        <v>0</v>
      </c>
      <c r="D1267" s="479">
        <v>0</v>
      </c>
      <c r="E1267" s="477" t="str">
        <f t="shared" si="107"/>
        <v/>
      </c>
      <c r="F1267" s="139" t="str">
        <f t="shared" si="111"/>
        <v>否</v>
      </c>
      <c r="G1267" s="473" t="str">
        <f t="shared" si="108"/>
        <v>项</v>
      </c>
      <c r="H1267" s="474" t="str">
        <f t="shared" si="109"/>
        <v>224</v>
      </c>
      <c r="I1267" s="474" t="str">
        <f t="shared" si="110"/>
        <v>22405</v>
      </c>
    </row>
    <row r="1268" s="319" customFormat="1" ht="34" hidden="1" customHeight="1" spans="1:9">
      <c r="A1268" s="333">
        <v>2240504</v>
      </c>
      <c r="B1268" s="342" t="s">
        <v>1098</v>
      </c>
      <c r="C1268" s="479">
        <v>0</v>
      </c>
      <c r="D1268" s="479">
        <v>0</v>
      </c>
      <c r="E1268" s="477" t="str">
        <f t="shared" si="107"/>
        <v/>
      </c>
      <c r="F1268" s="139" t="str">
        <f t="shared" si="111"/>
        <v>否</v>
      </c>
      <c r="G1268" s="473" t="str">
        <f t="shared" si="108"/>
        <v>项</v>
      </c>
      <c r="H1268" s="474" t="str">
        <f t="shared" si="109"/>
        <v>224</v>
      </c>
      <c r="I1268" s="474" t="str">
        <f t="shared" si="110"/>
        <v>22405</v>
      </c>
    </row>
    <row r="1269" s="319" customFormat="1" ht="34" customHeight="1" spans="1:9">
      <c r="A1269" s="342">
        <v>2240505</v>
      </c>
      <c r="B1269" s="342" t="s">
        <v>1099</v>
      </c>
      <c r="C1269" s="478">
        <v>15</v>
      </c>
      <c r="D1269" s="479">
        <v>1</v>
      </c>
      <c r="E1269" s="477">
        <f t="shared" ref="E1269:E1317" si="112">IF(C1269&lt;&gt;0,D1269/C1269-1,"")</f>
        <v>-0.933333333333333</v>
      </c>
      <c r="F1269" s="139" t="str">
        <f t="shared" si="111"/>
        <v>是</v>
      </c>
      <c r="G1269" s="473" t="str">
        <f t="shared" si="108"/>
        <v>项</v>
      </c>
      <c r="H1269" s="474" t="str">
        <f t="shared" si="109"/>
        <v>224</v>
      </c>
      <c r="I1269" s="474" t="str">
        <f t="shared" si="110"/>
        <v>22405</v>
      </c>
    </row>
    <row r="1270" s="319" customFormat="1" ht="34" hidden="1" customHeight="1" spans="1:9">
      <c r="A1270" s="333">
        <v>2240506</v>
      </c>
      <c r="B1270" s="342" t="s">
        <v>1100</v>
      </c>
      <c r="C1270" s="478">
        <v>0</v>
      </c>
      <c r="D1270" s="479">
        <v>0</v>
      </c>
      <c r="E1270" s="477" t="str">
        <f t="shared" si="112"/>
        <v/>
      </c>
      <c r="F1270" s="139" t="str">
        <f t="shared" si="111"/>
        <v>否</v>
      </c>
      <c r="G1270" s="473" t="str">
        <f t="shared" si="108"/>
        <v>项</v>
      </c>
      <c r="H1270" s="474" t="str">
        <f t="shared" si="109"/>
        <v>224</v>
      </c>
      <c r="I1270" s="474" t="str">
        <f t="shared" si="110"/>
        <v>22405</v>
      </c>
    </row>
    <row r="1271" s="319" customFormat="1" ht="34" hidden="1" customHeight="1" spans="1:9">
      <c r="A1271" s="333">
        <v>2240507</v>
      </c>
      <c r="B1271" s="342" t="s">
        <v>1101</v>
      </c>
      <c r="C1271" s="479">
        <v>0</v>
      </c>
      <c r="D1271" s="479">
        <v>0</v>
      </c>
      <c r="E1271" s="477" t="str">
        <f t="shared" si="112"/>
        <v/>
      </c>
      <c r="F1271" s="139" t="str">
        <f t="shared" si="111"/>
        <v>否</v>
      </c>
      <c r="G1271" s="473" t="str">
        <f t="shared" si="108"/>
        <v>项</v>
      </c>
      <c r="H1271" s="474" t="str">
        <f t="shared" si="109"/>
        <v>224</v>
      </c>
      <c r="I1271" s="474" t="str">
        <f t="shared" si="110"/>
        <v>22405</v>
      </c>
    </row>
    <row r="1272" s="319" customFormat="1" ht="34" hidden="1" customHeight="1" spans="1:9">
      <c r="A1272" s="333">
        <v>2240508</v>
      </c>
      <c r="B1272" s="342" t="s">
        <v>1102</v>
      </c>
      <c r="C1272" s="479">
        <v>0</v>
      </c>
      <c r="D1272" s="479">
        <v>0</v>
      </c>
      <c r="E1272" s="477" t="str">
        <f t="shared" si="112"/>
        <v/>
      </c>
      <c r="F1272" s="139" t="str">
        <f t="shared" si="111"/>
        <v>否</v>
      </c>
      <c r="G1272" s="473" t="str">
        <f t="shared" si="108"/>
        <v>项</v>
      </c>
      <c r="H1272" s="474" t="str">
        <f t="shared" si="109"/>
        <v>224</v>
      </c>
      <c r="I1272" s="474" t="str">
        <f t="shared" si="110"/>
        <v>22405</v>
      </c>
    </row>
    <row r="1273" s="319" customFormat="1" ht="34" hidden="1" customHeight="1" spans="1:9">
      <c r="A1273" s="333">
        <v>2240509</v>
      </c>
      <c r="B1273" s="342" t="s">
        <v>1103</v>
      </c>
      <c r="C1273" s="478">
        <v>0</v>
      </c>
      <c r="D1273" s="479">
        <v>0</v>
      </c>
      <c r="E1273" s="477" t="str">
        <f t="shared" si="112"/>
        <v/>
      </c>
      <c r="F1273" s="139" t="str">
        <f t="shared" si="111"/>
        <v>否</v>
      </c>
      <c r="G1273" s="473" t="str">
        <f t="shared" si="108"/>
        <v>项</v>
      </c>
      <c r="H1273" s="474" t="str">
        <f t="shared" si="109"/>
        <v>224</v>
      </c>
      <c r="I1273" s="474" t="str">
        <f t="shared" si="110"/>
        <v>22405</v>
      </c>
    </row>
    <row r="1274" s="319" customFormat="1" ht="34" customHeight="1" spans="1:9">
      <c r="A1274" s="333">
        <v>2240510</v>
      </c>
      <c r="B1274" s="342" t="s">
        <v>1104</v>
      </c>
      <c r="C1274" s="479">
        <v>3</v>
      </c>
      <c r="D1274" s="479">
        <v>13</v>
      </c>
      <c r="E1274" s="477">
        <f t="shared" si="112"/>
        <v>3.33333333333333</v>
      </c>
      <c r="F1274" s="139" t="str">
        <f t="shared" si="111"/>
        <v>是</v>
      </c>
      <c r="G1274" s="473" t="str">
        <f t="shared" si="108"/>
        <v>项</v>
      </c>
      <c r="H1274" s="474" t="str">
        <f t="shared" si="109"/>
        <v>224</v>
      </c>
      <c r="I1274" s="474" t="str">
        <f t="shared" si="110"/>
        <v>22405</v>
      </c>
    </row>
    <row r="1275" s="319" customFormat="1" ht="34" customHeight="1" spans="1:9">
      <c r="A1275" s="333">
        <v>2240550</v>
      </c>
      <c r="B1275" s="342" t="s">
        <v>1105</v>
      </c>
      <c r="C1275" s="479">
        <v>116</v>
      </c>
      <c r="D1275" s="479">
        <v>107</v>
      </c>
      <c r="E1275" s="477">
        <f t="shared" si="112"/>
        <v>-0.0775862068965517</v>
      </c>
      <c r="F1275" s="139" t="str">
        <f t="shared" si="111"/>
        <v>是</v>
      </c>
      <c r="G1275" s="473" t="str">
        <f t="shared" si="108"/>
        <v>项</v>
      </c>
      <c r="H1275" s="474" t="str">
        <f t="shared" si="109"/>
        <v>224</v>
      </c>
      <c r="I1275" s="474" t="str">
        <f t="shared" si="110"/>
        <v>22405</v>
      </c>
    </row>
    <row r="1276" s="319" customFormat="1" ht="34" hidden="1" customHeight="1" spans="1:9">
      <c r="A1276" s="333">
        <v>2240599</v>
      </c>
      <c r="B1276" s="342" t="s">
        <v>1106</v>
      </c>
      <c r="C1276" s="479">
        <v>0</v>
      </c>
      <c r="D1276" s="479">
        <v>0</v>
      </c>
      <c r="E1276" s="477" t="str">
        <f t="shared" si="112"/>
        <v/>
      </c>
      <c r="F1276" s="139" t="str">
        <f t="shared" si="111"/>
        <v>否</v>
      </c>
      <c r="G1276" s="473" t="str">
        <f t="shared" si="108"/>
        <v>项</v>
      </c>
      <c r="H1276" s="474" t="str">
        <f t="shared" si="109"/>
        <v>224</v>
      </c>
      <c r="I1276" s="474" t="str">
        <f t="shared" si="110"/>
        <v>22405</v>
      </c>
    </row>
    <row r="1277" s="316" customFormat="1" ht="34" customHeight="1" spans="1:9">
      <c r="A1277" s="339">
        <v>22406</v>
      </c>
      <c r="B1277" s="475" t="s">
        <v>1107</v>
      </c>
      <c r="C1277" s="476">
        <f>SUMIFS(C1278:C$1302,$G1278:$G$1302,"项",$I1278:$I$1302,$A1277)</f>
        <v>1195</v>
      </c>
      <c r="D1277" s="479">
        <f>SUMIFS(D1278:D$1302,$G1278:$G$1302,"项",$I1278:$I$1302,$A1277)</f>
        <v>3224</v>
      </c>
      <c r="E1277" s="477">
        <f t="shared" si="112"/>
        <v>1.6979079497908</v>
      </c>
      <c r="F1277" s="139" t="str">
        <f t="shared" si="111"/>
        <v>是</v>
      </c>
      <c r="G1277" s="473" t="str">
        <f t="shared" si="108"/>
        <v>款</v>
      </c>
      <c r="H1277" s="474" t="str">
        <f t="shared" si="109"/>
        <v>224</v>
      </c>
      <c r="I1277" s="474" t="str">
        <f t="shared" si="110"/>
        <v>22406</v>
      </c>
    </row>
    <row r="1278" s="319" customFormat="1" ht="34" customHeight="1" spans="1:9">
      <c r="A1278" s="333">
        <v>2240601</v>
      </c>
      <c r="B1278" s="342" t="s">
        <v>1108</v>
      </c>
      <c r="C1278" s="478">
        <v>1122</v>
      </c>
      <c r="D1278" s="479">
        <v>3218</v>
      </c>
      <c r="E1278" s="477">
        <f t="shared" si="112"/>
        <v>1.8680926916221</v>
      </c>
      <c r="F1278" s="139" t="str">
        <f t="shared" si="111"/>
        <v>是</v>
      </c>
      <c r="G1278" s="473" t="str">
        <f t="shared" si="108"/>
        <v>项</v>
      </c>
      <c r="H1278" s="474" t="str">
        <f t="shared" si="109"/>
        <v>224</v>
      </c>
      <c r="I1278" s="474" t="str">
        <f t="shared" si="110"/>
        <v>22406</v>
      </c>
    </row>
    <row r="1279" s="319" customFormat="1" ht="34" hidden="1" customHeight="1" spans="1:9">
      <c r="A1279" s="333">
        <v>2240602</v>
      </c>
      <c r="B1279" s="342" t="s">
        <v>1109</v>
      </c>
      <c r="C1279" s="478">
        <v>0</v>
      </c>
      <c r="D1279" s="479">
        <v>0</v>
      </c>
      <c r="E1279" s="477" t="str">
        <f t="shared" si="112"/>
        <v/>
      </c>
      <c r="F1279" s="139" t="str">
        <f t="shared" si="111"/>
        <v>否</v>
      </c>
      <c r="G1279" s="473" t="str">
        <f t="shared" si="108"/>
        <v>项</v>
      </c>
      <c r="H1279" s="474" t="str">
        <f t="shared" si="109"/>
        <v>224</v>
      </c>
      <c r="I1279" s="474" t="str">
        <f t="shared" si="110"/>
        <v>22406</v>
      </c>
    </row>
    <row r="1280" s="319" customFormat="1" ht="34" customHeight="1" spans="1:9">
      <c r="A1280" s="333">
        <v>2240699</v>
      </c>
      <c r="B1280" s="342" t="s">
        <v>1110</v>
      </c>
      <c r="C1280" s="478">
        <v>73</v>
      </c>
      <c r="D1280" s="479">
        <v>6</v>
      </c>
      <c r="E1280" s="477">
        <f t="shared" si="112"/>
        <v>-0.917808219178082</v>
      </c>
      <c r="F1280" s="139" t="str">
        <f t="shared" si="111"/>
        <v>是</v>
      </c>
      <c r="G1280" s="473" t="str">
        <f t="shared" si="108"/>
        <v>项</v>
      </c>
      <c r="H1280" s="474" t="str">
        <f t="shared" si="109"/>
        <v>224</v>
      </c>
      <c r="I1280" s="474" t="str">
        <f t="shared" si="110"/>
        <v>22406</v>
      </c>
    </row>
    <row r="1281" s="316" customFormat="1" ht="34" customHeight="1" spans="1:9">
      <c r="A1281" s="339">
        <v>22407</v>
      </c>
      <c r="B1281" s="475" t="s">
        <v>1111</v>
      </c>
      <c r="C1281" s="476">
        <f>SUMIFS(C1282:C$1302,$G1282:$G$1302,"项",$I1282:$I$1302,$A1281)</f>
        <v>370</v>
      </c>
      <c r="D1281" s="479">
        <f>SUMIFS(D1282:D$1302,$G1282:$G$1302,"项",$I1282:$I$1302,$A1281)</f>
        <v>105</v>
      </c>
      <c r="E1281" s="477">
        <f t="shared" si="112"/>
        <v>-0.716216216216216</v>
      </c>
      <c r="F1281" s="139" t="str">
        <f t="shared" si="111"/>
        <v>是</v>
      </c>
      <c r="G1281" s="473" t="str">
        <f t="shared" si="108"/>
        <v>款</v>
      </c>
      <c r="H1281" s="474" t="str">
        <f t="shared" si="109"/>
        <v>224</v>
      </c>
      <c r="I1281" s="474" t="str">
        <f t="shared" si="110"/>
        <v>22407</v>
      </c>
    </row>
    <row r="1282" s="319" customFormat="1" ht="34" customHeight="1" spans="1:9">
      <c r="A1282" s="333">
        <v>2240703</v>
      </c>
      <c r="B1282" s="342" t="s">
        <v>1112</v>
      </c>
      <c r="C1282" s="479">
        <v>370</v>
      </c>
      <c r="D1282" s="479">
        <f>100+5</f>
        <v>105</v>
      </c>
      <c r="E1282" s="477">
        <f t="shared" si="112"/>
        <v>-0.716216216216216</v>
      </c>
      <c r="F1282" s="139" t="str">
        <f t="shared" si="111"/>
        <v>是</v>
      </c>
      <c r="G1282" s="473" t="str">
        <f t="shared" si="108"/>
        <v>项</v>
      </c>
      <c r="H1282" s="474" t="str">
        <f t="shared" si="109"/>
        <v>224</v>
      </c>
      <c r="I1282" s="474" t="str">
        <f t="shared" si="110"/>
        <v>22407</v>
      </c>
    </row>
    <row r="1283" s="319" customFormat="1" ht="34" hidden="1" customHeight="1" spans="1:9">
      <c r="A1283" s="333">
        <v>2240704</v>
      </c>
      <c r="B1283" s="342" t="s">
        <v>1113</v>
      </c>
      <c r="C1283" s="478">
        <v>0</v>
      </c>
      <c r="D1283" s="479">
        <v>0</v>
      </c>
      <c r="E1283" s="477" t="str">
        <f t="shared" si="112"/>
        <v/>
      </c>
      <c r="F1283" s="139" t="str">
        <f t="shared" si="111"/>
        <v>否</v>
      </c>
      <c r="G1283" s="473" t="str">
        <f t="shared" si="108"/>
        <v>项</v>
      </c>
      <c r="H1283" s="474" t="str">
        <f t="shared" si="109"/>
        <v>224</v>
      </c>
      <c r="I1283" s="474" t="str">
        <f t="shared" si="110"/>
        <v>22407</v>
      </c>
    </row>
    <row r="1284" s="319" customFormat="1" ht="34" hidden="1" customHeight="1" spans="1:9">
      <c r="A1284" s="333">
        <v>2240799</v>
      </c>
      <c r="B1284" s="342" t="s">
        <v>1114</v>
      </c>
      <c r="C1284" s="479">
        <v>0</v>
      </c>
      <c r="D1284" s="479">
        <v>0</v>
      </c>
      <c r="E1284" s="477" t="str">
        <f t="shared" si="112"/>
        <v/>
      </c>
      <c r="F1284" s="139" t="str">
        <f t="shared" si="111"/>
        <v>否</v>
      </c>
      <c r="G1284" s="473" t="str">
        <f t="shared" si="108"/>
        <v>项</v>
      </c>
      <c r="H1284" s="474" t="str">
        <f t="shared" si="109"/>
        <v>224</v>
      </c>
      <c r="I1284" s="474" t="str">
        <f t="shared" si="110"/>
        <v>22407</v>
      </c>
    </row>
    <row r="1285" s="316" customFormat="1" ht="34" hidden="1" customHeight="1" spans="1:9">
      <c r="A1285" s="339">
        <v>22499</v>
      </c>
      <c r="B1285" s="475" t="s">
        <v>1115</v>
      </c>
      <c r="C1285" s="476">
        <f>SUMIFS(C1286:C$1302,$G1286:$G$1302,"项",$I1286:$I$1302,$A1285)</f>
        <v>0</v>
      </c>
      <c r="D1285" s="479">
        <f>SUMIFS(D1286:D$1302,$G1286:$G$1302,"项",$I1286:$I$1302,$A1285)</f>
        <v>0</v>
      </c>
      <c r="E1285" s="477" t="str">
        <f t="shared" si="112"/>
        <v/>
      </c>
      <c r="F1285" s="139" t="str">
        <f t="shared" si="111"/>
        <v>否</v>
      </c>
      <c r="G1285" s="473" t="str">
        <f t="shared" si="108"/>
        <v>款</v>
      </c>
      <c r="H1285" s="474" t="str">
        <f t="shared" si="109"/>
        <v>224</v>
      </c>
      <c r="I1285" s="474" t="str">
        <f t="shared" si="110"/>
        <v>22499</v>
      </c>
    </row>
    <row r="1286" s="319" customFormat="1" ht="34" hidden="1" customHeight="1" spans="1:9">
      <c r="A1286" s="333" t="s">
        <v>1671</v>
      </c>
      <c r="B1286" s="342" t="s">
        <v>1116</v>
      </c>
      <c r="C1286" s="478">
        <v>0</v>
      </c>
      <c r="D1286" s="479">
        <v>0</v>
      </c>
      <c r="E1286" s="477" t="str">
        <f t="shared" si="112"/>
        <v/>
      </c>
      <c r="F1286" s="139" t="str">
        <f t="shared" si="111"/>
        <v>否</v>
      </c>
      <c r="G1286" s="473" t="str">
        <f t="shared" si="108"/>
        <v>项</v>
      </c>
      <c r="H1286" s="474" t="str">
        <f t="shared" si="109"/>
        <v>224</v>
      </c>
      <c r="I1286" s="474" t="str">
        <f t="shared" si="110"/>
        <v>22499</v>
      </c>
    </row>
    <row r="1287" s="316" customFormat="1" ht="34" customHeight="1" spans="1:9">
      <c r="A1287" s="496">
        <v>227</v>
      </c>
      <c r="B1287" s="334" t="s">
        <v>125</v>
      </c>
      <c r="C1287" s="497">
        <v>0</v>
      </c>
      <c r="D1287" s="497">
        <v>4400</v>
      </c>
      <c r="E1287" s="471" t="str">
        <f t="shared" si="112"/>
        <v/>
      </c>
      <c r="F1287" s="472" t="str">
        <f t="shared" si="111"/>
        <v>是</v>
      </c>
      <c r="G1287" s="473" t="str">
        <f t="shared" si="108"/>
        <v>类</v>
      </c>
      <c r="H1287" s="474" t="str">
        <f t="shared" si="109"/>
        <v>227</v>
      </c>
      <c r="I1287" s="474" t="str">
        <f t="shared" si="110"/>
        <v>227</v>
      </c>
    </row>
    <row r="1288" s="316" customFormat="1" ht="34" customHeight="1" spans="1:9">
      <c r="A1288" s="470">
        <v>229</v>
      </c>
      <c r="B1288" s="340" t="s">
        <v>1117</v>
      </c>
      <c r="C1288" s="341">
        <f>SUMIFS(C1289:C$1302,$G1289:$G$1302,"款",$H1289:$H$1302,$A1288)</f>
        <v>-17</v>
      </c>
      <c r="D1288" s="479">
        <f>SUMIFS(D1289:D$1302,$G1289:$G$1302,"款",$H1289:$H$1302,$A1288)</f>
        <v>29581</v>
      </c>
      <c r="E1288" s="471">
        <f t="shared" si="112"/>
        <v>-1741.05882352941</v>
      </c>
      <c r="F1288" s="472" t="str">
        <f t="shared" si="111"/>
        <v>是</v>
      </c>
      <c r="G1288" s="473" t="str">
        <f t="shared" si="108"/>
        <v>类</v>
      </c>
      <c r="H1288" s="474" t="str">
        <f t="shared" si="109"/>
        <v>229</v>
      </c>
      <c r="I1288" s="474" t="str">
        <f t="shared" si="110"/>
        <v>229</v>
      </c>
    </row>
    <row r="1289" s="316" customFormat="1" ht="34" hidden="1" customHeight="1" spans="1:9">
      <c r="A1289" s="339">
        <v>22902</v>
      </c>
      <c r="B1289" s="475" t="s">
        <v>1118</v>
      </c>
      <c r="C1289" s="476">
        <f>SUMIFS(C1290:C$1302,$G1290:$G$1302,"项",$I1290:$I$1302,$A1289)</f>
        <v>0</v>
      </c>
      <c r="D1289" s="479">
        <f>SUMIFS(D1290:D$1302,$G1290:$G$1302,"项",$I1290:$I$1302,$A1289)</f>
        <v>0</v>
      </c>
      <c r="E1289" s="477" t="str">
        <f t="shared" si="112"/>
        <v/>
      </c>
      <c r="F1289" s="139" t="str">
        <f t="shared" si="111"/>
        <v>否</v>
      </c>
      <c r="G1289" s="473" t="str">
        <f t="shared" ref="G1289:G1316" si="113">_xlfn.IFS(LEN(A1289)=3,"类",LEN(A1289)=5,"款",LEN(A1289)=7,"项")</f>
        <v>款</v>
      </c>
      <c r="H1289" s="474" t="str">
        <f t="shared" ref="H1289:H1316" si="114">LEFT(A1289,3)</f>
        <v>229</v>
      </c>
      <c r="I1289" s="474" t="str">
        <f t="shared" ref="I1289:I1316" si="115">LEFT(A1289,5)</f>
        <v>22902</v>
      </c>
    </row>
    <row r="1290" s="319" customFormat="1" ht="34" hidden="1" customHeight="1" spans="1:9">
      <c r="A1290" s="333" t="s">
        <v>1672</v>
      </c>
      <c r="B1290" s="342" t="s">
        <v>1119</v>
      </c>
      <c r="C1290" s="478">
        <v>0</v>
      </c>
      <c r="D1290" s="479">
        <v>0</v>
      </c>
      <c r="E1290" s="477" t="str">
        <f t="shared" si="112"/>
        <v/>
      </c>
      <c r="F1290" s="139" t="str">
        <f t="shared" si="111"/>
        <v>否</v>
      </c>
      <c r="G1290" s="473" t="str">
        <f t="shared" si="113"/>
        <v>项</v>
      </c>
      <c r="H1290" s="474" t="str">
        <f t="shared" si="114"/>
        <v>229</v>
      </c>
      <c r="I1290" s="474" t="str">
        <f t="shared" si="115"/>
        <v>22902</v>
      </c>
    </row>
    <row r="1291" s="316" customFormat="1" ht="34" customHeight="1" spans="1:9">
      <c r="A1291" s="339">
        <v>22999</v>
      </c>
      <c r="B1291" s="475" t="s">
        <v>986</v>
      </c>
      <c r="C1291" s="476">
        <f>SUMIFS(C1292:C$1302,$G1292:$G$1302,"项",$I1292:$I$1302,$A1291)</f>
        <v>-17</v>
      </c>
      <c r="D1291" s="479">
        <f>SUMIFS(D1292:D$1302,$G1292:$G$1302,"项",$I1292:$I$1302,$A1291)</f>
        <v>29581</v>
      </c>
      <c r="E1291" s="477">
        <f t="shared" si="112"/>
        <v>-1741.05882352941</v>
      </c>
      <c r="F1291" s="139" t="str">
        <f t="shared" si="111"/>
        <v>是</v>
      </c>
      <c r="G1291" s="473" t="str">
        <f t="shared" si="113"/>
        <v>款</v>
      </c>
      <c r="H1291" s="474" t="str">
        <f t="shared" si="114"/>
        <v>229</v>
      </c>
      <c r="I1291" s="474" t="str">
        <f t="shared" si="115"/>
        <v>22999</v>
      </c>
    </row>
    <row r="1292" s="319" customFormat="1" ht="34" customHeight="1" spans="1:9">
      <c r="A1292" s="333" t="s">
        <v>1120</v>
      </c>
      <c r="B1292" s="342" t="s">
        <v>1121</v>
      </c>
      <c r="C1292" s="478">
        <v>-17</v>
      </c>
      <c r="D1292" s="479">
        <v>29581</v>
      </c>
      <c r="E1292" s="477">
        <f t="shared" si="112"/>
        <v>-1741.05882352941</v>
      </c>
      <c r="F1292" s="139" t="str">
        <f t="shared" si="111"/>
        <v>是</v>
      </c>
      <c r="G1292" s="473" t="str">
        <f t="shared" si="113"/>
        <v>项</v>
      </c>
      <c r="H1292" s="474" t="str">
        <f t="shared" si="114"/>
        <v>229</v>
      </c>
      <c r="I1292" s="474" t="str">
        <f t="shared" si="115"/>
        <v>22999</v>
      </c>
    </row>
    <row r="1293" s="316" customFormat="1" ht="34" customHeight="1" spans="1:9">
      <c r="A1293" s="470">
        <v>232</v>
      </c>
      <c r="B1293" s="340" t="s">
        <v>1122</v>
      </c>
      <c r="C1293" s="341">
        <f>SUMIFS(C1294:C$1302,$G1294:$G$1302,"款",$H1294:$H$1302,$A1293)</f>
        <v>5018</v>
      </c>
      <c r="D1293" s="479">
        <f>SUMIFS(D1294:D$1302,$G1294:$G$1302,"款",$H1294:$H$1302,$A1293)</f>
        <v>5272</v>
      </c>
      <c r="E1293" s="471">
        <f t="shared" si="112"/>
        <v>0.0506177760063771</v>
      </c>
      <c r="F1293" s="472" t="str">
        <f t="shared" si="111"/>
        <v>是</v>
      </c>
      <c r="G1293" s="473" t="str">
        <f t="shared" si="113"/>
        <v>类</v>
      </c>
      <c r="H1293" s="474" t="str">
        <f t="shared" si="114"/>
        <v>232</v>
      </c>
      <c r="I1293" s="474" t="str">
        <f t="shared" si="115"/>
        <v>232</v>
      </c>
    </row>
    <row r="1294" s="316" customFormat="1" ht="34" customHeight="1" spans="1:9">
      <c r="A1294" s="339">
        <v>23203</v>
      </c>
      <c r="B1294" s="475" t="s">
        <v>1123</v>
      </c>
      <c r="C1294" s="476">
        <f>SUMIFS(C1295:C$1302,$G1295:$G$1302,"项",$I1295:$I$1302,$A1294)</f>
        <v>5018</v>
      </c>
      <c r="D1294" s="479">
        <f>SUMIFS(D1295:D$1302,$G1295:$G$1302,"项",$I1295:$I$1302,$A1294)</f>
        <v>5272</v>
      </c>
      <c r="E1294" s="477">
        <f t="shared" si="112"/>
        <v>0.0506177760063771</v>
      </c>
      <c r="F1294" s="139" t="str">
        <f t="shared" si="111"/>
        <v>是</v>
      </c>
      <c r="G1294" s="473" t="str">
        <f t="shared" si="113"/>
        <v>款</v>
      </c>
      <c r="H1294" s="474" t="str">
        <f t="shared" si="114"/>
        <v>232</v>
      </c>
      <c r="I1294" s="474" t="str">
        <f t="shared" si="115"/>
        <v>23203</v>
      </c>
    </row>
    <row r="1295" s="319" customFormat="1" ht="34" customHeight="1" spans="1:9">
      <c r="A1295" s="333" t="s">
        <v>1124</v>
      </c>
      <c r="B1295" s="342" t="s">
        <v>1125</v>
      </c>
      <c r="C1295" s="478">
        <v>5018</v>
      </c>
      <c r="D1295" s="479">
        <v>5272</v>
      </c>
      <c r="E1295" s="477">
        <f t="shared" si="112"/>
        <v>0.0506177760063771</v>
      </c>
      <c r="F1295" s="139" t="str">
        <f t="shared" si="111"/>
        <v>是</v>
      </c>
      <c r="G1295" s="473" t="str">
        <f t="shared" si="113"/>
        <v>项</v>
      </c>
      <c r="H1295" s="474" t="str">
        <f t="shared" si="114"/>
        <v>232</v>
      </c>
      <c r="I1295" s="474" t="str">
        <f t="shared" si="115"/>
        <v>23203</v>
      </c>
    </row>
    <row r="1296" s="319" customFormat="1" ht="34" hidden="1" customHeight="1" spans="1:9">
      <c r="A1296" s="333">
        <v>2320302</v>
      </c>
      <c r="B1296" s="342" t="s">
        <v>1126</v>
      </c>
      <c r="C1296" s="478">
        <v>0</v>
      </c>
      <c r="D1296" s="479">
        <v>0</v>
      </c>
      <c r="E1296" s="477" t="str">
        <f t="shared" si="112"/>
        <v/>
      </c>
      <c r="F1296" s="139" t="str">
        <f t="shared" si="111"/>
        <v>否</v>
      </c>
      <c r="G1296" s="473" t="str">
        <f t="shared" si="113"/>
        <v>项</v>
      </c>
      <c r="H1296" s="474" t="str">
        <f t="shared" si="114"/>
        <v>232</v>
      </c>
      <c r="I1296" s="474" t="str">
        <f t="shared" si="115"/>
        <v>23203</v>
      </c>
    </row>
    <row r="1297" s="319" customFormat="1" ht="34" hidden="1" customHeight="1" spans="1:9">
      <c r="A1297" s="333">
        <v>2320303</v>
      </c>
      <c r="B1297" s="342" t="s">
        <v>1127</v>
      </c>
      <c r="C1297" s="478">
        <v>0</v>
      </c>
      <c r="D1297" s="479">
        <v>0</v>
      </c>
      <c r="E1297" s="477" t="str">
        <f t="shared" si="112"/>
        <v/>
      </c>
      <c r="F1297" s="139" t="str">
        <f t="shared" si="111"/>
        <v>否</v>
      </c>
      <c r="G1297" s="473" t="str">
        <f t="shared" si="113"/>
        <v>项</v>
      </c>
      <c r="H1297" s="474" t="str">
        <f t="shared" si="114"/>
        <v>232</v>
      </c>
      <c r="I1297" s="474" t="str">
        <f t="shared" si="115"/>
        <v>23203</v>
      </c>
    </row>
    <row r="1298" s="319" customFormat="1" ht="34" hidden="1" customHeight="1" spans="1:9">
      <c r="A1298" s="333">
        <v>2320399</v>
      </c>
      <c r="B1298" s="342" t="s">
        <v>1128</v>
      </c>
      <c r="C1298" s="478">
        <v>0</v>
      </c>
      <c r="D1298" s="479">
        <v>0</v>
      </c>
      <c r="E1298" s="477" t="str">
        <f t="shared" si="112"/>
        <v/>
      </c>
      <c r="F1298" s="139" t="str">
        <f t="shared" si="111"/>
        <v>否</v>
      </c>
      <c r="G1298" s="473" t="str">
        <f t="shared" si="113"/>
        <v>项</v>
      </c>
      <c r="H1298" s="474" t="str">
        <f t="shared" si="114"/>
        <v>232</v>
      </c>
      <c r="I1298" s="474" t="str">
        <f t="shared" si="115"/>
        <v>23203</v>
      </c>
    </row>
    <row r="1299" s="316" customFormat="1" ht="34" customHeight="1" spans="1:9">
      <c r="A1299" s="470">
        <v>233</v>
      </c>
      <c r="B1299" s="340" t="s">
        <v>1129</v>
      </c>
      <c r="C1299" s="341">
        <f>SUMIFS(C1300:C$1302,$G1300:$G$1302,"款",$H1300:$H$1302,$A1299)</f>
        <v>35</v>
      </c>
      <c r="D1299" s="479">
        <f>SUMIFS(D1300:D$1302,$G1300:$G$1302,"款",$H1300:$H$1302,$A1299)</f>
        <v>30</v>
      </c>
      <c r="E1299" s="471">
        <f t="shared" si="112"/>
        <v>-0.142857142857143</v>
      </c>
      <c r="F1299" s="472" t="str">
        <f t="shared" si="111"/>
        <v>是</v>
      </c>
      <c r="G1299" s="473" t="str">
        <f t="shared" si="113"/>
        <v>类</v>
      </c>
      <c r="H1299" s="474" t="str">
        <f t="shared" si="114"/>
        <v>233</v>
      </c>
      <c r="I1299" s="474" t="str">
        <f t="shared" si="115"/>
        <v>233</v>
      </c>
    </row>
    <row r="1300" s="316" customFormat="1" ht="34" customHeight="1" spans="1:9">
      <c r="A1300" s="339">
        <v>23303</v>
      </c>
      <c r="B1300" s="475" t="s">
        <v>1130</v>
      </c>
      <c r="C1300" s="476">
        <f>SUMIFS(C1301:C$1302,$G1301:$G$1302,"项",$I1301:$I$1302,$A1300)</f>
        <v>35</v>
      </c>
      <c r="D1300" s="479">
        <f>SUMIFS(D1301:D$1302,$G1301:$G$1302,"项",$I1301:$I$1302,$A1300)</f>
        <v>30</v>
      </c>
      <c r="E1300" s="477">
        <f t="shared" si="112"/>
        <v>-0.142857142857143</v>
      </c>
      <c r="F1300" s="139" t="str">
        <f t="shared" si="111"/>
        <v>是</v>
      </c>
      <c r="G1300" s="473" t="str">
        <f t="shared" si="113"/>
        <v>款</v>
      </c>
      <c r="H1300" s="474" t="str">
        <f t="shared" si="114"/>
        <v>233</v>
      </c>
      <c r="I1300" s="474" t="str">
        <f t="shared" si="115"/>
        <v>23303</v>
      </c>
    </row>
    <row r="1301" ht="34" customHeight="1" spans="1:9">
      <c r="A1301" s="333" t="s">
        <v>1131</v>
      </c>
      <c r="B1301" s="342" t="s">
        <v>1132</v>
      </c>
      <c r="C1301" s="478">
        <v>35</v>
      </c>
      <c r="D1301" s="479">
        <v>30</v>
      </c>
      <c r="E1301" s="477">
        <f t="shared" si="112"/>
        <v>-0.142857142857143</v>
      </c>
      <c r="F1301" s="139" t="str">
        <f t="shared" si="111"/>
        <v>是</v>
      </c>
      <c r="G1301" s="473" t="str">
        <f t="shared" si="113"/>
        <v>项</v>
      </c>
      <c r="H1301" s="474" t="str">
        <f t="shared" si="114"/>
        <v>233</v>
      </c>
      <c r="I1301" s="474" t="str">
        <f t="shared" si="115"/>
        <v>23303</v>
      </c>
    </row>
    <row r="1302" ht="34" customHeight="1" spans="1:9">
      <c r="A1302" s="333"/>
      <c r="B1302" s="342"/>
      <c r="C1302" s="478">
        <v>0</v>
      </c>
      <c r="D1302" s="479">
        <v>0</v>
      </c>
      <c r="E1302" s="477" t="str">
        <f t="shared" si="112"/>
        <v/>
      </c>
      <c r="F1302" s="139" t="str">
        <f t="shared" si="111"/>
        <v>是</v>
      </c>
      <c r="G1302" s="473"/>
      <c r="H1302" s="474" t="str">
        <f t="shared" si="114"/>
        <v/>
      </c>
      <c r="I1302" s="474" t="str">
        <f t="shared" si="115"/>
        <v/>
      </c>
    </row>
    <row r="1303" s="316" customFormat="1" ht="34" customHeight="1" spans="1:9">
      <c r="A1303" s="498"/>
      <c r="B1303" s="207" t="s">
        <v>1133</v>
      </c>
      <c r="C1303" s="499">
        <f>SUMIFS(C$4:C$1302,$G$4:$G$1302,"类")</f>
        <v>340079</v>
      </c>
      <c r="D1303" s="479">
        <f>SUMIFS(D$4:D$1302,$G$4:$G$1302,"类")</f>
        <v>435527</v>
      </c>
      <c r="E1303" s="477">
        <f t="shared" si="112"/>
        <v>0.280664198612675</v>
      </c>
      <c r="F1303" s="139" t="str">
        <f t="shared" si="111"/>
        <v>是</v>
      </c>
      <c r="G1303" s="473"/>
      <c r="H1303" s="474" t="str">
        <f t="shared" si="114"/>
        <v/>
      </c>
      <c r="I1303" s="474" t="str">
        <f t="shared" si="115"/>
        <v/>
      </c>
    </row>
    <row r="1304" s="316" customFormat="1" ht="34" customHeight="1" spans="1:9">
      <c r="A1304" s="470">
        <v>230</v>
      </c>
      <c r="B1304" s="340" t="s">
        <v>1134</v>
      </c>
      <c r="C1304" s="341">
        <f>SUMIFS(C1305:C$1315,$G1305:$G$1315,"款",$H1305:$H$1315,$A1304)</f>
        <v>11900</v>
      </c>
      <c r="D1304" s="479">
        <f>SUMIFS(D1305:D$1315,$G1305:$G$1315,"款",$H1305:$H$1315,$A1304)</f>
        <v>14306</v>
      </c>
      <c r="E1304" s="471">
        <f t="shared" si="112"/>
        <v>0.20218487394958</v>
      </c>
      <c r="F1304" s="139" t="str">
        <f>IF(LEN(A1304)=3,"是",IF(B1304&lt;&gt;"",IF(SUM(C1304:D1304)&lt;&gt;0,"是","否"),"是"))</f>
        <v>是</v>
      </c>
      <c r="G1304" s="473" t="str">
        <f t="shared" si="113"/>
        <v>类</v>
      </c>
      <c r="H1304" s="474" t="str">
        <f t="shared" si="114"/>
        <v>230</v>
      </c>
      <c r="I1304" s="474" t="str">
        <f t="shared" si="115"/>
        <v>230</v>
      </c>
    </row>
    <row r="1305" s="316" customFormat="1" ht="34" customHeight="1" spans="1:9">
      <c r="A1305" s="339">
        <v>23006</v>
      </c>
      <c r="B1305" s="475" t="s">
        <v>1135</v>
      </c>
      <c r="C1305" s="476">
        <f>SUMIFS(C1306:C$1315,$G1306:$G$1315,"项",$I1306:$I$1315,$A1305)</f>
        <v>8340</v>
      </c>
      <c r="D1305" s="479">
        <f>SUMIFS(D1306:D$1315,$G1306:$G$1315,"项",$I1306:$I$1315,$A1305)</f>
        <v>7263</v>
      </c>
      <c r="E1305" s="477">
        <f t="shared" si="112"/>
        <v>-0.129136690647482</v>
      </c>
      <c r="F1305" s="139" t="str">
        <f>IF(LEN(A1305)=3,"是",IF(B1305&lt;&gt;"",IF(SUM(C1305:D1305)&lt;&gt;0,"是","否"),"是"))</f>
        <v>是</v>
      </c>
      <c r="G1305" s="473" t="str">
        <f t="shared" si="113"/>
        <v>款</v>
      </c>
      <c r="H1305" s="474" t="str">
        <f t="shared" si="114"/>
        <v>230</v>
      </c>
      <c r="I1305" s="474" t="str">
        <f t="shared" si="115"/>
        <v>23006</v>
      </c>
    </row>
    <row r="1306" s="319" customFormat="1" ht="34" hidden="1" customHeight="1" spans="1:9">
      <c r="A1306" s="333" t="s">
        <v>1136</v>
      </c>
      <c r="B1306" s="342" t="s">
        <v>1137</v>
      </c>
      <c r="C1306" s="478">
        <v>0</v>
      </c>
      <c r="D1306" s="479">
        <v>0</v>
      </c>
      <c r="E1306" s="477" t="str">
        <f t="shared" si="112"/>
        <v/>
      </c>
      <c r="F1306" s="139" t="str">
        <f>IF(LEN(A1306)=3,"是",IF(B1306&lt;&gt;"",IF(SUM(C1306:D1306)&lt;&gt;0,"是","否"),"是"))</f>
        <v>否</v>
      </c>
      <c r="G1306" s="473" t="str">
        <f t="shared" si="113"/>
        <v>项</v>
      </c>
      <c r="H1306" s="474" t="str">
        <f t="shared" si="114"/>
        <v>230</v>
      </c>
      <c r="I1306" s="474" t="str">
        <f t="shared" si="115"/>
        <v>23006</v>
      </c>
    </row>
    <row r="1307" s="319" customFormat="1" ht="34" customHeight="1" spans="1:9">
      <c r="A1307" s="333">
        <v>2300602</v>
      </c>
      <c r="B1307" s="342" t="s">
        <v>1138</v>
      </c>
      <c r="C1307" s="478">
        <v>8340</v>
      </c>
      <c r="D1307" s="479">
        <v>7263</v>
      </c>
      <c r="E1307" s="477">
        <f t="shared" si="112"/>
        <v>-0.129136690647482</v>
      </c>
      <c r="F1307" s="139" t="str">
        <f>IF(LEN(A1307)=3,"是",IF(B1307&lt;&gt;"",IF(SUM(C1307:D1307)&lt;&gt;0,"是","否"),"是"))</f>
        <v>是</v>
      </c>
      <c r="G1307" s="473" t="str">
        <f t="shared" si="113"/>
        <v>项</v>
      </c>
      <c r="H1307" s="474" t="str">
        <f t="shared" si="114"/>
        <v>230</v>
      </c>
      <c r="I1307" s="474" t="str">
        <f t="shared" si="115"/>
        <v>23006</v>
      </c>
    </row>
    <row r="1308" s="319" customFormat="1" ht="34" customHeight="1" spans="1:9">
      <c r="A1308" s="333" t="s">
        <v>1139</v>
      </c>
      <c r="B1308" s="342" t="s">
        <v>1140</v>
      </c>
      <c r="C1308" s="479">
        <v>3560</v>
      </c>
      <c r="D1308" s="479">
        <v>7043</v>
      </c>
      <c r="E1308" s="477">
        <f t="shared" si="112"/>
        <v>0.978370786516854</v>
      </c>
      <c r="F1308" s="139" t="str">
        <f>IF(LEN(A1308)=3,"是",IF(B1308&lt;&gt;"",IF(SUM(C1308:D1308)&lt;&gt;0,"是","否"),"是"))</f>
        <v>是</v>
      </c>
      <c r="G1308" s="473" t="str">
        <f t="shared" si="113"/>
        <v>款</v>
      </c>
      <c r="H1308" s="474" t="str">
        <f t="shared" si="114"/>
        <v>230</v>
      </c>
      <c r="I1308" s="474" t="str">
        <f t="shared" si="115"/>
        <v>23008</v>
      </c>
    </row>
    <row r="1309" s="319" customFormat="1" ht="34" hidden="1" customHeight="1" spans="1:9">
      <c r="A1309" s="333" t="s">
        <v>1141</v>
      </c>
      <c r="B1309" s="342" t="s">
        <v>1142</v>
      </c>
      <c r="C1309" s="479">
        <v>0</v>
      </c>
      <c r="D1309" s="479">
        <v>0</v>
      </c>
      <c r="E1309" s="477" t="str">
        <f t="shared" si="112"/>
        <v/>
      </c>
      <c r="F1309" s="139" t="str">
        <f t="shared" ref="F1309:F1317" si="116">IF(LEN(A1309)=3,"是",IF(B1309&lt;&gt;"",IF(SUM(C1309:D1309)&lt;&gt;0,"是","否"),"是"))</f>
        <v>否</v>
      </c>
      <c r="G1309" s="473" t="str">
        <f t="shared" ref="G1309:G1315" si="117">_xlfn.IFS(LEN(A1309)=3,"类",LEN(A1309)=5,"款",LEN(A1309)=7,"项")</f>
        <v>款</v>
      </c>
      <c r="H1309" s="474" t="str">
        <f t="shared" ref="H1309:H1316" si="118">LEFT(A1309,3)</f>
        <v>230</v>
      </c>
      <c r="I1309" s="474" t="str">
        <f t="shared" ref="I1309:I1316" si="119">LEFT(A1309,5)</f>
        <v>23015</v>
      </c>
    </row>
    <row r="1310" s="319" customFormat="1" ht="34" hidden="1" customHeight="1" spans="1:9">
      <c r="A1310" s="333" t="s">
        <v>1143</v>
      </c>
      <c r="B1310" s="342" t="s">
        <v>1144</v>
      </c>
      <c r="C1310" s="479">
        <v>0</v>
      </c>
      <c r="D1310" s="479">
        <v>0</v>
      </c>
      <c r="E1310" s="477" t="str">
        <f t="shared" si="112"/>
        <v/>
      </c>
      <c r="F1310" s="139" t="str">
        <f t="shared" si="116"/>
        <v>否</v>
      </c>
      <c r="G1310" s="473" t="str">
        <f t="shared" si="117"/>
        <v>款</v>
      </c>
      <c r="H1310" s="474" t="str">
        <f t="shared" si="118"/>
        <v>230</v>
      </c>
      <c r="I1310" s="474" t="str">
        <f t="shared" si="119"/>
        <v>23016</v>
      </c>
    </row>
    <row r="1311" s="319" customFormat="1" ht="34" hidden="1" customHeight="1" spans="1:9">
      <c r="A1311" s="339" t="s">
        <v>138</v>
      </c>
      <c r="B1311" s="475" t="s">
        <v>1673</v>
      </c>
      <c r="C1311" s="476">
        <f>SUMIFS(C1312:C$1315,$G1312:$G$1315,"项",$I1312:$I$1315,$A1311)</f>
        <v>0</v>
      </c>
      <c r="D1311" s="479">
        <f>SUMIFS(D1312:D$1315,$G1312:$G$1315,"项",$I1312:$I$1315,$A1311)</f>
        <v>0</v>
      </c>
      <c r="E1311" s="477" t="str">
        <f t="shared" si="112"/>
        <v/>
      </c>
      <c r="F1311" s="139" t="str">
        <f t="shared" si="116"/>
        <v>否</v>
      </c>
      <c r="G1311" s="473" t="str">
        <f t="shared" si="117"/>
        <v>款</v>
      </c>
      <c r="H1311" s="474" t="str">
        <f t="shared" si="118"/>
        <v>230</v>
      </c>
      <c r="I1311" s="474" t="str">
        <f t="shared" si="119"/>
        <v>23021</v>
      </c>
    </row>
    <row r="1312" s="319" customFormat="1" ht="34" hidden="1" customHeight="1" spans="1:9">
      <c r="A1312" s="333" t="s">
        <v>1147</v>
      </c>
      <c r="B1312" s="342" t="s">
        <v>1148</v>
      </c>
      <c r="C1312" s="478">
        <v>0</v>
      </c>
      <c r="D1312" s="479">
        <v>0</v>
      </c>
      <c r="E1312" s="477" t="str">
        <f t="shared" si="112"/>
        <v/>
      </c>
      <c r="F1312" s="139" t="str">
        <f t="shared" si="116"/>
        <v>否</v>
      </c>
      <c r="G1312" s="473" t="str">
        <f t="shared" si="117"/>
        <v>项</v>
      </c>
      <c r="H1312" s="474" t="str">
        <f t="shared" si="118"/>
        <v>230</v>
      </c>
      <c r="I1312" s="474" t="str">
        <f t="shared" si="119"/>
        <v>23021</v>
      </c>
    </row>
    <row r="1313" s="316" customFormat="1" ht="34" customHeight="1" spans="1:9">
      <c r="A1313" s="470">
        <v>231</v>
      </c>
      <c r="B1313" s="340" t="s">
        <v>1149</v>
      </c>
      <c r="C1313" s="341">
        <f>SUMIFS(C1314:C$1315,$G1314:$G$1315,"款",$H1314:$H$1315,$A1313)</f>
        <v>37432</v>
      </c>
      <c r="D1313" s="479">
        <f>SUMIFS(D1314:D$1315,$G1314:$G$1315,"款",$H1314:$H$1315,$A1313)</f>
        <v>29700</v>
      </c>
      <c r="E1313" s="471">
        <f t="shared" si="112"/>
        <v>-0.206561231032272</v>
      </c>
      <c r="F1313" s="139" t="str">
        <f t="shared" si="116"/>
        <v>是</v>
      </c>
      <c r="G1313" s="473" t="str">
        <f t="shared" si="117"/>
        <v>类</v>
      </c>
      <c r="H1313" s="474" t="str">
        <f t="shared" si="118"/>
        <v>231</v>
      </c>
      <c r="I1313" s="474" t="str">
        <f t="shared" si="119"/>
        <v>231</v>
      </c>
    </row>
    <row r="1314" s="316" customFormat="1" ht="34" customHeight="1" spans="1:9">
      <c r="A1314" s="339">
        <v>23103</v>
      </c>
      <c r="B1314" s="475" t="s">
        <v>1150</v>
      </c>
      <c r="C1314" s="476">
        <f>SUMIFS(C1315:C$1315,$G1315:$G$1315,"项",$I1315:$I$1315,$A1314)</f>
        <v>37432</v>
      </c>
      <c r="D1314" s="479">
        <f>SUMIFS(D1315:D$1315,$G1315:$G$1315,"项",$I1315:$I$1315,$A1314)</f>
        <v>29700</v>
      </c>
      <c r="E1314" s="477">
        <f t="shared" si="112"/>
        <v>-0.206561231032272</v>
      </c>
      <c r="F1314" s="139" t="str">
        <f t="shared" si="116"/>
        <v>是</v>
      </c>
      <c r="G1314" s="473" t="str">
        <f t="shared" si="117"/>
        <v>款</v>
      </c>
      <c r="H1314" s="474" t="str">
        <f t="shared" si="118"/>
        <v>231</v>
      </c>
      <c r="I1314" s="474" t="str">
        <f t="shared" si="119"/>
        <v>23103</v>
      </c>
    </row>
    <row r="1315" s="319" customFormat="1" ht="34" customHeight="1" spans="1:9">
      <c r="A1315" s="333">
        <v>2310301</v>
      </c>
      <c r="B1315" s="342" t="s">
        <v>1151</v>
      </c>
      <c r="C1315" s="478">
        <v>37432</v>
      </c>
      <c r="D1315" s="479">
        <v>29700</v>
      </c>
      <c r="E1315" s="477">
        <f t="shared" si="112"/>
        <v>-0.206561231032272</v>
      </c>
      <c r="F1315" s="139" t="str">
        <f t="shared" si="116"/>
        <v>是</v>
      </c>
      <c r="G1315" s="473" t="str">
        <f t="shared" si="117"/>
        <v>项</v>
      </c>
      <c r="H1315" s="474" t="str">
        <f t="shared" si="118"/>
        <v>231</v>
      </c>
      <c r="I1315" s="474" t="str">
        <f t="shared" si="119"/>
        <v>23103</v>
      </c>
    </row>
    <row r="1316" s="316" customFormat="1" ht="34" customHeight="1" spans="1:9">
      <c r="A1316" s="496">
        <v>23009</v>
      </c>
      <c r="B1316" s="334" t="s">
        <v>142</v>
      </c>
      <c r="C1316" s="497">
        <v>6442</v>
      </c>
      <c r="D1316" s="497"/>
      <c r="E1316" s="477">
        <f t="shared" si="112"/>
        <v>-1</v>
      </c>
      <c r="F1316" s="139" t="str">
        <f t="shared" si="116"/>
        <v>是</v>
      </c>
      <c r="G1316" s="473"/>
      <c r="H1316" s="474"/>
      <c r="I1316" s="474"/>
    </row>
    <row r="1317" s="316" customFormat="1" ht="34" customHeight="1" spans="1:9">
      <c r="A1317" s="470"/>
      <c r="B1317" s="500" t="s">
        <v>143</v>
      </c>
      <c r="C1317" s="341">
        <f>SUM(C1303,C1304,C1313,C1316)</f>
        <v>395853</v>
      </c>
      <c r="D1317" s="341">
        <f>SUM(D1303,D1304,D1313,D1316)</f>
        <v>479533</v>
      </c>
      <c r="E1317" s="471">
        <f t="shared" si="112"/>
        <v>0.211391602438279</v>
      </c>
      <c r="F1317" s="139" t="str">
        <f t="shared" si="116"/>
        <v>是</v>
      </c>
      <c r="G1317" s="473"/>
      <c r="H1317" s="474" t="str">
        <f>LEFT(A1317,3)</f>
        <v/>
      </c>
      <c r="I1317" s="474" t="str">
        <f>LEFT(A1317,5)</f>
        <v/>
      </c>
    </row>
  </sheetData>
  <autoFilter xmlns:etc="http://www.wps.cn/officeDocument/2017/etCustomData" ref="A3:J1317" etc:filterBottomFollowUsedRange="0">
    <filterColumn colId="5">
      <customFilters>
        <customFilter operator="equal" val="是"/>
      </customFilters>
    </filterColumn>
    <extLst/>
  </autoFilter>
  <mergeCells count="1">
    <mergeCell ref="B1:E1"/>
  </mergeCells>
  <conditionalFormatting sqref="F769">
    <cfRule type="cellIs" dxfId="5" priority="638" stopIfTrue="1" operator="lessThan">
      <formula>0</formula>
    </cfRule>
  </conditionalFormatting>
  <conditionalFormatting sqref="F770">
    <cfRule type="cellIs" dxfId="5" priority="637" stopIfTrue="1" operator="lessThan">
      <formula>0</formula>
    </cfRule>
  </conditionalFormatting>
  <conditionalFormatting sqref="F771">
    <cfRule type="cellIs" dxfId="5" priority="636" stopIfTrue="1" operator="lessThan">
      <formula>0</formula>
    </cfRule>
  </conditionalFormatting>
  <conditionalFormatting sqref="F772">
    <cfRule type="cellIs" dxfId="5" priority="635" stopIfTrue="1" operator="lessThan">
      <formula>0</formula>
    </cfRule>
  </conditionalFormatting>
  <conditionalFormatting sqref="F773">
    <cfRule type="cellIs" dxfId="5" priority="634" stopIfTrue="1" operator="lessThan">
      <formula>0</formula>
    </cfRule>
  </conditionalFormatting>
  <conditionalFormatting sqref="F774">
    <cfRule type="cellIs" dxfId="5" priority="627" stopIfTrue="1" operator="lessThan">
      <formula>0</formula>
    </cfRule>
  </conditionalFormatting>
  <conditionalFormatting sqref="F775">
    <cfRule type="cellIs" dxfId="5" priority="626" stopIfTrue="1" operator="lessThan">
      <formula>0</formula>
    </cfRule>
  </conditionalFormatting>
  <conditionalFormatting sqref="F776">
    <cfRule type="cellIs" dxfId="5" priority="625" stopIfTrue="1" operator="lessThan">
      <formula>0</formula>
    </cfRule>
  </conditionalFormatting>
  <conditionalFormatting sqref="F777">
    <cfRule type="cellIs" dxfId="5" priority="624" stopIfTrue="1" operator="lessThan">
      <formula>0</formula>
    </cfRule>
  </conditionalFormatting>
  <conditionalFormatting sqref="F778">
    <cfRule type="cellIs" dxfId="5" priority="623" stopIfTrue="1" operator="lessThan">
      <formula>0</formula>
    </cfRule>
  </conditionalFormatting>
  <conditionalFormatting sqref="F779">
    <cfRule type="cellIs" dxfId="5" priority="622" stopIfTrue="1" operator="lessThan">
      <formula>0</formula>
    </cfRule>
  </conditionalFormatting>
  <conditionalFormatting sqref="F780">
    <cfRule type="cellIs" dxfId="5" priority="621" stopIfTrue="1" operator="lessThan">
      <formula>0</formula>
    </cfRule>
  </conditionalFormatting>
  <conditionalFormatting sqref="F781">
    <cfRule type="cellIs" dxfId="5" priority="620" stopIfTrue="1" operator="lessThan">
      <formula>0</formula>
    </cfRule>
  </conditionalFormatting>
  <conditionalFormatting sqref="F782">
    <cfRule type="cellIs" dxfId="5" priority="619" stopIfTrue="1" operator="lessThan">
      <formula>0</formula>
    </cfRule>
  </conditionalFormatting>
  <conditionalFormatting sqref="F783">
    <cfRule type="cellIs" dxfId="5" priority="618" stopIfTrue="1" operator="lessThan">
      <formula>0</formula>
    </cfRule>
  </conditionalFormatting>
  <conditionalFormatting sqref="F784">
    <cfRule type="cellIs" dxfId="5" priority="617" stopIfTrue="1" operator="lessThan">
      <formula>0</formula>
    </cfRule>
  </conditionalFormatting>
  <conditionalFormatting sqref="F785">
    <cfRule type="cellIs" dxfId="5" priority="616" stopIfTrue="1" operator="lessThan">
      <formula>0</formula>
    </cfRule>
  </conditionalFormatting>
  <conditionalFormatting sqref="F786">
    <cfRule type="cellIs" dxfId="5" priority="615" stopIfTrue="1" operator="lessThan">
      <formula>0</formula>
    </cfRule>
  </conditionalFormatting>
  <conditionalFormatting sqref="F787">
    <cfRule type="cellIs" dxfId="5" priority="614" stopIfTrue="1" operator="lessThan">
      <formula>0</formula>
    </cfRule>
  </conditionalFormatting>
  <conditionalFormatting sqref="F788">
    <cfRule type="cellIs" dxfId="5" priority="613" stopIfTrue="1" operator="lessThan">
      <formula>0</formula>
    </cfRule>
  </conditionalFormatting>
  <conditionalFormatting sqref="F789">
    <cfRule type="cellIs" dxfId="5" priority="612" stopIfTrue="1" operator="lessThan">
      <formula>0</formula>
    </cfRule>
  </conditionalFormatting>
  <conditionalFormatting sqref="F790">
    <cfRule type="cellIs" dxfId="5" priority="611" stopIfTrue="1" operator="lessThan">
      <formula>0</formula>
    </cfRule>
  </conditionalFormatting>
  <conditionalFormatting sqref="F791">
    <cfRule type="cellIs" dxfId="5" priority="610" stopIfTrue="1" operator="lessThan">
      <formula>0</formula>
    </cfRule>
  </conditionalFormatting>
  <conditionalFormatting sqref="F792">
    <cfRule type="cellIs" dxfId="5" priority="609" stopIfTrue="1" operator="lessThan">
      <formula>0</formula>
    </cfRule>
  </conditionalFormatting>
  <conditionalFormatting sqref="F793">
    <cfRule type="cellIs" dxfId="5" priority="608" stopIfTrue="1" operator="lessThan">
      <formula>0</formula>
    </cfRule>
  </conditionalFormatting>
  <conditionalFormatting sqref="F794">
    <cfRule type="cellIs" dxfId="5" priority="607" stopIfTrue="1" operator="lessThan">
      <formula>0</formula>
    </cfRule>
  </conditionalFormatting>
  <conditionalFormatting sqref="F795">
    <cfRule type="cellIs" dxfId="5" priority="606" stopIfTrue="1" operator="lessThan">
      <formula>0</formula>
    </cfRule>
  </conditionalFormatting>
  <conditionalFormatting sqref="F796">
    <cfRule type="cellIs" dxfId="5" priority="605" stopIfTrue="1" operator="lessThan">
      <formula>0</formula>
    </cfRule>
  </conditionalFormatting>
  <conditionalFormatting sqref="F797">
    <cfRule type="cellIs" dxfId="5" priority="604" stopIfTrue="1" operator="lessThan">
      <formula>0</formula>
    </cfRule>
  </conditionalFormatting>
  <conditionalFormatting sqref="F798">
    <cfRule type="cellIs" dxfId="5" priority="601" stopIfTrue="1" operator="lessThan">
      <formula>0</formula>
    </cfRule>
  </conditionalFormatting>
  <conditionalFormatting sqref="F799">
    <cfRule type="cellIs" dxfId="5" priority="600" stopIfTrue="1" operator="lessThan">
      <formula>0</formula>
    </cfRule>
  </conditionalFormatting>
  <conditionalFormatting sqref="F800">
    <cfRule type="cellIs" dxfId="5" priority="599" stopIfTrue="1" operator="lessThan">
      <formula>0</formula>
    </cfRule>
  </conditionalFormatting>
  <conditionalFormatting sqref="F801">
    <cfRule type="cellIs" dxfId="5" priority="596" stopIfTrue="1" operator="lessThan">
      <formula>0</formula>
    </cfRule>
  </conditionalFormatting>
  <conditionalFormatting sqref="F802">
    <cfRule type="cellIs" dxfId="5" priority="595" stopIfTrue="1" operator="lessThan">
      <formula>0</formula>
    </cfRule>
  </conditionalFormatting>
  <conditionalFormatting sqref="F803">
    <cfRule type="cellIs" dxfId="5" priority="594" stopIfTrue="1" operator="lessThan">
      <formula>0</formula>
    </cfRule>
  </conditionalFormatting>
  <conditionalFormatting sqref="F804">
    <cfRule type="cellIs" dxfId="5" priority="593" stopIfTrue="1" operator="lessThan">
      <formula>0</formula>
    </cfRule>
  </conditionalFormatting>
  <conditionalFormatting sqref="F805">
    <cfRule type="cellIs" dxfId="5" priority="592" stopIfTrue="1" operator="lessThan">
      <formula>0</formula>
    </cfRule>
  </conditionalFormatting>
  <conditionalFormatting sqref="F806">
    <cfRule type="cellIs" dxfId="5" priority="591" stopIfTrue="1" operator="lessThan">
      <formula>0</formula>
    </cfRule>
  </conditionalFormatting>
  <conditionalFormatting sqref="F807">
    <cfRule type="cellIs" dxfId="5" priority="590" stopIfTrue="1" operator="lessThan">
      <formula>0</formula>
    </cfRule>
  </conditionalFormatting>
  <conditionalFormatting sqref="F808">
    <cfRule type="cellIs" dxfId="5" priority="589" stopIfTrue="1" operator="lessThan">
      <formula>0</formula>
    </cfRule>
  </conditionalFormatting>
  <conditionalFormatting sqref="F809">
    <cfRule type="cellIs" dxfId="5" priority="588" stopIfTrue="1" operator="lessThan">
      <formula>0</formula>
    </cfRule>
  </conditionalFormatting>
  <conditionalFormatting sqref="F810">
    <cfRule type="cellIs" dxfId="5" priority="587" stopIfTrue="1" operator="lessThan">
      <formula>0</formula>
    </cfRule>
  </conditionalFormatting>
  <conditionalFormatting sqref="F811">
    <cfRule type="cellIs" dxfId="5" priority="586" stopIfTrue="1" operator="lessThan">
      <formula>0</formula>
    </cfRule>
  </conditionalFormatting>
  <conditionalFormatting sqref="F812">
    <cfRule type="cellIs" dxfId="5" priority="585" stopIfTrue="1" operator="lessThan">
      <formula>0</formula>
    </cfRule>
  </conditionalFormatting>
  <conditionalFormatting sqref="F813">
    <cfRule type="cellIs" dxfId="5" priority="584" stopIfTrue="1" operator="lessThan">
      <formula>0</formula>
    </cfRule>
  </conditionalFormatting>
  <conditionalFormatting sqref="F814">
    <cfRule type="cellIs" dxfId="5" priority="583" stopIfTrue="1" operator="lessThan">
      <formula>0</formula>
    </cfRule>
  </conditionalFormatting>
  <conditionalFormatting sqref="F815">
    <cfRule type="cellIs" dxfId="5" priority="582" stopIfTrue="1" operator="lessThan">
      <formula>0</formula>
    </cfRule>
  </conditionalFormatting>
  <conditionalFormatting sqref="F816">
    <cfRule type="cellIs" dxfId="5" priority="581" stopIfTrue="1" operator="lessThan">
      <formula>0</formula>
    </cfRule>
  </conditionalFormatting>
  <conditionalFormatting sqref="F817">
    <cfRule type="cellIs" dxfId="5" priority="580" stopIfTrue="1" operator="lessThan">
      <formula>0</formula>
    </cfRule>
  </conditionalFormatting>
  <conditionalFormatting sqref="F818">
    <cfRule type="cellIs" dxfId="5" priority="579" stopIfTrue="1" operator="lessThan">
      <formula>0</formula>
    </cfRule>
  </conditionalFormatting>
  <conditionalFormatting sqref="F819">
    <cfRule type="cellIs" dxfId="5" priority="578" stopIfTrue="1" operator="lessThan">
      <formula>0</formula>
    </cfRule>
  </conditionalFormatting>
  <conditionalFormatting sqref="F820">
    <cfRule type="cellIs" dxfId="5" priority="577" stopIfTrue="1" operator="lessThan">
      <formula>0</formula>
    </cfRule>
  </conditionalFormatting>
  <conditionalFormatting sqref="F821">
    <cfRule type="cellIs" dxfId="5" priority="576" stopIfTrue="1" operator="lessThan">
      <formula>0</formula>
    </cfRule>
  </conditionalFormatting>
  <conditionalFormatting sqref="F822">
    <cfRule type="cellIs" dxfId="5" priority="575" stopIfTrue="1" operator="lessThan">
      <formula>0</formula>
    </cfRule>
  </conditionalFormatting>
  <conditionalFormatting sqref="F823">
    <cfRule type="cellIs" dxfId="5" priority="574" stopIfTrue="1" operator="lessThan">
      <formula>0</formula>
    </cfRule>
  </conditionalFormatting>
  <conditionalFormatting sqref="F824">
    <cfRule type="cellIs" dxfId="5" priority="573" stopIfTrue="1" operator="lessThan">
      <formula>0</formula>
    </cfRule>
  </conditionalFormatting>
  <conditionalFormatting sqref="F825">
    <cfRule type="cellIs" dxfId="5" priority="572" stopIfTrue="1" operator="lessThan">
      <formula>0</formula>
    </cfRule>
  </conditionalFormatting>
  <conditionalFormatting sqref="F826">
    <cfRule type="cellIs" dxfId="5" priority="571" stopIfTrue="1" operator="lessThan">
      <formula>0</formula>
    </cfRule>
  </conditionalFormatting>
  <conditionalFormatting sqref="F827">
    <cfRule type="cellIs" dxfId="5" priority="570" stopIfTrue="1" operator="lessThan">
      <formula>0</formula>
    </cfRule>
  </conditionalFormatting>
  <conditionalFormatting sqref="F828">
    <cfRule type="cellIs" dxfId="5" priority="569" stopIfTrue="1" operator="lessThan">
      <formula>0</formula>
    </cfRule>
  </conditionalFormatting>
  <conditionalFormatting sqref="F829">
    <cfRule type="cellIs" dxfId="5" priority="568" stopIfTrue="1" operator="lessThan">
      <formula>0</formula>
    </cfRule>
  </conditionalFormatting>
  <conditionalFormatting sqref="F830">
    <cfRule type="cellIs" dxfId="5" priority="567" stopIfTrue="1" operator="lessThan">
      <formula>0</formula>
    </cfRule>
  </conditionalFormatting>
  <conditionalFormatting sqref="F831">
    <cfRule type="cellIs" dxfId="5" priority="566" stopIfTrue="1" operator="lessThan">
      <formula>0</formula>
    </cfRule>
  </conditionalFormatting>
  <conditionalFormatting sqref="F832">
    <cfRule type="cellIs" dxfId="5" priority="565" stopIfTrue="1" operator="lessThan">
      <formula>0</formula>
    </cfRule>
  </conditionalFormatting>
  <conditionalFormatting sqref="F833">
    <cfRule type="cellIs" dxfId="5" priority="564" stopIfTrue="1" operator="lessThan">
      <formula>0</formula>
    </cfRule>
  </conditionalFormatting>
  <conditionalFormatting sqref="F834">
    <cfRule type="cellIs" dxfId="5" priority="563" stopIfTrue="1" operator="lessThan">
      <formula>0</formula>
    </cfRule>
  </conditionalFormatting>
  <conditionalFormatting sqref="F835">
    <cfRule type="cellIs" dxfId="5" priority="562" stopIfTrue="1" operator="lessThan">
      <formula>0</formula>
    </cfRule>
  </conditionalFormatting>
  <conditionalFormatting sqref="F836">
    <cfRule type="cellIs" dxfId="5" priority="561" stopIfTrue="1" operator="lessThan">
      <formula>0</formula>
    </cfRule>
  </conditionalFormatting>
  <conditionalFormatting sqref="F837">
    <cfRule type="cellIs" dxfId="5" priority="560" stopIfTrue="1" operator="lessThan">
      <formula>0</formula>
    </cfRule>
  </conditionalFormatting>
  <conditionalFormatting sqref="F838">
    <cfRule type="cellIs" dxfId="5" priority="559" stopIfTrue="1" operator="lessThan">
      <formula>0</formula>
    </cfRule>
  </conditionalFormatting>
  <conditionalFormatting sqref="F839">
    <cfRule type="cellIs" dxfId="5" priority="558" stopIfTrue="1" operator="lessThan">
      <formula>0</formula>
    </cfRule>
  </conditionalFormatting>
  <conditionalFormatting sqref="F840">
    <cfRule type="cellIs" dxfId="5" priority="557" stopIfTrue="1" operator="lessThan">
      <formula>0</formula>
    </cfRule>
  </conditionalFormatting>
  <conditionalFormatting sqref="F841">
    <cfRule type="cellIs" dxfId="5" priority="556" stopIfTrue="1" operator="lessThan">
      <formula>0</formula>
    </cfRule>
  </conditionalFormatting>
  <conditionalFormatting sqref="F842">
    <cfRule type="cellIs" dxfId="5" priority="555" stopIfTrue="1" operator="lessThan">
      <formula>0</formula>
    </cfRule>
  </conditionalFormatting>
  <conditionalFormatting sqref="F843">
    <cfRule type="cellIs" dxfId="5" priority="554" stopIfTrue="1" operator="lessThan">
      <formula>0</formula>
    </cfRule>
  </conditionalFormatting>
  <conditionalFormatting sqref="F844">
    <cfRule type="cellIs" dxfId="5" priority="553" stopIfTrue="1" operator="lessThan">
      <formula>0</formula>
    </cfRule>
  </conditionalFormatting>
  <conditionalFormatting sqref="F845">
    <cfRule type="cellIs" dxfId="5" priority="552" stopIfTrue="1" operator="lessThan">
      <formula>0</formula>
    </cfRule>
  </conditionalFormatting>
  <conditionalFormatting sqref="F846">
    <cfRule type="cellIs" dxfId="5" priority="551" stopIfTrue="1" operator="lessThan">
      <formula>0</formula>
    </cfRule>
  </conditionalFormatting>
  <conditionalFormatting sqref="F847">
    <cfRule type="cellIs" dxfId="5" priority="550" stopIfTrue="1" operator="lessThan">
      <formula>0</formula>
    </cfRule>
  </conditionalFormatting>
  <conditionalFormatting sqref="F848">
    <cfRule type="cellIs" dxfId="5" priority="549" stopIfTrue="1" operator="lessThan">
      <formula>0</formula>
    </cfRule>
  </conditionalFormatting>
  <conditionalFormatting sqref="F849">
    <cfRule type="cellIs" dxfId="5" priority="548" stopIfTrue="1" operator="lessThan">
      <formula>0</formula>
    </cfRule>
  </conditionalFormatting>
  <conditionalFormatting sqref="F850">
    <cfRule type="cellIs" dxfId="5" priority="547" stopIfTrue="1" operator="lessThan">
      <formula>0</formula>
    </cfRule>
  </conditionalFormatting>
  <conditionalFormatting sqref="F851">
    <cfRule type="cellIs" dxfId="5" priority="546" stopIfTrue="1" operator="lessThan">
      <formula>0</formula>
    </cfRule>
  </conditionalFormatting>
  <conditionalFormatting sqref="F852">
    <cfRule type="cellIs" dxfId="5" priority="545" stopIfTrue="1" operator="lessThan">
      <formula>0</formula>
    </cfRule>
  </conditionalFormatting>
  <conditionalFormatting sqref="F853">
    <cfRule type="cellIs" dxfId="5" priority="544" stopIfTrue="1" operator="lessThan">
      <formula>0</formula>
    </cfRule>
  </conditionalFormatting>
  <conditionalFormatting sqref="F854">
    <cfRule type="cellIs" dxfId="5" priority="543" stopIfTrue="1" operator="lessThan">
      <formula>0</formula>
    </cfRule>
  </conditionalFormatting>
  <conditionalFormatting sqref="F855">
    <cfRule type="cellIs" dxfId="5" priority="542" stopIfTrue="1" operator="lessThan">
      <formula>0</formula>
    </cfRule>
  </conditionalFormatting>
  <conditionalFormatting sqref="F856">
    <cfRule type="cellIs" dxfId="5" priority="541" stopIfTrue="1" operator="lessThan">
      <formula>0</formula>
    </cfRule>
  </conditionalFormatting>
  <conditionalFormatting sqref="F857">
    <cfRule type="cellIs" dxfId="5" priority="540" stopIfTrue="1" operator="lessThan">
      <formula>0</formula>
    </cfRule>
  </conditionalFormatting>
  <conditionalFormatting sqref="F858">
    <cfRule type="cellIs" dxfId="5" priority="539" stopIfTrue="1" operator="lessThan">
      <formula>0</formula>
    </cfRule>
  </conditionalFormatting>
  <conditionalFormatting sqref="F859">
    <cfRule type="cellIs" dxfId="5" priority="538" stopIfTrue="1" operator="lessThan">
      <formula>0</formula>
    </cfRule>
  </conditionalFormatting>
  <conditionalFormatting sqref="F860">
    <cfRule type="cellIs" dxfId="5" priority="537" stopIfTrue="1" operator="lessThan">
      <formula>0</formula>
    </cfRule>
  </conditionalFormatting>
  <conditionalFormatting sqref="F861">
    <cfRule type="cellIs" dxfId="5" priority="536" stopIfTrue="1" operator="lessThan">
      <formula>0</formula>
    </cfRule>
  </conditionalFormatting>
  <conditionalFormatting sqref="F862">
    <cfRule type="cellIs" dxfId="5" priority="535" stopIfTrue="1" operator="lessThan">
      <formula>0</formula>
    </cfRule>
  </conditionalFormatting>
  <conditionalFormatting sqref="F863">
    <cfRule type="cellIs" dxfId="5" priority="534" stopIfTrue="1" operator="lessThan">
      <formula>0</formula>
    </cfRule>
  </conditionalFormatting>
  <conditionalFormatting sqref="F864">
    <cfRule type="cellIs" dxfId="5" priority="533" stopIfTrue="1" operator="lessThan">
      <formula>0</formula>
    </cfRule>
  </conditionalFormatting>
  <conditionalFormatting sqref="F865">
    <cfRule type="cellIs" dxfId="5" priority="532" stopIfTrue="1" operator="lessThan">
      <formula>0</formula>
    </cfRule>
  </conditionalFormatting>
  <conditionalFormatting sqref="F866">
    <cfRule type="cellIs" dxfId="5" priority="530" stopIfTrue="1" operator="lessThan">
      <formula>0</formula>
    </cfRule>
  </conditionalFormatting>
  <conditionalFormatting sqref="F867">
    <cfRule type="cellIs" dxfId="5" priority="529" stopIfTrue="1" operator="lessThan">
      <formula>0</formula>
    </cfRule>
  </conditionalFormatting>
  <conditionalFormatting sqref="F868">
    <cfRule type="cellIs" dxfId="5" priority="528" stopIfTrue="1" operator="lessThan">
      <formula>0</formula>
    </cfRule>
  </conditionalFormatting>
  <conditionalFormatting sqref="F869">
    <cfRule type="cellIs" dxfId="5" priority="527" stopIfTrue="1" operator="lessThan">
      <formula>0</formula>
    </cfRule>
  </conditionalFormatting>
  <conditionalFormatting sqref="F870">
    <cfRule type="cellIs" dxfId="5" priority="526" stopIfTrue="1" operator="lessThan">
      <formula>0</formula>
    </cfRule>
  </conditionalFormatting>
  <conditionalFormatting sqref="F871">
    <cfRule type="cellIs" dxfId="5" priority="525" stopIfTrue="1" operator="lessThan">
      <formula>0</formula>
    </cfRule>
  </conditionalFormatting>
  <conditionalFormatting sqref="F872">
    <cfRule type="cellIs" dxfId="5" priority="524" stopIfTrue="1" operator="lessThan">
      <formula>0</formula>
    </cfRule>
  </conditionalFormatting>
  <conditionalFormatting sqref="F873">
    <cfRule type="cellIs" dxfId="5" priority="523" stopIfTrue="1" operator="lessThan">
      <formula>0</formula>
    </cfRule>
  </conditionalFormatting>
  <conditionalFormatting sqref="F874">
    <cfRule type="cellIs" dxfId="5" priority="522" stopIfTrue="1" operator="lessThan">
      <formula>0</formula>
    </cfRule>
  </conditionalFormatting>
  <conditionalFormatting sqref="F875">
    <cfRule type="cellIs" dxfId="5" priority="520" stopIfTrue="1" operator="lessThan">
      <formula>0</formula>
    </cfRule>
  </conditionalFormatting>
  <conditionalFormatting sqref="F876">
    <cfRule type="cellIs" dxfId="5" priority="518" stopIfTrue="1" operator="lessThan">
      <formula>0</formula>
    </cfRule>
  </conditionalFormatting>
  <conditionalFormatting sqref="F877">
    <cfRule type="cellIs" dxfId="5" priority="517" stopIfTrue="1" operator="lessThan">
      <formula>0</formula>
    </cfRule>
  </conditionalFormatting>
  <conditionalFormatting sqref="F878">
    <cfRule type="cellIs" dxfId="5" priority="72" stopIfTrue="1" operator="lessThan">
      <formula>0</formula>
    </cfRule>
  </conditionalFormatting>
  <conditionalFormatting sqref="F879">
    <cfRule type="cellIs" dxfId="5" priority="516" stopIfTrue="1" operator="lessThan">
      <formula>0</formula>
    </cfRule>
  </conditionalFormatting>
  <conditionalFormatting sqref="F880">
    <cfRule type="cellIs" dxfId="5" priority="515" stopIfTrue="1" operator="lessThan">
      <formula>0</formula>
    </cfRule>
  </conditionalFormatting>
  <conditionalFormatting sqref="F881">
    <cfRule type="cellIs" dxfId="5" priority="514" stopIfTrue="1" operator="lessThan">
      <formula>0</formula>
    </cfRule>
  </conditionalFormatting>
  <conditionalFormatting sqref="F882">
    <cfRule type="cellIs" dxfId="5" priority="513" stopIfTrue="1" operator="lessThan">
      <formula>0</formula>
    </cfRule>
  </conditionalFormatting>
  <conditionalFormatting sqref="F883">
    <cfRule type="cellIs" dxfId="5" priority="512" stopIfTrue="1" operator="lessThan">
      <formula>0</formula>
    </cfRule>
  </conditionalFormatting>
  <conditionalFormatting sqref="F884">
    <cfRule type="cellIs" dxfId="5" priority="511" stopIfTrue="1" operator="lessThan">
      <formula>0</formula>
    </cfRule>
  </conditionalFormatting>
  <conditionalFormatting sqref="F885">
    <cfRule type="cellIs" dxfId="5" priority="510" stopIfTrue="1" operator="lessThan">
      <formula>0</formula>
    </cfRule>
  </conditionalFormatting>
  <conditionalFormatting sqref="F886">
    <cfRule type="cellIs" dxfId="5" priority="509" stopIfTrue="1" operator="lessThan">
      <formula>0</formula>
    </cfRule>
  </conditionalFormatting>
  <conditionalFormatting sqref="F887">
    <cfRule type="cellIs" dxfId="5" priority="508" stopIfTrue="1" operator="lessThan">
      <formula>0</formula>
    </cfRule>
  </conditionalFormatting>
  <conditionalFormatting sqref="F888">
    <cfRule type="cellIs" dxfId="5" priority="507" stopIfTrue="1" operator="lessThan">
      <formula>0</formula>
    </cfRule>
  </conditionalFormatting>
  <conditionalFormatting sqref="F889">
    <cfRule type="cellIs" dxfId="5" priority="506" stopIfTrue="1" operator="lessThan">
      <formula>0</formula>
    </cfRule>
  </conditionalFormatting>
  <conditionalFormatting sqref="F890">
    <cfRule type="cellIs" dxfId="5" priority="505" stopIfTrue="1" operator="lessThan">
      <formula>0</formula>
    </cfRule>
  </conditionalFormatting>
  <conditionalFormatting sqref="F891">
    <cfRule type="cellIs" dxfId="5" priority="504" stopIfTrue="1" operator="lessThan">
      <formula>0</formula>
    </cfRule>
  </conditionalFormatting>
  <conditionalFormatting sqref="F892">
    <cfRule type="cellIs" dxfId="5" priority="503" stopIfTrue="1" operator="lessThan">
      <formula>0</formula>
    </cfRule>
  </conditionalFormatting>
  <conditionalFormatting sqref="F893">
    <cfRule type="cellIs" dxfId="5" priority="502" stopIfTrue="1" operator="lessThan">
      <formula>0</formula>
    </cfRule>
  </conditionalFormatting>
  <conditionalFormatting sqref="F894">
    <cfRule type="cellIs" dxfId="5" priority="501" stopIfTrue="1" operator="lessThan">
      <formula>0</formula>
    </cfRule>
  </conditionalFormatting>
  <conditionalFormatting sqref="F895">
    <cfRule type="cellIs" dxfId="5" priority="500" stopIfTrue="1" operator="lessThan">
      <formula>0</formula>
    </cfRule>
  </conditionalFormatting>
  <conditionalFormatting sqref="F896">
    <cfRule type="cellIs" dxfId="5" priority="499" stopIfTrue="1" operator="lessThan">
      <formula>0</formula>
    </cfRule>
  </conditionalFormatting>
  <conditionalFormatting sqref="F897">
    <cfRule type="cellIs" dxfId="5" priority="498" stopIfTrue="1" operator="lessThan">
      <formula>0</formula>
    </cfRule>
  </conditionalFormatting>
  <conditionalFormatting sqref="F898">
    <cfRule type="cellIs" dxfId="5" priority="497" stopIfTrue="1" operator="lessThan">
      <formula>0</formula>
    </cfRule>
  </conditionalFormatting>
  <conditionalFormatting sqref="F899">
    <cfRule type="cellIs" dxfId="5" priority="496" stopIfTrue="1" operator="lessThan">
      <formula>0</formula>
    </cfRule>
  </conditionalFormatting>
  <conditionalFormatting sqref="F900">
    <cfRule type="cellIs" dxfId="5" priority="495" stopIfTrue="1" operator="lessThan">
      <formula>0</formula>
    </cfRule>
  </conditionalFormatting>
  <conditionalFormatting sqref="F901">
    <cfRule type="cellIs" dxfId="5" priority="494" stopIfTrue="1" operator="lessThan">
      <formula>0</formula>
    </cfRule>
  </conditionalFormatting>
  <conditionalFormatting sqref="F902">
    <cfRule type="cellIs" dxfId="5" priority="493" stopIfTrue="1" operator="lessThan">
      <formula>0</formula>
    </cfRule>
  </conditionalFormatting>
  <conditionalFormatting sqref="F903">
    <cfRule type="cellIs" dxfId="5" priority="492" stopIfTrue="1" operator="lessThan">
      <formula>0</formula>
    </cfRule>
  </conditionalFormatting>
  <conditionalFormatting sqref="F904">
    <cfRule type="cellIs" dxfId="5" priority="491" stopIfTrue="1" operator="lessThan">
      <formula>0</formula>
    </cfRule>
  </conditionalFormatting>
  <conditionalFormatting sqref="F905">
    <cfRule type="cellIs" dxfId="5" priority="490" stopIfTrue="1" operator="lessThan">
      <formula>0</formula>
    </cfRule>
  </conditionalFormatting>
  <conditionalFormatting sqref="F906">
    <cfRule type="cellIs" dxfId="5" priority="489" stopIfTrue="1" operator="lessThan">
      <formula>0</formula>
    </cfRule>
  </conditionalFormatting>
  <conditionalFormatting sqref="F907">
    <cfRule type="cellIs" dxfId="5" priority="488" stopIfTrue="1" operator="lessThan">
      <formula>0</formula>
    </cfRule>
  </conditionalFormatting>
  <conditionalFormatting sqref="F908">
    <cfRule type="cellIs" dxfId="5" priority="487" stopIfTrue="1" operator="lessThan">
      <formula>0</formula>
    </cfRule>
  </conditionalFormatting>
  <conditionalFormatting sqref="F909">
    <cfRule type="cellIs" dxfId="5" priority="486" stopIfTrue="1" operator="lessThan">
      <formula>0</formula>
    </cfRule>
  </conditionalFormatting>
  <conditionalFormatting sqref="F910">
    <cfRule type="cellIs" dxfId="5" priority="485" stopIfTrue="1" operator="lessThan">
      <formula>0</formula>
    </cfRule>
  </conditionalFormatting>
  <conditionalFormatting sqref="F911">
    <cfRule type="cellIs" dxfId="5" priority="484" stopIfTrue="1" operator="lessThan">
      <formula>0</formula>
    </cfRule>
  </conditionalFormatting>
  <conditionalFormatting sqref="F912">
    <cfRule type="cellIs" dxfId="5" priority="483" stopIfTrue="1" operator="lessThan">
      <formula>0</formula>
    </cfRule>
  </conditionalFormatting>
  <conditionalFormatting sqref="F913">
    <cfRule type="cellIs" dxfId="5" priority="482" stopIfTrue="1" operator="lessThan">
      <formula>0</formula>
    </cfRule>
  </conditionalFormatting>
  <conditionalFormatting sqref="F914">
    <cfRule type="cellIs" dxfId="5" priority="481" stopIfTrue="1" operator="lessThan">
      <formula>0</formula>
    </cfRule>
  </conditionalFormatting>
  <conditionalFormatting sqref="F915">
    <cfRule type="cellIs" dxfId="5" priority="480" stopIfTrue="1" operator="lessThan">
      <formula>0</formula>
    </cfRule>
  </conditionalFormatting>
  <conditionalFormatting sqref="F916">
    <cfRule type="cellIs" dxfId="5" priority="479" stopIfTrue="1" operator="lessThan">
      <formula>0</formula>
    </cfRule>
  </conditionalFormatting>
  <conditionalFormatting sqref="F917">
    <cfRule type="cellIs" dxfId="5" priority="478" stopIfTrue="1" operator="lessThan">
      <formula>0</formula>
    </cfRule>
  </conditionalFormatting>
  <conditionalFormatting sqref="F918">
    <cfRule type="cellIs" dxfId="5" priority="477" stopIfTrue="1" operator="lessThan">
      <formula>0</formula>
    </cfRule>
  </conditionalFormatting>
  <conditionalFormatting sqref="F919">
    <cfRule type="cellIs" dxfId="5" priority="476" stopIfTrue="1" operator="lessThan">
      <formula>0</formula>
    </cfRule>
  </conditionalFormatting>
  <conditionalFormatting sqref="F920">
    <cfRule type="cellIs" dxfId="5" priority="475" stopIfTrue="1" operator="lessThan">
      <formula>0</formula>
    </cfRule>
  </conditionalFormatting>
  <conditionalFormatting sqref="F921">
    <cfRule type="cellIs" dxfId="5" priority="474" stopIfTrue="1" operator="lessThan">
      <formula>0</formula>
    </cfRule>
  </conditionalFormatting>
  <conditionalFormatting sqref="F922">
    <cfRule type="cellIs" dxfId="5" priority="473" stopIfTrue="1" operator="lessThan">
      <formula>0</formula>
    </cfRule>
  </conditionalFormatting>
  <conditionalFormatting sqref="F923">
    <cfRule type="cellIs" dxfId="5" priority="472" stopIfTrue="1" operator="lessThan">
      <formula>0</formula>
    </cfRule>
  </conditionalFormatting>
  <conditionalFormatting sqref="F924">
    <cfRule type="cellIs" dxfId="5" priority="471" stopIfTrue="1" operator="lessThan">
      <formula>0</formula>
    </cfRule>
  </conditionalFormatting>
  <conditionalFormatting sqref="F925">
    <cfRule type="cellIs" dxfId="5" priority="470" stopIfTrue="1" operator="lessThan">
      <formula>0</formula>
    </cfRule>
  </conditionalFormatting>
  <conditionalFormatting sqref="F926">
    <cfRule type="cellIs" dxfId="5" priority="469" stopIfTrue="1" operator="lessThan">
      <formula>0</formula>
    </cfRule>
  </conditionalFormatting>
  <conditionalFormatting sqref="F927">
    <cfRule type="cellIs" dxfId="5" priority="468" stopIfTrue="1" operator="lessThan">
      <formula>0</formula>
    </cfRule>
  </conditionalFormatting>
  <conditionalFormatting sqref="F928">
    <cfRule type="cellIs" dxfId="5" priority="466" stopIfTrue="1" operator="lessThan">
      <formula>0</formula>
    </cfRule>
  </conditionalFormatting>
  <conditionalFormatting sqref="F929">
    <cfRule type="cellIs" dxfId="5" priority="465" stopIfTrue="1" operator="lessThan">
      <formula>0</formula>
    </cfRule>
  </conditionalFormatting>
  <conditionalFormatting sqref="F930">
    <cfRule type="cellIs" dxfId="5" priority="464" stopIfTrue="1" operator="lessThan">
      <formula>0</formula>
    </cfRule>
  </conditionalFormatting>
  <conditionalFormatting sqref="F931">
    <cfRule type="cellIs" dxfId="5" priority="463" stopIfTrue="1" operator="lessThan">
      <formula>0</formula>
    </cfRule>
  </conditionalFormatting>
  <conditionalFormatting sqref="F932">
    <cfRule type="cellIs" dxfId="5" priority="462" stopIfTrue="1" operator="lessThan">
      <formula>0</formula>
    </cfRule>
  </conditionalFormatting>
  <conditionalFormatting sqref="F933">
    <cfRule type="cellIs" dxfId="5" priority="461" stopIfTrue="1" operator="lessThan">
      <formula>0</formula>
    </cfRule>
  </conditionalFormatting>
  <conditionalFormatting sqref="F934">
    <cfRule type="cellIs" dxfId="5" priority="460" stopIfTrue="1" operator="lessThan">
      <formula>0</formula>
    </cfRule>
  </conditionalFormatting>
  <conditionalFormatting sqref="F935">
    <cfRule type="cellIs" dxfId="5" priority="459" stopIfTrue="1" operator="lessThan">
      <formula>0</formula>
    </cfRule>
  </conditionalFormatting>
  <conditionalFormatting sqref="F936">
    <cfRule type="cellIs" dxfId="5" priority="458" stopIfTrue="1" operator="lessThan">
      <formula>0</formula>
    </cfRule>
  </conditionalFormatting>
  <conditionalFormatting sqref="F937">
    <cfRule type="cellIs" dxfId="5" priority="457" stopIfTrue="1" operator="lessThan">
      <formula>0</formula>
    </cfRule>
  </conditionalFormatting>
  <conditionalFormatting sqref="F938">
    <cfRule type="cellIs" dxfId="5" priority="456" stopIfTrue="1" operator="lessThan">
      <formula>0</formula>
    </cfRule>
  </conditionalFormatting>
  <conditionalFormatting sqref="F939">
    <cfRule type="cellIs" dxfId="5" priority="455" stopIfTrue="1" operator="lessThan">
      <formula>0</formula>
    </cfRule>
  </conditionalFormatting>
  <conditionalFormatting sqref="F940">
    <cfRule type="cellIs" dxfId="5" priority="454" stopIfTrue="1" operator="lessThan">
      <formula>0</formula>
    </cfRule>
  </conditionalFormatting>
  <conditionalFormatting sqref="F941">
    <cfRule type="cellIs" dxfId="5" priority="453" stopIfTrue="1" operator="lessThan">
      <formula>0</formula>
    </cfRule>
  </conditionalFormatting>
  <conditionalFormatting sqref="F942">
    <cfRule type="cellIs" dxfId="5" priority="452" stopIfTrue="1" operator="lessThan">
      <formula>0</formula>
    </cfRule>
  </conditionalFormatting>
  <conditionalFormatting sqref="F943">
    <cfRule type="cellIs" dxfId="5" priority="451" stopIfTrue="1" operator="lessThan">
      <formula>0</formula>
    </cfRule>
  </conditionalFormatting>
  <conditionalFormatting sqref="F944">
    <cfRule type="cellIs" dxfId="5" priority="450" stopIfTrue="1" operator="lessThan">
      <formula>0</formula>
    </cfRule>
  </conditionalFormatting>
  <conditionalFormatting sqref="F945">
    <cfRule type="cellIs" dxfId="5" priority="449" stopIfTrue="1" operator="lessThan">
      <formula>0</formula>
    </cfRule>
  </conditionalFormatting>
  <conditionalFormatting sqref="F946">
    <cfRule type="cellIs" dxfId="5" priority="448" stopIfTrue="1" operator="lessThan">
      <formula>0</formula>
    </cfRule>
  </conditionalFormatting>
  <conditionalFormatting sqref="F947">
    <cfRule type="cellIs" dxfId="5" priority="446" stopIfTrue="1" operator="lessThan">
      <formula>0</formula>
    </cfRule>
  </conditionalFormatting>
  <conditionalFormatting sqref="F948">
    <cfRule type="cellIs" dxfId="5" priority="445" stopIfTrue="1" operator="lessThan">
      <formula>0</formula>
    </cfRule>
  </conditionalFormatting>
  <conditionalFormatting sqref="F949">
    <cfRule type="cellIs" dxfId="5" priority="444" stopIfTrue="1" operator="lessThan">
      <formula>0</formula>
    </cfRule>
  </conditionalFormatting>
  <conditionalFormatting sqref="F950">
    <cfRule type="cellIs" dxfId="5" priority="443" stopIfTrue="1" operator="lessThan">
      <formula>0</formula>
    </cfRule>
  </conditionalFormatting>
  <conditionalFormatting sqref="F951">
    <cfRule type="cellIs" dxfId="5" priority="442" stopIfTrue="1" operator="lessThan">
      <formula>0</formula>
    </cfRule>
  </conditionalFormatting>
  <conditionalFormatting sqref="F952">
    <cfRule type="cellIs" dxfId="5" priority="441" stopIfTrue="1" operator="lessThan">
      <formula>0</formula>
    </cfRule>
  </conditionalFormatting>
  <conditionalFormatting sqref="F953">
    <cfRule type="cellIs" dxfId="5" priority="440" stopIfTrue="1" operator="lessThan">
      <formula>0</formula>
    </cfRule>
  </conditionalFormatting>
  <conditionalFormatting sqref="F954">
    <cfRule type="cellIs" dxfId="5" priority="439" stopIfTrue="1" operator="lessThan">
      <formula>0</formula>
    </cfRule>
  </conditionalFormatting>
  <conditionalFormatting sqref="F955">
    <cfRule type="cellIs" dxfId="5" priority="438" stopIfTrue="1" operator="lessThan">
      <formula>0</formula>
    </cfRule>
  </conditionalFormatting>
  <conditionalFormatting sqref="F956">
    <cfRule type="cellIs" dxfId="5" priority="437" stopIfTrue="1" operator="lessThan">
      <formula>0</formula>
    </cfRule>
  </conditionalFormatting>
  <conditionalFormatting sqref="F957">
    <cfRule type="cellIs" dxfId="5" priority="436" stopIfTrue="1" operator="lessThan">
      <formula>0</formula>
    </cfRule>
  </conditionalFormatting>
  <conditionalFormatting sqref="F958">
    <cfRule type="cellIs" dxfId="5" priority="435" stopIfTrue="1" operator="lessThan">
      <formula>0</formula>
    </cfRule>
  </conditionalFormatting>
  <conditionalFormatting sqref="F959">
    <cfRule type="cellIs" dxfId="5" priority="433" stopIfTrue="1" operator="lessThan">
      <formula>0</formula>
    </cfRule>
  </conditionalFormatting>
  <conditionalFormatting sqref="F960">
    <cfRule type="cellIs" dxfId="5" priority="432" stopIfTrue="1" operator="lessThan">
      <formula>0</formula>
    </cfRule>
  </conditionalFormatting>
  <conditionalFormatting sqref="F961">
    <cfRule type="cellIs" dxfId="5" priority="431" stopIfTrue="1" operator="lessThan">
      <formula>0</formula>
    </cfRule>
  </conditionalFormatting>
  <conditionalFormatting sqref="F962">
    <cfRule type="cellIs" dxfId="5" priority="430" stopIfTrue="1" operator="lessThan">
      <formula>0</formula>
    </cfRule>
  </conditionalFormatting>
  <conditionalFormatting sqref="F963">
    <cfRule type="cellIs" dxfId="5" priority="429" stopIfTrue="1" operator="lessThan">
      <formula>0</formula>
    </cfRule>
  </conditionalFormatting>
  <conditionalFormatting sqref="F964">
    <cfRule type="cellIs" dxfId="5" priority="428" stopIfTrue="1" operator="lessThan">
      <formula>0</formula>
    </cfRule>
  </conditionalFormatting>
  <conditionalFormatting sqref="F965">
    <cfRule type="cellIs" dxfId="5" priority="427" stopIfTrue="1" operator="lessThan">
      <formula>0</formula>
    </cfRule>
  </conditionalFormatting>
  <conditionalFormatting sqref="F966">
    <cfRule type="cellIs" dxfId="5" priority="426" stopIfTrue="1" operator="lessThan">
      <formula>0</formula>
    </cfRule>
  </conditionalFormatting>
  <conditionalFormatting sqref="F967">
    <cfRule type="cellIs" dxfId="5" priority="425" stopIfTrue="1" operator="lessThan">
      <formula>0</formula>
    </cfRule>
  </conditionalFormatting>
  <conditionalFormatting sqref="F968">
    <cfRule type="cellIs" dxfId="5" priority="424" stopIfTrue="1" operator="lessThan">
      <formula>0</formula>
    </cfRule>
  </conditionalFormatting>
  <conditionalFormatting sqref="F969">
    <cfRule type="cellIs" dxfId="5" priority="423" stopIfTrue="1" operator="lessThan">
      <formula>0</formula>
    </cfRule>
  </conditionalFormatting>
  <conditionalFormatting sqref="F970">
    <cfRule type="cellIs" dxfId="5" priority="422" stopIfTrue="1" operator="lessThan">
      <formula>0</formula>
    </cfRule>
  </conditionalFormatting>
  <conditionalFormatting sqref="F971">
    <cfRule type="cellIs" dxfId="5" priority="421" stopIfTrue="1" operator="lessThan">
      <formula>0</formula>
    </cfRule>
  </conditionalFormatting>
  <conditionalFormatting sqref="F972">
    <cfRule type="cellIs" dxfId="5" priority="420" stopIfTrue="1" operator="lessThan">
      <formula>0</formula>
    </cfRule>
  </conditionalFormatting>
  <conditionalFormatting sqref="F973">
    <cfRule type="cellIs" dxfId="5" priority="419" stopIfTrue="1" operator="lessThan">
      <formula>0</formula>
    </cfRule>
  </conditionalFormatting>
  <conditionalFormatting sqref="F974">
    <cfRule type="cellIs" dxfId="5" priority="418" stopIfTrue="1" operator="lessThan">
      <formula>0</formula>
    </cfRule>
  </conditionalFormatting>
  <conditionalFormatting sqref="F975">
    <cfRule type="cellIs" dxfId="5" priority="417" stopIfTrue="1" operator="lessThan">
      <formula>0</formula>
    </cfRule>
  </conditionalFormatting>
  <conditionalFormatting sqref="F976">
    <cfRule type="cellIs" dxfId="5" priority="416" stopIfTrue="1" operator="lessThan">
      <formula>0</formula>
    </cfRule>
  </conditionalFormatting>
  <conditionalFormatting sqref="F977">
    <cfRule type="cellIs" dxfId="5" priority="415" stopIfTrue="1" operator="lessThan">
      <formula>0</formula>
    </cfRule>
  </conditionalFormatting>
  <conditionalFormatting sqref="F978">
    <cfRule type="cellIs" dxfId="5" priority="414" stopIfTrue="1" operator="lessThan">
      <formula>0</formula>
    </cfRule>
  </conditionalFormatting>
  <conditionalFormatting sqref="F979">
    <cfRule type="cellIs" dxfId="5" priority="413" stopIfTrue="1" operator="lessThan">
      <formula>0</formula>
    </cfRule>
  </conditionalFormatting>
  <conditionalFormatting sqref="F980">
    <cfRule type="cellIs" dxfId="5" priority="407" stopIfTrue="1" operator="lessThan">
      <formula>0</formula>
    </cfRule>
  </conditionalFormatting>
  <conditionalFormatting sqref="F981">
    <cfRule type="cellIs" dxfId="5" priority="406" stopIfTrue="1" operator="lessThan">
      <formula>0</formula>
    </cfRule>
  </conditionalFormatting>
  <conditionalFormatting sqref="F982">
    <cfRule type="cellIs" dxfId="5" priority="405" stopIfTrue="1" operator="lessThan">
      <formula>0</formula>
    </cfRule>
  </conditionalFormatting>
  <conditionalFormatting sqref="F983">
    <cfRule type="cellIs" dxfId="5" priority="404" stopIfTrue="1" operator="lessThan">
      <formula>0</formula>
    </cfRule>
  </conditionalFormatting>
  <conditionalFormatting sqref="F984">
    <cfRule type="cellIs" dxfId="5" priority="403" stopIfTrue="1" operator="lessThan">
      <formula>0</formula>
    </cfRule>
  </conditionalFormatting>
  <conditionalFormatting sqref="F985">
    <cfRule type="cellIs" dxfId="5" priority="402" stopIfTrue="1" operator="lessThan">
      <formula>0</formula>
    </cfRule>
  </conditionalFormatting>
  <conditionalFormatting sqref="F986">
    <cfRule type="cellIs" dxfId="5" priority="401" stopIfTrue="1" operator="lessThan">
      <formula>0</formula>
    </cfRule>
  </conditionalFormatting>
  <conditionalFormatting sqref="F987">
    <cfRule type="cellIs" dxfId="5" priority="395" stopIfTrue="1" operator="lessThan">
      <formula>0</formula>
    </cfRule>
  </conditionalFormatting>
  <conditionalFormatting sqref="F988">
    <cfRule type="cellIs" dxfId="5" priority="394" stopIfTrue="1" operator="lessThan">
      <formula>0</formula>
    </cfRule>
  </conditionalFormatting>
  <conditionalFormatting sqref="F989">
    <cfRule type="cellIs" dxfId="5" priority="393" stopIfTrue="1" operator="lessThan">
      <formula>0</formula>
    </cfRule>
  </conditionalFormatting>
  <conditionalFormatting sqref="F990">
    <cfRule type="cellIs" dxfId="5" priority="392" stopIfTrue="1" operator="lessThan">
      <formula>0</formula>
    </cfRule>
  </conditionalFormatting>
  <conditionalFormatting sqref="F991">
    <cfRule type="cellIs" dxfId="5" priority="391" stopIfTrue="1" operator="lessThan">
      <formula>0</formula>
    </cfRule>
  </conditionalFormatting>
  <conditionalFormatting sqref="F992">
    <cfRule type="cellIs" dxfId="5" priority="390" stopIfTrue="1" operator="lessThan">
      <formula>0</formula>
    </cfRule>
  </conditionalFormatting>
  <conditionalFormatting sqref="F993">
    <cfRule type="cellIs" dxfId="5" priority="389" stopIfTrue="1" operator="lessThan">
      <formula>0</formula>
    </cfRule>
  </conditionalFormatting>
  <conditionalFormatting sqref="F994">
    <cfRule type="cellIs" dxfId="5" priority="388" stopIfTrue="1" operator="lessThan">
      <formula>0</formula>
    </cfRule>
  </conditionalFormatting>
  <conditionalFormatting sqref="F995">
    <cfRule type="cellIs" dxfId="5" priority="387" stopIfTrue="1" operator="lessThan">
      <formula>0</formula>
    </cfRule>
  </conditionalFormatting>
  <conditionalFormatting sqref="F996">
    <cfRule type="cellIs" dxfId="5" priority="386" stopIfTrue="1" operator="lessThan">
      <formula>0</formula>
    </cfRule>
  </conditionalFormatting>
  <conditionalFormatting sqref="F997">
    <cfRule type="cellIs" dxfId="5" priority="385" stopIfTrue="1" operator="lessThan">
      <formula>0</formula>
    </cfRule>
  </conditionalFormatting>
  <conditionalFormatting sqref="F998">
    <cfRule type="cellIs" dxfId="5" priority="384" stopIfTrue="1" operator="lessThan">
      <formula>0</formula>
    </cfRule>
  </conditionalFormatting>
  <conditionalFormatting sqref="F999">
    <cfRule type="cellIs" dxfId="5" priority="383" stopIfTrue="1" operator="lessThan">
      <formula>0</formula>
    </cfRule>
  </conditionalFormatting>
  <conditionalFormatting sqref="F1000">
    <cfRule type="cellIs" dxfId="5" priority="382" stopIfTrue="1" operator="lessThan">
      <formula>0</formula>
    </cfRule>
  </conditionalFormatting>
  <conditionalFormatting sqref="F1001">
    <cfRule type="cellIs" dxfId="5" priority="381" stopIfTrue="1" operator="lessThan">
      <formula>0</formula>
    </cfRule>
  </conditionalFormatting>
  <conditionalFormatting sqref="F1002">
    <cfRule type="cellIs" dxfId="5" priority="380" stopIfTrue="1" operator="lessThan">
      <formula>0</formula>
    </cfRule>
  </conditionalFormatting>
  <conditionalFormatting sqref="F1003">
    <cfRule type="cellIs" dxfId="5" priority="379" stopIfTrue="1" operator="lessThan">
      <formula>0</formula>
    </cfRule>
  </conditionalFormatting>
  <conditionalFormatting sqref="F1004">
    <cfRule type="cellIs" dxfId="5" priority="378" stopIfTrue="1" operator="lessThan">
      <formula>0</formula>
    </cfRule>
  </conditionalFormatting>
  <conditionalFormatting sqref="F1005">
    <cfRule type="cellIs" dxfId="5" priority="377" stopIfTrue="1" operator="lessThan">
      <formula>0</formula>
    </cfRule>
  </conditionalFormatting>
  <conditionalFormatting sqref="F1006">
    <cfRule type="cellIs" dxfId="5" priority="376" stopIfTrue="1" operator="lessThan">
      <formula>0</formula>
    </cfRule>
  </conditionalFormatting>
  <conditionalFormatting sqref="F1007">
    <cfRule type="cellIs" dxfId="5" priority="375" stopIfTrue="1" operator="lessThan">
      <formula>0</formula>
    </cfRule>
  </conditionalFormatting>
  <conditionalFormatting sqref="F1008">
    <cfRule type="cellIs" dxfId="5" priority="374" stopIfTrue="1" operator="lessThan">
      <formula>0</formula>
    </cfRule>
  </conditionalFormatting>
  <conditionalFormatting sqref="F1009">
    <cfRule type="cellIs" dxfId="5" priority="373" stopIfTrue="1" operator="lessThan">
      <formula>0</formula>
    </cfRule>
  </conditionalFormatting>
  <conditionalFormatting sqref="F1010">
    <cfRule type="cellIs" dxfId="5" priority="372" stopIfTrue="1" operator="lessThan">
      <formula>0</formula>
    </cfRule>
  </conditionalFormatting>
  <conditionalFormatting sqref="F1011">
    <cfRule type="cellIs" dxfId="5" priority="371" stopIfTrue="1" operator="lessThan">
      <formula>0</formula>
    </cfRule>
  </conditionalFormatting>
  <conditionalFormatting sqref="F1012">
    <cfRule type="cellIs" dxfId="5" priority="370" stopIfTrue="1" operator="lessThan">
      <formula>0</formula>
    </cfRule>
  </conditionalFormatting>
  <conditionalFormatting sqref="F1013">
    <cfRule type="cellIs" dxfId="5" priority="369" stopIfTrue="1" operator="lessThan">
      <formula>0</formula>
    </cfRule>
  </conditionalFormatting>
  <conditionalFormatting sqref="F1014">
    <cfRule type="cellIs" dxfId="5" priority="368" stopIfTrue="1" operator="lessThan">
      <formula>0</formula>
    </cfRule>
  </conditionalFormatting>
  <conditionalFormatting sqref="F1015">
    <cfRule type="cellIs" dxfId="5" priority="367" stopIfTrue="1" operator="lessThan">
      <formula>0</formula>
    </cfRule>
  </conditionalFormatting>
  <conditionalFormatting sqref="F1016">
    <cfRule type="cellIs" dxfId="5" priority="366" stopIfTrue="1" operator="lessThan">
      <formula>0</formula>
    </cfRule>
  </conditionalFormatting>
  <conditionalFormatting sqref="F1017">
    <cfRule type="cellIs" dxfId="5" priority="365" stopIfTrue="1" operator="lessThan">
      <formula>0</formula>
    </cfRule>
  </conditionalFormatting>
  <conditionalFormatting sqref="F1018">
    <cfRule type="cellIs" dxfId="5" priority="364" stopIfTrue="1" operator="lessThan">
      <formula>0</formula>
    </cfRule>
  </conditionalFormatting>
  <conditionalFormatting sqref="F1019">
    <cfRule type="cellIs" dxfId="5" priority="363" stopIfTrue="1" operator="lessThan">
      <formula>0</formula>
    </cfRule>
  </conditionalFormatting>
  <conditionalFormatting sqref="F1020">
    <cfRule type="cellIs" dxfId="5" priority="362" stopIfTrue="1" operator="lessThan">
      <formula>0</formula>
    </cfRule>
  </conditionalFormatting>
  <conditionalFormatting sqref="F1021">
    <cfRule type="cellIs" dxfId="5" priority="361" stopIfTrue="1" operator="lessThan">
      <formula>0</formula>
    </cfRule>
  </conditionalFormatting>
  <conditionalFormatting sqref="F1022">
    <cfRule type="cellIs" dxfId="5" priority="360" stopIfTrue="1" operator="lessThan">
      <formula>0</formula>
    </cfRule>
  </conditionalFormatting>
  <conditionalFormatting sqref="F1023">
    <cfRule type="cellIs" dxfId="5" priority="359" stopIfTrue="1" operator="lessThan">
      <formula>0</formula>
    </cfRule>
  </conditionalFormatting>
  <conditionalFormatting sqref="F1024">
    <cfRule type="cellIs" dxfId="5" priority="358" stopIfTrue="1" operator="lessThan">
      <formula>0</formula>
    </cfRule>
  </conditionalFormatting>
  <conditionalFormatting sqref="F1025">
    <cfRule type="cellIs" dxfId="5" priority="357" stopIfTrue="1" operator="lessThan">
      <formula>0</formula>
    </cfRule>
  </conditionalFormatting>
  <conditionalFormatting sqref="F1026">
    <cfRule type="cellIs" dxfId="5" priority="356" stopIfTrue="1" operator="lessThan">
      <formula>0</formula>
    </cfRule>
  </conditionalFormatting>
  <conditionalFormatting sqref="F1027">
    <cfRule type="cellIs" dxfId="5" priority="354" stopIfTrue="1" operator="lessThan">
      <formula>0</formula>
    </cfRule>
  </conditionalFormatting>
  <conditionalFormatting sqref="F1028">
    <cfRule type="cellIs" dxfId="5" priority="353" stopIfTrue="1" operator="lessThan">
      <formula>0</formula>
    </cfRule>
  </conditionalFormatting>
  <conditionalFormatting sqref="F1029">
    <cfRule type="cellIs" dxfId="5" priority="347" stopIfTrue="1" operator="lessThan">
      <formula>0</formula>
    </cfRule>
  </conditionalFormatting>
  <conditionalFormatting sqref="F1030">
    <cfRule type="cellIs" dxfId="5" priority="346" stopIfTrue="1" operator="lessThan">
      <formula>0</formula>
    </cfRule>
  </conditionalFormatting>
  <conditionalFormatting sqref="F1031">
    <cfRule type="cellIs" dxfId="5" priority="345" stopIfTrue="1" operator="lessThan">
      <formula>0</formula>
    </cfRule>
  </conditionalFormatting>
  <conditionalFormatting sqref="F1032">
    <cfRule type="cellIs" dxfId="5" priority="344" stopIfTrue="1" operator="lessThan">
      <formula>0</formula>
    </cfRule>
  </conditionalFormatting>
  <conditionalFormatting sqref="F1033">
    <cfRule type="cellIs" dxfId="5" priority="343" stopIfTrue="1" operator="lessThan">
      <formula>0</formula>
    </cfRule>
  </conditionalFormatting>
  <conditionalFormatting sqref="F1034">
    <cfRule type="cellIs" dxfId="5" priority="342" stopIfTrue="1" operator="lessThan">
      <formula>0</formula>
    </cfRule>
  </conditionalFormatting>
  <conditionalFormatting sqref="F1035">
    <cfRule type="cellIs" dxfId="5" priority="341" stopIfTrue="1" operator="lessThan">
      <formula>0</formula>
    </cfRule>
  </conditionalFormatting>
  <conditionalFormatting sqref="F1036">
    <cfRule type="cellIs" dxfId="5" priority="340" stopIfTrue="1" operator="lessThan">
      <formula>0</formula>
    </cfRule>
  </conditionalFormatting>
  <conditionalFormatting sqref="F1037">
    <cfRule type="cellIs" dxfId="5" priority="339" stopIfTrue="1" operator="lessThan">
      <formula>0</formula>
    </cfRule>
  </conditionalFormatting>
  <conditionalFormatting sqref="F1038">
    <cfRule type="cellIs" dxfId="5" priority="338" stopIfTrue="1" operator="lessThan">
      <formula>0</formula>
    </cfRule>
  </conditionalFormatting>
  <conditionalFormatting sqref="F1039">
    <cfRule type="cellIs" dxfId="5" priority="337" stopIfTrue="1" operator="lessThan">
      <formula>0</formula>
    </cfRule>
  </conditionalFormatting>
  <conditionalFormatting sqref="F1040">
    <cfRule type="cellIs" dxfId="5" priority="336" stopIfTrue="1" operator="lessThan">
      <formula>0</formula>
    </cfRule>
  </conditionalFormatting>
  <conditionalFormatting sqref="F1041">
    <cfRule type="cellIs" dxfId="5" priority="335" stopIfTrue="1" operator="lessThan">
      <formula>0</formula>
    </cfRule>
  </conditionalFormatting>
  <conditionalFormatting sqref="F1042">
    <cfRule type="cellIs" dxfId="5" priority="334" stopIfTrue="1" operator="lessThan">
      <formula>0</formula>
    </cfRule>
  </conditionalFormatting>
  <conditionalFormatting sqref="F1043">
    <cfRule type="cellIs" dxfId="5" priority="333" stopIfTrue="1" operator="lessThan">
      <formula>0</formula>
    </cfRule>
  </conditionalFormatting>
  <conditionalFormatting sqref="F1044">
    <cfRule type="cellIs" dxfId="5" priority="332" stopIfTrue="1" operator="lessThan">
      <formula>0</formula>
    </cfRule>
  </conditionalFormatting>
  <conditionalFormatting sqref="F1045">
    <cfRule type="cellIs" dxfId="5" priority="331" stopIfTrue="1" operator="lessThan">
      <formula>0</formula>
    </cfRule>
  </conditionalFormatting>
  <conditionalFormatting sqref="F1046">
    <cfRule type="cellIs" dxfId="5" priority="330" stopIfTrue="1" operator="lessThan">
      <formula>0</formula>
    </cfRule>
  </conditionalFormatting>
  <conditionalFormatting sqref="F1047">
    <cfRule type="cellIs" dxfId="5" priority="329" stopIfTrue="1" operator="lessThan">
      <formula>0</formula>
    </cfRule>
  </conditionalFormatting>
  <conditionalFormatting sqref="F1048">
    <cfRule type="cellIs" dxfId="5" priority="328" stopIfTrue="1" operator="lessThan">
      <formula>0</formula>
    </cfRule>
  </conditionalFormatting>
  <conditionalFormatting sqref="F1049">
    <cfRule type="cellIs" dxfId="5" priority="327" stopIfTrue="1" operator="lessThan">
      <formula>0</formula>
    </cfRule>
  </conditionalFormatting>
  <conditionalFormatting sqref="F1050">
    <cfRule type="cellIs" dxfId="5" priority="326" stopIfTrue="1" operator="lessThan">
      <formula>0</formula>
    </cfRule>
  </conditionalFormatting>
  <conditionalFormatting sqref="F1051">
    <cfRule type="cellIs" dxfId="5" priority="325" stopIfTrue="1" operator="lessThan">
      <formula>0</formula>
    </cfRule>
  </conditionalFormatting>
  <conditionalFormatting sqref="F1052">
    <cfRule type="cellIs" dxfId="5" priority="324" stopIfTrue="1" operator="lessThan">
      <formula>0</formula>
    </cfRule>
  </conditionalFormatting>
  <conditionalFormatting sqref="F1053">
    <cfRule type="cellIs" dxfId="5" priority="323" stopIfTrue="1" operator="lessThan">
      <formula>0</formula>
    </cfRule>
  </conditionalFormatting>
  <conditionalFormatting sqref="F1054">
    <cfRule type="cellIs" dxfId="5" priority="322" stopIfTrue="1" operator="lessThan">
      <formula>0</formula>
    </cfRule>
  </conditionalFormatting>
  <conditionalFormatting sqref="F1055">
    <cfRule type="cellIs" dxfId="5" priority="321" stopIfTrue="1" operator="lessThan">
      <formula>0</formula>
    </cfRule>
  </conditionalFormatting>
  <conditionalFormatting sqref="F1056">
    <cfRule type="cellIs" dxfId="5" priority="320" stopIfTrue="1" operator="lessThan">
      <formula>0</formula>
    </cfRule>
  </conditionalFormatting>
  <conditionalFormatting sqref="F1057">
    <cfRule type="cellIs" dxfId="5" priority="319" stopIfTrue="1" operator="lessThan">
      <formula>0</formula>
    </cfRule>
  </conditionalFormatting>
  <conditionalFormatting sqref="F1058">
    <cfRule type="cellIs" dxfId="5" priority="318" stopIfTrue="1" operator="lessThan">
      <formula>0</formula>
    </cfRule>
  </conditionalFormatting>
  <conditionalFormatting sqref="F1059">
    <cfRule type="cellIs" dxfId="5" priority="317" stopIfTrue="1" operator="lessThan">
      <formula>0</formula>
    </cfRule>
  </conditionalFormatting>
  <conditionalFormatting sqref="F1060">
    <cfRule type="cellIs" dxfId="5" priority="316" stopIfTrue="1" operator="lessThan">
      <formula>0</formula>
    </cfRule>
  </conditionalFormatting>
  <conditionalFormatting sqref="F1061">
    <cfRule type="cellIs" dxfId="5" priority="315" stopIfTrue="1" operator="lessThan">
      <formula>0</formula>
    </cfRule>
  </conditionalFormatting>
  <conditionalFormatting sqref="F1062">
    <cfRule type="cellIs" dxfId="5" priority="314" stopIfTrue="1" operator="lessThan">
      <formula>0</formula>
    </cfRule>
  </conditionalFormatting>
  <conditionalFormatting sqref="F1063">
    <cfRule type="cellIs" dxfId="5" priority="313" stopIfTrue="1" operator="lessThan">
      <formula>0</formula>
    </cfRule>
  </conditionalFormatting>
  <conditionalFormatting sqref="F1064">
    <cfRule type="cellIs" dxfId="5" priority="312" stopIfTrue="1" operator="lessThan">
      <formula>0</formula>
    </cfRule>
  </conditionalFormatting>
  <conditionalFormatting sqref="F1065">
    <cfRule type="cellIs" dxfId="5" priority="311" stopIfTrue="1" operator="lessThan">
      <formula>0</formula>
    </cfRule>
  </conditionalFormatting>
  <conditionalFormatting sqref="F1066">
    <cfRule type="cellIs" dxfId="5" priority="310" stopIfTrue="1" operator="lessThan">
      <formula>0</formula>
    </cfRule>
  </conditionalFormatting>
  <conditionalFormatting sqref="F1067">
    <cfRule type="cellIs" dxfId="5" priority="309" stopIfTrue="1" operator="lessThan">
      <formula>0</formula>
    </cfRule>
  </conditionalFormatting>
  <conditionalFormatting sqref="F1068">
    <cfRule type="cellIs" dxfId="5" priority="308" stopIfTrue="1" operator="lessThan">
      <formula>0</formula>
    </cfRule>
  </conditionalFormatting>
  <conditionalFormatting sqref="F1069">
    <cfRule type="cellIs" dxfId="5" priority="307" stopIfTrue="1" operator="lessThan">
      <formula>0</formula>
    </cfRule>
  </conditionalFormatting>
  <conditionalFormatting sqref="F1070">
    <cfRule type="cellIs" dxfId="5" priority="306" stopIfTrue="1" operator="lessThan">
      <formula>0</formula>
    </cfRule>
  </conditionalFormatting>
  <conditionalFormatting sqref="F1071">
    <cfRule type="cellIs" dxfId="5" priority="305" stopIfTrue="1" operator="lessThan">
      <formula>0</formula>
    </cfRule>
  </conditionalFormatting>
  <conditionalFormatting sqref="F1072">
    <cfRule type="cellIs" dxfId="5" priority="304" stopIfTrue="1" operator="lessThan">
      <formula>0</formula>
    </cfRule>
  </conditionalFormatting>
  <conditionalFormatting sqref="F1073">
    <cfRule type="cellIs" dxfId="5" priority="303" stopIfTrue="1" operator="lessThan">
      <formula>0</formula>
    </cfRule>
  </conditionalFormatting>
  <conditionalFormatting sqref="F1074">
    <cfRule type="cellIs" dxfId="5" priority="302" stopIfTrue="1" operator="lessThan">
      <formula>0</formula>
    </cfRule>
  </conditionalFormatting>
  <conditionalFormatting sqref="F1075">
    <cfRule type="cellIs" dxfId="5" priority="301" stopIfTrue="1" operator="lessThan">
      <formula>0</formula>
    </cfRule>
  </conditionalFormatting>
  <conditionalFormatting sqref="F1076">
    <cfRule type="cellIs" dxfId="5" priority="300" stopIfTrue="1" operator="lessThan">
      <formula>0</formula>
    </cfRule>
  </conditionalFormatting>
  <conditionalFormatting sqref="F1077">
    <cfRule type="cellIs" dxfId="5" priority="299" stopIfTrue="1" operator="lessThan">
      <formula>0</formula>
    </cfRule>
  </conditionalFormatting>
  <conditionalFormatting sqref="F1078">
    <cfRule type="cellIs" dxfId="5" priority="298" stopIfTrue="1" operator="lessThan">
      <formula>0</formula>
    </cfRule>
  </conditionalFormatting>
  <conditionalFormatting sqref="F1079">
    <cfRule type="cellIs" dxfId="5" priority="297" stopIfTrue="1" operator="lessThan">
      <formula>0</formula>
    </cfRule>
  </conditionalFormatting>
  <conditionalFormatting sqref="F1080">
    <cfRule type="cellIs" dxfId="5" priority="296" stopIfTrue="1" operator="lessThan">
      <formula>0</formula>
    </cfRule>
  </conditionalFormatting>
  <conditionalFormatting sqref="F1081">
    <cfRule type="cellIs" dxfId="5" priority="295" stopIfTrue="1" operator="lessThan">
      <formula>0</formula>
    </cfRule>
  </conditionalFormatting>
  <conditionalFormatting sqref="F1082">
    <cfRule type="cellIs" dxfId="5" priority="294" stopIfTrue="1" operator="lessThan">
      <formula>0</formula>
    </cfRule>
  </conditionalFormatting>
  <conditionalFormatting sqref="F1083">
    <cfRule type="cellIs" dxfId="5" priority="293" stopIfTrue="1" operator="lessThan">
      <formula>0</formula>
    </cfRule>
  </conditionalFormatting>
  <conditionalFormatting sqref="F1084">
    <cfRule type="cellIs" dxfId="5" priority="292" stopIfTrue="1" operator="lessThan">
      <formula>0</formula>
    </cfRule>
  </conditionalFormatting>
  <conditionalFormatting sqref="F1085">
    <cfRule type="cellIs" dxfId="5" priority="291" stopIfTrue="1" operator="lessThan">
      <formula>0</formula>
    </cfRule>
  </conditionalFormatting>
  <conditionalFormatting sqref="F1086">
    <cfRule type="cellIs" dxfId="5" priority="290" stopIfTrue="1" operator="lessThan">
      <formula>0</formula>
    </cfRule>
  </conditionalFormatting>
  <conditionalFormatting sqref="F1087">
    <cfRule type="cellIs" dxfId="5" priority="289" stopIfTrue="1" operator="lessThan">
      <formula>0</formula>
    </cfRule>
  </conditionalFormatting>
  <conditionalFormatting sqref="F1088">
    <cfRule type="cellIs" dxfId="5" priority="288" stopIfTrue="1" operator="lessThan">
      <formula>0</formula>
    </cfRule>
  </conditionalFormatting>
  <conditionalFormatting sqref="F1089">
    <cfRule type="cellIs" dxfId="5" priority="287" stopIfTrue="1" operator="lessThan">
      <formula>0</formula>
    </cfRule>
  </conditionalFormatting>
  <conditionalFormatting sqref="F1090">
    <cfRule type="cellIs" dxfId="5" priority="286" stopIfTrue="1" operator="lessThan">
      <formula>0</formula>
    </cfRule>
  </conditionalFormatting>
  <conditionalFormatting sqref="F1091">
    <cfRule type="cellIs" dxfId="5" priority="285" stopIfTrue="1" operator="lessThan">
      <formula>0</formula>
    </cfRule>
  </conditionalFormatting>
  <conditionalFormatting sqref="F1092">
    <cfRule type="cellIs" dxfId="5" priority="284" stopIfTrue="1" operator="lessThan">
      <formula>0</formula>
    </cfRule>
  </conditionalFormatting>
  <conditionalFormatting sqref="F1093">
    <cfRule type="cellIs" dxfId="5" priority="283" stopIfTrue="1" operator="lessThan">
      <formula>0</formula>
    </cfRule>
  </conditionalFormatting>
  <conditionalFormatting sqref="F1094">
    <cfRule type="cellIs" dxfId="5" priority="282" stopIfTrue="1" operator="lessThan">
      <formula>0</formula>
    </cfRule>
  </conditionalFormatting>
  <conditionalFormatting sqref="F1095">
    <cfRule type="cellIs" dxfId="5" priority="281" stopIfTrue="1" operator="lessThan">
      <formula>0</formula>
    </cfRule>
  </conditionalFormatting>
  <conditionalFormatting sqref="F1096">
    <cfRule type="cellIs" dxfId="5" priority="280" stopIfTrue="1" operator="lessThan">
      <formula>0</formula>
    </cfRule>
  </conditionalFormatting>
  <conditionalFormatting sqref="F1097">
    <cfRule type="cellIs" dxfId="5" priority="279" stopIfTrue="1" operator="lessThan">
      <formula>0</formula>
    </cfRule>
  </conditionalFormatting>
  <conditionalFormatting sqref="F1098">
    <cfRule type="cellIs" dxfId="5" priority="278" stopIfTrue="1" operator="lessThan">
      <formula>0</formula>
    </cfRule>
  </conditionalFormatting>
  <conditionalFormatting sqref="F1099">
    <cfRule type="cellIs" dxfId="5" priority="277" stopIfTrue="1" operator="lessThan">
      <formula>0</formula>
    </cfRule>
  </conditionalFormatting>
  <conditionalFormatting sqref="F1100">
    <cfRule type="cellIs" dxfId="5" priority="276" stopIfTrue="1" operator="lessThan">
      <formula>0</formula>
    </cfRule>
  </conditionalFormatting>
  <conditionalFormatting sqref="F1101">
    <cfRule type="cellIs" dxfId="5" priority="275" stopIfTrue="1" operator="lessThan">
      <formula>0</formula>
    </cfRule>
  </conditionalFormatting>
  <conditionalFormatting sqref="F1102">
    <cfRule type="cellIs" dxfId="5" priority="274" stopIfTrue="1" operator="lessThan">
      <formula>0</formula>
    </cfRule>
  </conditionalFormatting>
  <conditionalFormatting sqref="F1103">
    <cfRule type="cellIs" dxfId="5" priority="273" stopIfTrue="1" operator="lessThan">
      <formula>0</formula>
    </cfRule>
  </conditionalFormatting>
  <conditionalFormatting sqref="F1104">
    <cfRule type="cellIs" dxfId="5" priority="272" stopIfTrue="1" operator="lessThan">
      <formula>0</formula>
    </cfRule>
  </conditionalFormatting>
  <conditionalFormatting sqref="F1105">
    <cfRule type="cellIs" dxfId="5" priority="271" stopIfTrue="1" operator="lessThan">
      <formula>0</formula>
    </cfRule>
  </conditionalFormatting>
  <conditionalFormatting sqref="F1106">
    <cfRule type="cellIs" dxfId="5" priority="270" stopIfTrue="1" operator="lessThan">
      <formula>0</formula>
    </cfRule>
  </conditionalFormatting>
  <conditionalFormatting sqref="F1107">
    <cfRule type="cellIs" dxfId="5" priority="269" stopIfTrue="1" operator="lessThan">
      <formula>0</formula>
    </cfRule>
  </conditionalFormatting>
  <conditionalFormatting sqref="F1108">
    <cfRule type="cellIs" dxfId="5" priority="268" stopIfTrue="1" operator="lessThan">
      <formula>0</formula>
    </cfRule>
  </conditionalFormatting>
  <conditionalFormatting sqref="F1109">
    <cfRule type="cellIs" dxfId="5" priority="267" stopIfTrue="1" operator="lessThan">
      <formula>0</formula>
    </cfRule>
  </conditionalFormatting>
  <conditionalFormatting sqref="F1110">
    <cfRule type="cellIs" dxfId="5" priority="266" stopIfTrue="1" operator="lessThan">
      <formula>0</formula>
    </cfRule>
  </conditionalFormatting>
  <conditionalFormatting sqref="F1111">
    <cfRule type="cellIs" dxfId="5" priority="265" stopIfTrue="1" operator="lessThan">
      <formula>0</formula>
    </cfRule>
  </conditionalFormatting>
  <conditionalFormatting sqref="F1112">
    <cfRule type="cellIs" dxfId="5" priority="264" stopIfTrue="1" operator="lessThan">
      <formula>0</formula>
    </cfRule>
  </conditionalFormatting>
  <conditionalFormatting sqref="F1113">
    <cfRule type="cellIs" dxfId="5" priority="263" stopIfTrue="1" operator="lessThan">
      <formula>0</formula>
    </cfRule>
  </conditionalFormatting>
  <conditionalFormatting sqref="F1114">
    <cfRule type="cellIs" dxfId="5" priority="262" stopIfTrue="1" operator="lessThan">
      <formula>0</formula>
    </cfRule>
  </conditionalFormatting>
  <conditionalFormatting sqref="F1115">
    <cfRule type="cellIs" dxfId="5" priority="261" stopIfTrue="1" operator="lessThan">
      <formula>0</formula>
    </cfRule>
  </conditionalFormatting>
  <conditionalFormatting sqref="F1116">
    <cfRule type="cellIs" dxfId="5" priority="260" stopIfTrue="1" operator="lessThan">
      <formula>0</formula>
    </cfRule>
  </conditionalFormatting>
  <conditionalFormatting sqref="F1117">
    <cfRule type="cellIs" dxfId="5" priority="259" stopIfTrue="1" operator="lessThan">
      <formula>0</formula>
    </cfRule>
  </conditionalFormatting>
  <conditionalFormatting sqref="F1118">
    <cfRule type="cellIs" dxfId="5" priority="258" stopIfTrue="1" operator="lessThan">
      <formula>0</formula>
    </cfRule>
  </conditionalFormatting>
  <conditionalFormatting sqref="F1119">
    <cfRule type="cellIs" dxfId="5" priority="257" stopIfTrue="1" operator="lessThan">
      <formula>0</formula>
    </cfRule>
  </conditionalFormatting>
  <conditionalFormatting sqref="F1120">
    <cfRule type="cellIs" dxfId="5" priority="256" stopIfTrue="1" operator="lessThan">
      <formula>0</formula>
    </cfRule>
  </conditionalFormatting>
  <conditionalFormatting sqref="F1121">
    <cfRule type="cellIs" dxfId="5" priority="255" stopIfTrue="1" operator="lessThan">
      <formula>0</formula>
    </cfRule>
  </conditionalFormatting>
  <conditionalFormatting sqref="F1122">
    <cfRule type="cellIs" dxfId="5" priority="254" stopIfTrue="1" operator="lessThan">
      <formula>0</formula>
    </cfRule>
  </conditionalFormatting>
  <conditionalFormatting sqref="F1123">
    <cfRule type="cellIs" dxfId="5" priority="253" stopIfTrue="1" operator="lessThan">
      <formula>0</formula>
    </cfRule>
  </conditionalFormatting>
  <conditionalFormatting sqref="F1124">
    <cfRule type="cellIs" dxfId="5" priority="252" stopIfTrue="1" operator="lessThan">
      <formula>0</formula>
    </cfRule>
  </conditionalFormatting>
  <conditionalFormatting sqref="F1125">
    <cfRule type="cellIs" dxfId="5" priority="251" stopIfTrue="1" operator="lessThan">
      <formula>0</formula>
    </cfRule>
  </conditionalFormatting>
  <conditionalFormatting sqref="F1126">
    <cfRule type="cellIs" dxfId="5" priority="250" stopIfTrue="1" operator="lessThan">
      <formula>0</formula>
    </cfRule>
  </conditionalFormatting>
  <conditionalFormatting sqref="F1127">
    <cfRule type="cellIs" dxfId="5" priority="249" stopIfTrue="1" operator="lessThan">
      <formula>0</formula>
    </cfRule>
  </conditionalFormatting>
  <conditionalFormatting sqref="F1128">
    <cfRule type="cellIs" dxfId="5" priority="248" stopIfTrue="1" operator="lessThan">
      <formula>0</formula>
    </cfRule>
  </conditionalFormatting>
  <conditionalFormatting sqref="F1129">
    <cfRule type="cellIs" dxfId="5" priority="247" stopIfTrue="1" operator="lessThan">
      <formula>0</formula>
    </cfRule>
  </conditionalFormatting>
  <conditionalFormatting sqref="F1130">
    <cfRule type="cellIs" dxfId="5" priority="246" stopIfTrue="1" operator="lessThan">
      <formula>0</formula>
    </cfRule>
  </conditionalFormatting>
  <conditionalFormatting sqref="F1131">
    <cfRule type="cellIs" dxfId="5" priority="245" stopIfTrue="1" operator="lessThan">
      <formula>0</formula>
    </cfRule>
  </conditionalFormatting>
  <conditionalFormatting sqref="F1132">
    <cfRule type="cellIs" dxfId="5" priority="244" stopIfTrue="1" operator="lessThan">
      <formula>0</formula>
    </cfRule>
  </conditionalFormatting>
  <conditionalFormatting sqref="F1133">
    <cfRule type="cellIs" dxfId="5" priority="243" stopIfTrue="1" operator="lessThan">
      <formula>0</formula>
    </cfRule>
  </conditionalFormatting>
  <conditionalFormatting sqref="F1134">
    <cfRule type="cellIs" dxfId="5" priority="242" stopIfTrue="1" operator="lessThan">
      <formula>0</formula>
    </cfRule>
  </conditionalFormatting>
  <conditionalFormatting sqref="F1135">
    <cfRule type="cellIs" dxfId="5" priority="241" stopIfTrue="1" operator="lessThan">
      <formula>0</formula>
    </cfRule>
  </conditionalFormatting>
  <conditionalFormatting sqref="F1136">
    <cfRule type="cellIs" dxfId="5" priority="240" stopIfTrue="1" operator="lessThan">
      <formula>0</formula>
    </cfRule>
  </conditionalFormatting>
  <conditionalFormatting sqref="F1137">
    <cfRule type="cellIs" dxfId="5" priority="239" stopIfTrue="1" operator="lessThan">
      <formula>0</formula>
    </cfRule>
  </conditionalFormatting>
  <conditionalFormatting sqref="F1138">
    <cfRule type="cellIs" dxfId="5" priority="238" stopIfTrue="1" operator="lessThan">
      <formula>0</formula>
    </cfRule>
  </conditionalFormatting>
  <conditionalFormatting sqref="F1139">
    <cfRule type="cellIs" dxfId="5" priority="237" stopIfTrue="1" operator="lessThan">
      <formula>0</formula>
    </cfRule>
  </conditionalFormatting>
  <conditionalFormatting sqref="F1140">
    <cfRule type="cellIs" dxfId="5" priority="236" stopIfTrue="1" operator="lessThan">
      <formula>0</formula>
    </cfRule>
  </conditionalFormatting>
  <conditionalFormatting sqref="F1141">
    <cfRule type="cellIs" dxfId="5" priority="235" stopIfTrue="1" operator="lessThan">
      <formula>0</formula>
    </cfRule>
  </conditionalFormatting>
  <conditionalFormatting sqref="F1142">
    <cfRule type="cellIs" dxfId="5" priority="234" stopIfTrue="1" operator="lessThan">
      <formula>0</formula>
    </cfRule>
  </conditionalFormatting>
  <conditionalFormatting sqref="F1143">
    <cfRule type="cellIs" dxfId="5" priority="233" stopIfTrue="1" operator="lessThan">
      <formula>0</formula>
    </cfRule>
  </conditionalFormatting>
  <conditionalFormatting sqref="F1144">
    <cfRule type="cellIs" dxfId="5" priority="232" stopIfTrue="1" operator="lessThan">
      <formula>0</formula>
    </cfRule>
  </conditionalFormatting>
  <conditionalFormatting sqref="F1145">
    <cfRule type="cellIs" dxfId="5" priority="231" stopIfTrue="1" operator="lessThan">
      <formula>0</formula>
    </cfRule>
  </conditionalFormatting>
  <conditionalFormatting sqref="F1146">
    <cfRule type="cellIs" dxfId="5" priority="230" stopIfTrue="1" operator="lessThan">
      <formula>0</formula>
    </cfRule>
  </conditionalFormatting>
  <conditionalFormatting sqref="F1147">
    <cfRule type="cellIs" dxfId="5" priority="229" stopIfTrue="1" operator="lessThan">
      <formula>0</formula>
    </cfRule>
  </conditionalFormatting>
  <conditionalFormatting sqref="F1148">
    <cfRule type="cellIs" dxfId="5" priority="228" stopIfTrue="1" operator="lessThan">
      <formula>0</formula>
    </cfRule>
  </conditionalFormatting>
  <conditionalFormatting sqref="F1149">
    <cfRule type="cellIs" dxfId="5" priority="227" stopIfTrue="1" operator="lessThan">
      <formula>0</formula>
    </cfRule>
  </conditionalFormatting>
  <conditionalFormatting sqref="F1150">
    <cfRule type="cellIs" dxfId="5" priority="226" stopIfTrue="1" operator="lessThan">
      <formula>0</formula>
    </cfRule>
  </conditionalFormatting>
  <conditionalFormatting sqref="F1151">
    <cfRule type="cellIs" dxfId="5" priority="225" stopIfTrue="1" operator="lessThan">
      <formula>0</formula>
    </cfRule>
  </conditionalFormatting>
  <conditionalFormatting sqref="F1152">
    <cfRule type="cellIs" dxfId="5" priority="224" stopIfTrue="1" operator="lessThan">
      <formula>0</formula>
    </cfRule>
  </conditionalFormatting>
  <conditionalFormatting sqref="F1153">
    <cfRule type="cellIs" dxfId="5" priority="223" stopIfTrue="1" operator="lessThan">
      <formula>0</formula>
    </cfRule>
  </conditionalFormatting>
  <conditionalFormatting sqref="F1154">
    <cfRule type="cellIs" dxfId="5" priority="222" stopIfTrue="1" operator="lessThan">
      <formula>0</formula>
    </cfRule>
  </conditionalFormatting>
  <conditionalFormatting sqref="F1155">
    <cfRule type="cellIs" dxfId="5" priority="221" stopIfTrue="1" operator="lessThan">
      <formula>0</formula>
    </cfRule>
  </conditionalFormatting>
  <conditionalFormatting sqref="F1156">
    <cfRule type="cellIs" dxfId="5" priority="220" stopIfTrue="1" operator="lessThan">
      <formula>0</formula>
    </cfRule>
  </conditionalFormatting>
  <conditionalFormatting sqref="F1157">
    <cfRule type="cellIs" dxfId="5" priority="219" stopIfTrue="1" operator="lessThan">
      <formula>0</formula>
    </cfRule>
  </conditionalFormatting>
  <conditionalFormatting sqref="F1158">
    <cfRule type="cellIs" dxfId="5" priority="218" stopIfTrue="1" operator="lessThan">
      <formula>0</formula>
    </cfRule>
  </conditionalFormatting>
  <conditionalFormatting sqref="F1159">
    <cfRule type="cellIs" dxfId="5" priority="217" stopIfTrue="1" operator="lessThan">
      <formula>0</formula>
    </cfRule>
  </conditionalFormatting>
  <conditionalFormatting sqref="F1160">
    <cfRule type="cellIs" dxfId="5" priority="216" stopIfTrue="1" operator="lessThan">
      <formula>0</formula>
    </cfRule>
  </conditionalFormatting>
  <conditionalFormatting sqref="F1161">
    <cfRule type="cellIs" dxfId="5" priority="215" stopIfTrue="1" operator="lessThan">
      <formula>0</formula>
    </cfRule>
  </conditionalFormatting>
  <conditionalFormatting sqref="F1162">
    <cfRule type="cellIs" dxfId="5" priority="214" stopIfTrue="1" operator="lessThan">
      <formula>0</formula>
    </cfRule>
  </conditionalFormatting>
  <conditionalFormatting sqref="F1163">
    <cfRule type="cellIs" dxfId="5" priority="213" stopIfTrue="1" operator="lessThan">
      <formula>0</formula>
    </cfRule>
  </conditionalFormatting>
  <conditionalFormatting sqref="F1164">
    <cfRule type="cellIs" dxfId="5" priority="212" stopIfTrue="1" operator="lessThan">
      <formula>0</formula>
    </cfRule>
  </conditionalFormatting>
  <conditionalFormatting sqref="F1165">
    <cfRule type="cellIs" dxfId="5" priority="211" stopIfTrue="1" operator="lessThan">
      <formula>0</formula>
    </cfRule>
  </conditionalFormatting>
  <conditionalFormatting sqref="F1166">
    <cfRule type="cellIs" dxfId="5" priority="210" stopIfTrue="1" operator="lessThan">
      <formula>0</formula>
    </cfRule>
  </conditionalFormatting>
  <conditionalFormatting sqref="F1167">
    <cfRule type="cellIs" dxfId="5" priority="209" stopIfTrue="1" operator="lessThan">
      <formula>0</formula>
    </cfRule>
  </conditionalFormatting>
  <conditionalFormatting sqref="F1168">
    <cfRule type="cellIs" dxfId="5" priority="208" stopIfTrue="1" operator="lessThan">
      <formula>0</formula>
    </cfRule>
  </conditionalFormatting>
  <conditionalFormatting sqref="F1169">
    <cfRule type="cellIs" dxfId="5" priority="207" stopIfTrue="1" operator="lessThan">
      <formula>0</formula>
    </cfRule>
  </conditionalFormatting>
  <conditionalFormatting sqref="F1170">
    <cfRule type="cellIs" dxfId="5" priority="206" stopIfTrue="1" operator="lessThan">
      <formula>0</formula>
    </cfRule>
  </conditionalFormatting>
  <conditionalFormatting sqref="F1171">
    <cfRule type="cellIs" dxfId="5" priority="205" stopIfTrue="1" operator="lessThan">
      <formula>0</formula>
    </cfRule>
  </conditionalFormatting>
  <conditionalFormatting sqref="F1172">
    <cfRule type="cellIs" dxfId="5" priority="204" stopIfTrue="1" operator="lessThan">
      <formula>0</formula>
    </cfRule>
  </conditionalFormatting>
  <conditionalFormatting sqref="F1173">
    <cfRule type="cellIs" dxfId="5" priority="203" stopIfTrue="1" operator="lessThan">
      <formula>0</formula>
    </cfRule>
  </conditionalFormatting>
  <conditionalFormatting sqref="F1174">
    <cfRule type="cellIs" dxfId="5" priority="202" stopIfTrue="1" operator="lessThan">
      <formula>0</formula>
    </cfRule>
  </conditionalFormatting>
  <conditionalFormatting sqref="F1175">
    <cfRule type="cellIs" dxfId="5" priority="201" stopIfTrue="1" operator="lessThan">
      <formula>0</formula>
    </cfRule>
  </conditionalFormatting>
  <conditionalFormatting sqref="F1176">
    <cfRule type="cellIs" dxfId="5" priority="200" stopIfTrue="1" operator="lessThan">
      <formula>0</formula>
    </cfRule>
  </conditionalFormatting>
  <conditionalFormatting sqref="F1177">
    <cfRule type="cellIs" dxfId="5" priority="199" stopIfTrue="1" operator="lessThan">
      <formula>0</formula>
    </cfRule>
  </conditionalFormatting>
  <conditionalFormatting sqref="F1178">
    <cfRule type="cellIs" dxfId="5" priority="198" stopIfTrue="1" operator="lessThan">
      <formula>0</formula>
    </cfRule>
  </conditionalFormatting>
  <conditionalFormatting sqref="F1179">
    <cfRule type="cellIs" dxfId="5" priority="197" stopIfTrue="1" operator="lessThan">
      <formula>0</formula>
    </cfRule>
  </conditionalFormatting>
  <conditionalFormatting sqref="F1180">
    <cfRule type="cellIs" dxfId="5" priority="196" stopIfTrue="1" operator="lessThan">
      <formula>0</formula>
    </cfRule>
  </conditionalFormatting>
  <conditionalFormatting sqref="F1181">
    <cfRule type="cellIs" dxfId="5" priority="195" stopIfTrue="1" operator="lessThan">
      <formula>0</formula>
    </cfRule>
  </conditionalFormatting>
  <conditionalFormatting sqref="F1182">
    <cfRule type="cellIs" dxfId="5" priority="194" stopIfTrue="1" operator="lessThan">
      <formula>0</formula>
    </cfRule>
  </conditionalFormatting>
  <conditionalFormatting sqref="F1183">
    <cfRule type="cellIs" dxfId="5" priority="193" stopIfTrue="1" operator="lessThan">
      <formula>0</formula>
    </cfRule>
  </conditionalFormatting>
  <conditionalFormatting sqref="F1184">
    <cfRule type="cellIs" dxfId="5" priority="192" stopIfTrue="1" operator="lessThan">
      <formula>0</formula>
    </cfRule>
  </conditionalFormatting>
  <conditionalFormatting sqref="F1185">
    <cfRule type="cellIs" dxfId="5" priority="191" stopIfTrue="1" operator="lessThan">
      <formula>0</formula>
    </cfRule>
  </conditionalFormatting>
  <conditionalFormatting sqref="F1186">
    <cfRule type="cellIs" dxfId="5" priority="190" stopIfTrue="1" operator="lessThan">
      <formula>0</formula>
    </cfRule>
  </conditionalFormatting>
  <conditionalFormatting sqref="F1187">
    <cfRule type="cellIs" dxfId="5" priority="189" stopIfTrue="1" operator="lessThan">
      <formula>0</formula>
    </cfRule>
  </conditionalFormatting>
  <conditionalFormatting sqref="F1188">
    <cfRule type="cellIs" dxfId="5" priority="188" stopIfTrue="1" operator="lessThan">
      <formula>0</formula>
    </cfRule>
  </conditionalFormatting>
  <conditionalFormatting sqref="F1189">
    <cfRule type="cellIs" dxfId="5" priority="187" stopIfTrue="1" operator="lessThan">
      <formula>0</formula>
    </cfRule>
  </conditionalFormatting>
  <conditionalFormatting sqref="F1190">
    <cfRule type="cellIs" dxfId="5" priority="186" stopIfTrue="1" operator="lessThan">
      <formula>0</formula>
    </cfRule>
  </conditionalFormatting>
  <conditionalFormatting sqref="F1191">
    <cfRule type="cellIs" dxfId="5" priority="185" stopIfTrue="1" operator="lessThan">
      <formula>0</formula>
    </cfRule>
  </conditionalFormatting>
  <conditionalFormatting sqref="F1192">
    <cfRule type="cellIs" dxfId="5" priority="184" stopIfTrue="1" operator="lessThan">
      <formula>0</formula>
    </cfRule>
  </conditionalFormatting>
  <conditionalFormatting sqref="F1193">
    <cfRule type="cellIs" dxfId="5" priority="183" stopIfTrue="1" operator="lessThan">
      <formula>0</formula>
    </cfRule>
  </conditionalFormatting>
  <conditionalFormatting sqref="F1194">
    <cfRule type="cellIs" dxfId="5" priority="182" stopIfTrue="1" operator="lessThan">
      <formula>0</formula>
    </cfRule>
  </conditionalFormatting>
  <conditionalFormatting sqref="F1195">
    <cfRule type="cellIs" dxfId="5" priority="167" stopIfTrue="1" operator="lessThan">
      <formula>0</formula>
    </cfRule>
  </conditionalFormatting>
  <conditionalFormatting sqref="F1196">
    <cfRule type="cellIs" dxfId="5" priority="166" stopIfTrue="1" operator="lessThan">
      <formula>0</formula>
    </cfRule>
  </conditionalFormatting>
  <conditionalFormatting sqref="F1197">
    <cfRule type="cellIs" dxfId="5" priority="165" stopIfTrue="1" operator="lessThan">
      <formula>0</formula>
    </cfRule>
  </conditionalFormatting>
  <conditionalFormatting sqref="F1198">
    <cfRule type="cellIs" dxfId="5" priority="164" stopIfTrue="1" operator="lessThan">
      <formula>0</formula>
    </cfRule>
  </conditionalFormatting>
  <conditionalFormatting sqref="F1199">
    <cfRule type="cellIs" dxfId="5" priority="163" stopIfTrue="1" operator="lessThan">
      <formula>0</formula>
    </cfRule>
  </conditionalFormatting>
  <conditionalFormatting sqref="F1201">
    <cfRule type="cellIs" dxfId="5" priority="162" stopIfTrue="1" operator="lessThan">
      <formula>0</formula>
    </cfRule>
  </conditionalFormatting>
  <conditionalFormatting sqref="F1202">
    <cfRule type="cellIs" dxfId="5" priority="161" stopIfTrue="1" operator="lessThan">
      <formula>0</formula>
    </cfRule>
  </conditionalFormatting>
  <conditionalFormatting sqref="F1203">
    <cfRule type="cellIs" dxfId="5" priority="160" stopIfTrue="1" operator="lessThan">
      <formula>0</formula>
    </cfRule>
  </conditionalFormatting>
  <conditionalFormatting sqref="F1204">
    <cfRule type="cellIs" dxfId="5" priority="159" stopIfTrue="1" operator="lessThan">
      <formula>0</formula>
    </cfRule>
  </conditionalFormatting>
  <conditionalFormatting sqref="F1205">
    <cfRule type="cellIs" dxfId="5" priority="158" stopIfTrue="1" operator="lessThan">
      <formula>0</formula>
    </cfRule>
  </conditionalFormatting>
  <conditionalFormatting sqref="F1206">
    <cfRule type="cellIs" dxfId="5" priority="157" stopIfTrue="1" operator="lessThan">
      <formula>0</formula>
    </cfRule>
  </conditionalFormatting>
  <conditionalFormatting sqref="F1207">
    <cfRule type="cellIs" dxfId="5" priority="156" stopIfTrue="1" operator="lessThan">
      <formula>0</formula>
    </cfRule>
  </conditionalFormatting>
  <conditionalFormatting sqref="F1208">
    <cfRule type="cellIs" dxfId="5" priority="155" stopIfTrue="1" operator="lessThan">
      <formula>0</formula>
    </cfRule>
  </conditionalFormatting>
  <conditionalFormatting sqref="F1209">
    <cfRule type="cellIs" dxfId="5" priority="154" stopIfTrue="1" operator="lessThan">
      <formula>0</formula>
    </cfRule>
  </conditionalFormatting>
  <conditionalFormatting sqref="F1210">
    <cfRule type="cellIs" dxfId="5" priority="153" stopIfTrue="1" operator="lessThan">
      <formula>0</formula>
    </cfRule>
  </conditionalFormatting>
  <conditionalFormatting sqref="F1211">
    <cfRule type="cellIs" dxfId="5" priority="152" stopIfTrue="1" operator="lessThan">
      <formula>0</formula>
    </cfRule>
  </conditionalFormatting>
  <conditionalFormatting sqref="F1212">
    <cfRule type="cellIs" dxfId="5" priority="151" stopIfTrue="1" operator="lessThan">
      <formula>0</formula>
    </cfRule>
  </conditionalFormatting>
  <conditionalFormatting sqref="F1213">
    <cfRule type="cellIs" dxfId="5" priority="150" stopIfTrue="1" operator="lessThan">
      <formula>0</formula>
    </cfRule>
  </conditionalFormatting>
  <conditionalFormatting sqref="F1214">
    <cfRule type="cellIs" dxfId="5" priority="149" stopIfTrue="1" operator="lessThan">
      <formula>0</formula>
    </cfRule>
  </conditionalFormatting>
  <conditionalFormatting sqref="F1215">
    <cfRule type="cellIs" dxfId="5" priority="148" stopIfTrue="1" operator="lessThan">
      <formula>0</formula>
    </cfRule>
  </conditionalFormatting>
  <conditionalFormatting sqref="F1216">
    <cfRule type="cellIs" dxfId="5" priority="147" stopIfTrue="1" operator="lessThan">
      <formula>0</formula>
    </cfRule>
  </conditionalFormatting>
  <conditionalFormatting sqref="F1217">
    <cfRule type="cellIs" dxfId="5" priority="146" stopIfTrue="1" operator="lessThan">
      <formula>0</formula>
    </cfRule>
  </conditionalFormatting>
  <conditionalFormatting sqref="F1218">
    <cfRule type="cellIs" dxfId="5" priority="145" stopIfTrue="1" operator="lessThan">
      <formula>0</formula>
    </cfRule>
  </conditionalFormatting>
  <conditionalFormatting sqref="F1219">
    <cfRule type="cellIs" dxfId="5" priority="144" stopIfTrue="1" operator="lessThan">
      <formula>0</formula>
    </cfRule>
  </conditionalFormatting>
  <conditionalFormatting sqref="F1220">
    <cfRule type="cellIs" dxfId="5" priority="143" stopIfTrue="1" operator="lessThan">
      <formula>0</formula>
    </cfRule>
  </conditionalFormatting>
  <conditionalFormatting sqref="F1221">
    <cfRule type="cellIs" dxfId="5" priority="142" stopIfTrue="1" operator="lessThan">
      <formula>0</formula>
    </cfRule>
  </conditionalFormatting>
  <conditionalFormatting sqref="F1222">
    <cfRule type="cellIs" dxfId="5" priority="141" stopIfTrue="1" operator="lessThan">
      <formula>0</formula>
    </cfRule>
  </conditionalFormatting>
  <conditionalFormatting sqref="F1223">
    <cfRule type="cellIs" dxfId="5" priority="140" stopIfTrue="1" operator="lessThan">
      <formula>0</formula>
    </cfRule>
  </conditionalFormatting>
  <conditionalFormatting sqref="F1224">
    <cfRule type="cellIs" dxfId="5" priority="139" stopIfTrue="1" operator="lessThan">
      <formula>0</formula>
    </cfRule>
  </conditionalFormatting>
  <conditionalFormatting sqref="F1225">
    <cfRule type="cellIs" dxfId="5" priority="138" stopIfTrue="1" operator="lessThan">
      <formula>0</formula>
    </cfRule>
  </conditionalFormatting>
  <conditionalFormatting sqref="F1226">
    <cfRule type="cellIs" dxfId="5" priority="137" stopIfTrue="1" operator="lessThan">
      <formula>0</formula>
    </cfRule>
  </conditionalFormatting>
  <conditionalFormatting sqref="F1227">
    <cfRule type="cellIs" dxfId="5" priority="136" stopIfTrue="1" operator="lessThan">
      <formula>0</formula>
    </cfRule>
  </conditionalFormatting>
  <conditionalFormatting sqref="F1228">
    <cfRule type="cellIs" dxfId="5" priority="135" stopIfTrue="1" operator="lessThan">
      <formula>0</formula>
    </cfRule>
  </conditionalFormatting>
  <conditionalFormatting sqref="F1229">
    <cfRule type="cellIs" dxfId="5" priority="133" stopIfTrue="1" operator="lessThan">
      <formula>0</formula>
    </cfRule>
  </conditionalFormatting>
  <conditionalFormatting sqref="F1230">
    <cfRule type="cellIs" dxfId="5" priority="132" stopIfTrue="1" operator="lessThan">
      <formula>0</formula>
    </cfRule>
  </conditionalFormatting>
  <conditionalFormatting sqref="F1231">
    <cfRule type="cellIs" dxfId="5" priority="131" stopIfTrue="1" operator="lessThan">
      <formula>0</formula>
    </cfRule>
  </conditionalFormatting>
  <conditionalFormatting sqref="F1232">
    <cfRule type="cellIs" dxfId="5" priority="130" stopIfTrue="1" operator="lessThan">
      <formula>0</formula>
    </cfRule>
  </conditionalFormatting>
  <conditionalFormatting sqref="F1233">
    <cfRule type="cellIs" dxfId="5" priority="129" stopIfTrue="1" operator="lessThan">
      <formula>0</formula>
    </cfRule>
  </conditionalFormatting>
  <conditionalFormatting sqref="F1234">
    <cfRule type="cellIs" dxfId="5" priority="128" stopIfTrue="1" operator="lessThan">
      <formula>0</formula>
    </cfRule>
  </conditionalFormatting>
  <conditionalFormatting sqref="F1235">
    <cfRule type="cellIs" dxfId="5" priority="127" stopIfTrue="1" operator="lessThan">
      <formula>0</formula>
    </cfRule>
  </conditionalFormatting>
  <conditionalFormatting sqref="F1236">
    <cfRule type="cellIs" dxfId="5" priority="126" stopIfTrue="1" operator="lessThan">
      <formula>0</formula>
    </cfRule>
  </conditionalFormatting>
  <conditionalFormatting sqref="F1237">
    <cfRule type="cellIs" dxfId="5" priority="125" stopIfTrue="1" operator="lessThan">
      <formula>0</formula>
    </cfRule>
  </conditionalFormatting>
  <conditionalFormatting sqref="F1238">
    <cfRule type="cellIs" dxfId="5" priority="124" stopIfTrue="1" operator="lessThan">
      <formula>0</formula>
    </cfRule>
  </conditionalFormatting>
  <conditionalFormatting sqref="F1239">
    <cfRule type="cellIs" dxfId="5" priority="117" stopIfTrue="1" operator="lessThan">
      <formula>0</formula>
    </cfRule>
  </conditionalFormatting>
  <conditionalFormatting sqref="F1240">
    <cfRule type="cellIs" dxfId="5" priority="116" stopIfTrue="1" operator="lessThan">
      <formula>0</formula>
    </cfRule>
  </conditionalFormatting>
  <conditionalFormatting sqref="F1241">
    <cfRule type="cellIs" dxfId="5" priority="115" stopIfTrue="1" operator="lessThan">
      <formula>0</formula>
    </cfRule>
  </conditionalFormatting>
  <conditionalFormatting sqref="F1242">
    <cfRule type="cellIs" dxfId="5" priority="114" stopIfTrue="1" operator="lessThan">
      <formula>0</formula>
    </cfRule>
  </conditionalFormatting>
  <conditionalFormatting sqref="F1243">
    <cfRule type="cellIs" dxfId="5" priority="113" stopIfTrue="1" operator="lessThan">
      <formula>0</formula>
    </cfRule>
  </conditionalFormatting>
  <conditionalFormatting sqref="F1244">
    <cfRule type="cellIs" dxfId="5" priority="112" stopIfTrue="1" operator="lessThan">
      <formula>0</formula>
    </cfRule>
  </conditionalFormatting>
  <conditionalFormatting sqref="F1245">
    <cfRule type="cellIs" dxfId="5" priority="111" stopIfTrue="1" operator="lessThan">
      <formula>0</formula>
    </cfRule>
  </conditionalFormatting>
  <conditionalFormatting sqref="F1246">
    <cfRule type="cellIs" dxfId="5" priority="110" stopIfTrue="1" operator="lessThan">
      <formula>0</formula>
    </cfRule>
  </conditionalFormatting>
  <conditionalFormatting sqref="F1247">
    <cfRule type="cellIs" dxfId="5" priority="109" stopIfTrue="1" operator="lessThan">
      <formula>0</formula>
    </cfRule>
  </conditionalFormatting>
  <conditionalFormatting sqref="F1248">
    <cfRule type="cellIs" dxfId="5" priority="108" stopIfTrue="1" operator="lessThan">
      <formula>0</formula>
    </cfRule>
  </conditionalFormatting>
  <conditionalFormatting sqref="F1249">
    <cfRule type="cellIs" dxfId="5" priority="107" stopIfTrue="1" operator="lessThan">
      <formula>0</formula>
    </cfRule>
  </conditionalFormatting>
  <conditionalFormatting sqref="F1250">
    <cfRule type="cellIs" dxfId="5" priority="106" stopIfTrue="1" operator="lessThan">
      <formula>0</formula>
    </cfRule>
  </conditionalFormatting>
  <conditionalFormatting sqref="F1251">
    <cfRule type="cellIs" dxfId="5" priority="105" stopIfTrue="1" operator="lessThan">
      <formula>0</formula>
    </cfRule>
  </conditionalFormatting>
  <conditionalFormatting sqref="F1252">
    <cfRule type="cellIs" dxfId="5" priority="104" stopIfTrue="1" operator="lessThan">
      <formula>0</formula>
    </cfRule>
  </conditionalFormatting>
  <conditionalFormatting sqref="F1253">
    <cfRule type="cellIs" dxfId="5" priority="103" stopIfTrue="1" operator="lessThan">
      <formula>0</formula>
    </cfRule>
  </conditionalFormatting>
  <conditionalFormatting sqref="F1254">
    <cfRule type="cellIs" dxfId="5" priority="102" stopIfTrue="1" operator="lessThan">
      <formula>0</formula>
    </cfRule>
  </conditionalFormatting>
  <conditionalFormatting sqref="F1255">
    <cfRule type="cellIs" dxfId="5" priority="101" stopIfTrue="1" operator="lessThan">
      <formula>0</formula>
    </cfRule>
  </conditionalFormatting>
  <conditionalFormatting sqref="F1256">
    <cfRule type="cellIs" dxfId="5" priority="100" stopIfTrue="1" operator="lessThan">
      <formula>0</formula>
    </cfRule>
  </conditionalFormatting>
  <conditionalFormatting sqref="F1257">
    <cfRule type="cellIs" dxfId="5" priority="99" stopIfTrue="1" operator="lessThan">
      <formula>0</formula>
    </cfRule>
  </conditionalFormatting>
  <conditionalFormatting sqref="F1258">
    <cfRule type="cellIs" dxfId="5" priority="98" stopIfTrue="1" operator="lessThan">
      <formula>0</formula>
    </cfRule>
  </conditionalFormatting>
  <conditionalFormatting sqref="F1259">
    <cfRule type="cellIs" dxfId="5" priority="97" stopIfTrue="1" operator="lessThan">
      <formula>0</formula>
    </cfRule>
  </conditionalFormatting>
  <conditionalFormatting sqref="F1260">
    <cfRule type="cellIs" dxfId="5" priority="96" stopIfTrue="1" operator="lessThan">
      <formula>0</formula>
    </cfRule>
  </conditionalFormatting>
  <conditionalFormatting sqref="F1261">
    <cfRule type="cellIs" dxfId="5" priority="95" stopIfTrue="1" operator="lessThan">
      <formula>0</formula>
    </cfRule>
  </conditionalFormatting>
  <conditionalFormatting sqref="F1262">
    <cfRule type="cellIs" dxfId="5" priority="94" stopIfTrue="1" operator="lessThan">
      <formula>0</formula>
    </cfRule>
  </conditionalFormatting>
  <conditionalFormatting sqref="F1263">
    <cfRule type="cellIs" dxfId="5" priority="93" stopIfTrue="1" operator="lessThan">
      <formula>0</formula>
    </cfRule>
  </conditionalFormatting>
  <conditionalFormatting sqref="F1264">
    <cfRule type="cellIs" dxfId="5" priority="92" stopIfTrue="1" operator="lessThan">
      <formula>0</formula>
    </cfRule>
  </conditionalFormatting>
  <conditionalFormatting sqref="F1265">
    <cfRule type="cellIs" dxfId="5" priority="89" stopIfTrue="1" operator="lessThan">
      <formula>0</formula>
    </cfRule>
  </conditionalFormatting>
  <conditionalFormatting sqref="F1266">
    <cfRule type="cellIs" dxfId="5" priority="88" stopIfTrue="1" operator="lessThan">
      <formula>0</formula>
    </cfRule>
  </conditionalFormatting>
  <conditionalFormatting sqref="F1267">
    <cfRule type="cellIs" dxfId="5" priority="87" stopIfTrue="1" operator="lessThan">
      <formula>0</formula>
    </cfRule>
  </conditionalFormatting>
  <conditionalFormatting sqref="F1268">
    <cfRule type="cellIs" dxfId="5" priority="86" stopIfTrue="1" operator="lessThan">
      <formula>0</formula>
    </cfRule>
  </conditionalFormatting>
  <conditionalFormatting sqref="F1269">
    <cfRule type="cellIs" dxfId="5" priority="85" stopIfTrue="1" operator="lessThan">
      <formula>0</formula>
    </cfRule>
  </conditionalFormatting>
  <conditionalFormatting sqref="F1270">
    <cfRule type="cellIs" dxfId="5" priority="84" stopIfTrue="1" operator="lessThan">
      <formula>0</formula>
    </cfRule>
  </conditionalFormatting>
  <conditionalFormatting sqref="F1271">
    <cfRule type="cellIs" dxfId="5" priority="75" stopIfTrue="1" operator="lessThan">
      <formula>0</formula>
    </cfRule>
  </conditionalFormatting>
  <conditionalFormatting sqref="F1276">
    <cfRule type="cellIs" dxfId="5" priority="83" stopIfTrue="1" operator="lessThan">
      <formula>0</formula>
    </cfRule>
  </conditionalFormatting>
  <conditionalFormatting sqref="F1277">
    <cfRule type="cellIs" dxfId="5" priority="82" stopIfTrue="1" operator="lessThan">
      <formula>0</formula>
    </cfRule>
  </conditionalFormatting>
  <conditionalFormatting sqref="F1278">
    <cfRule type="cellIs" dxfId="5" priority="81" stopIfTrue="1" operator="lessThan">
      <formula>0</formula>
    </cfRule>
  </conditionalFormatting>
  <conditionalFormatting sqref="F1279">
    <cfRule type="cellIs" dxfId="5" priority="80" stopIfTrue="1" operator="lessThan">
      <formula>0</formula>
    </cfRule>
  </conditionalFormatting>
  <conditionalFormatting sqref="F1280">
    <cfRule type="cellIs" dxfId="5" priority="79" stopIfTrue="1" operator="lessThan">
      <formula>0</formula>
    </cfRule>
  </conditionalFormatting>
  <conditionalFormatting sqref="F1281">
    <cfRule type="cellIs" dxfId="5" priority="78" stopIfTrue="1" operator="lessThan">
      <formula>0</formula>
    </cfRule>
  </conditionalFormatting>
  <conditionalFormatting sqref="F1282">
    <cfRule type="cellIs" dxfId="5" priority="77" stopIfTrue="1" operator="lessThan">
      <formula>0</formula>
    </cfRule>
  </conditionalFormatting>
  <conditionalFormatting sqref="F1283">
    <cfRule type="cellIs" dxfId="5" priority="76" stopIfTrue="1" operator="lessThan">
      <formula>0</formula>
    </cfRule>
  </conditionalFormatting>
  <conditionalFormatting sqref="F1301">
    <cfRule type="cellIs" dxfId="5" priority="24" stopIfTrue="1" operator="lessThan">
      <formula>0</formula>
    </cfRule>
  </conditionalFormatting>
  <conditionalFormatting sqref="F1302">
    <cfRule type="cellIs" dxfId="5" priority="23" stopIfTrue="1" operator="lessThan">
      <formula>0</formula>
    </cfRule>
  </conditionalFormatting>
  <conditionalFormatting sqref="F1303">
    <cfRule type="cellIs" dxfId="5" priority="22" stopIfTrue="1" operator="lessThan">
      <formula>0</formula>
    </cfRule>
  </conditionalFormatting>
  <conditionalFormatting sqref="F1304">
    <cfRule type="cellIs" dxfId="5" priority="21" stopIfTrue="1" operator="lessThan">
      <formula>0</formula>
    </cfRule>
  </conditionalFormatting>
  <conditionalFormatting sqref="F1305">
    <cfRule type="cellIs" dxfId="5" priority="20" stopIfTrue="1" operator="lessThan">
      <formula>0</formula>
    </cfRule>
  </conditionalFormatting>
  <conditionalFormatting sqref="F1306">
    <cfRule type="cellIs" dxfId="5" priority="19" stopIfTrue="1" operator="lessThan">
      <formula>0</formula>
    </cfRule>
  </conditionalFormatting>
  <conditionalFormatting sqref="F1307">
    <cfRule type="cellIs" dxfId="5" priority="18" stopIfTrue="1" operator="lessThan">
      <formula>0</formula>
    </cfRule>
  </conditionalFormatting>
  <conditionalFormatting sqref="F1308">
    <cfRule type="cellIs" dxfId="5" priority="17" stopIfTrue="1" operator="lessThan">
      <formula>0</formula>
    </cfRule>
  </conditionalFormatting>
  <conditionalFormatting sqref="F1309">
    <cfRule type="cellIs" dxfId="5" priority="16" stopIfTrue="1" operator="lessThan">
      <formula>0</formula>
    </cfRule>
  </conditionalFormatting>
  <conditionalFormatting sqref="F1310">
    <cfRule type="cellIs" dxfId="5" priority="15" stopIfTrue="1" operator="lessThan">
      <formula>0</formula>
    </cfRule>
  </conditionalFormatting>
  <conditionalFormatting sqref="F1311">
    <cfRule type="cellIs" dxfId="5" priority="14" stopIfTrue="1" operator="lessThan">
      <formula>0</formula>
    </cfRule>
  </conditionalFormatting>
  <conditionalFormatting sqref="F1312">
    <cfRule type="cellIs" dxfId="5" priority="13" stopIfTrue="1" operator="lessThan">
      <formula>0</formula>
    </cfRule>
  </conditionalFormatting>
  <conditionalFormatting sqref="F1313">
    <cfRule type="cellIs" dxfId="5" priority="12" stopIfTrue="1" operator="lessThan">
      <formula>0</formula>
    </cfRule>
  </conditionalFormatting>
  <conditionalFormatting sqref="F1314">
    <cfRule type="cellIs" dxfId="5" priority="11" stopIfTrue="1" operator="lessThan">
      <formula>0</formula>
    </cfRule>
  </conditionalFormatting>
  <conditionalFormatting sqref="F1317">
    <cfRule type="cellIs" dxfId="5" priority="9" stopIfTrue="1" operator="lessThan">
      <formula>0</formula>
    </cfRule>
  </conditionalFormatting>
  <conditionalFormatting sqref="F4:F768">
    <cfRule type="cellIs" dxfId="5" priority="1396" stopIfTrue="1" operator="lessThan">
      <formula>0</formula>
    </cfRule>
  </conditionalFormatting>
  <conditionalFormatting sqref="F1272:F1275">
    <cfRule type="cellIs" dxfId="5" priority="1397" stopIfTrue="1" operator="lessThan">
      <formula>0</formula>
    </cfRule>
  </conditionalFormatting>
  <conditionalFormatting sqref="F1285:F1300">
    <cfRule type="cellIs" dxfId="5" priority="52" stopIfTrue="1" operator="lessThan">
      <formula>0</formula>
    </cfRule>
  </conditionalFormatting>
  <conditionalFormatting sqref="F1315:F1316">
    <cfRule type="cellIs" dxfId="5" priority="10" stopIfTrue="1" operator="lessThan">
      <formula>0</formula>
    </cfRule>
  </conditionalFormatting>
  <conditionalFormatting sqref="F1200 F1284">
    <cfRule type="cellIs" dxfId="5" priority="71" stopIfTrue="1" operator="lessThan">
      <formula>0</formula>
    </cfRule>
  </conditionalFormatting>
  <printOptions horizontalCentered="1"/>
  <pageMargins left="0.472222222222222" right="0.393055555555556" top="0.629861111111111" bottom="0.629861111111111" header="0.314583333333333" footer="0.314583333333333"/>
  <pageSetup paperSize="9" scale="77" fitToHeight="0" orientation="portrait" blackAndWhite="1" horizontalDpi="6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6">
    <tabColor theme="9" tint="0.4"/>
  </sheetPr>
  <dimension ref="A1:H40"/>
  <sheetViews>
    <sheetView showZeros="0" zoomScale="70" zoomScaleNormal="70" workbookViewId="0">
      <pane ySplit="3" topLeftCell="A20" activePane="bottomLeft" state="frozen"/>
      <selection/>
      <selection pane="bottomLeft" activeCell="C23" sqref="C23"/>
    </sheetView>
  </sheetViews>
  <sheetFormatPr defaultColWidth="9" defaultRowHeight="14.25" outlineLevelCol="7"/>
  <cols>
    <col min="1" max="1" width="12.75" style="319" customWidth="1"/>
    <col min="2" max="2" width="50.75" style="319" customWidth="1"/>
    <col min="3" max="4" width="19.5166666666667" style="503" customWidth="1"/>
    <col min="5" max="5" width="16.75" style="319" customWidth="1"/>
    <col min="6" max="6" width="9.75" style="319" customWidth="1"/>
    <col min="7" max="7" width="12.6333333333333" style="259"/>
    <col min="8" max="16384" width="9" style="259"/>
  </cols>
  <sheetData>
    <row r="1" s="259" customFormat="1" ht="45" customHeight="1" spans="1:6">
      <c r="A1" s="504"/>
      <c r="B1" s="322" t="s">
        <v>1674</v>
      </c>
      <c r="C1" s="323"/>
      <c r="D1" s="323"/>
      <c r="E1" s="322"/>
      <c r="F1" s="324"/>
    </row>
    <row r="2" s="259" customFormat="1" ht="18.95" customHeight="1" spans="1:6">
      <c r="A2" s="505"/>
      <c r="B2" s="506" t="s">
        <v>1675</v>
      </c>
      <c r="C2" s="328"/>
      <c r="D2" s="503"/>
      <c r="E2" s="466" t="s">
        <v>2</v>
      </c>
      <c r="F2" s="319"/>
    </row>
    <row r="3" s="501" customFormat="1" ht="45" customHeight="1" spans="1:6">
      <c r="A3" s="507" t="s">
        <v>3</v>
      </c>
      <c r="B3" s="468" t="s">
        <v>4</v>
      </c>
      <c r="C3" s="217" t="s">
        <v>1642</v>
      </c>
      <c r="D3" s="217" t="s">
        <v>1643</v>
      </c>
      <c r="E3" s="97" t="s">
        <v>1644</v>
      </c>
      <c r="F3" s="508" t="s">
        <v>8</v>
      </c>
    </row>
    <row r="4" s="259" customFormat="1" ht="37.5" customHeight="1" spans="1:6">
      <c r="A4" s="509" t="s">
        <v>82</v>
      </c>
      <c r="B4" s="510" t="s">
        <v>83</v>
      </c>
      <c r="C4" s="511">
        <f>SUMIF('26区本级一般支出情况明细表'!A:A,A4,'26区本级一般支出情况明细表'!C:C)</f>
        <v>30617</v>
      </c>
      <c r="D4" s="511">
        <f>SUMIF('26区本级一般支出情况明细表'!A:A,A4,'26区本级一般支出情况明细表'!D:D)</f>
        <v>36974</v>
      </c>
      <c r="E4" s="512">
        <f t="shared" ref="E4:E25" si="0">IF(C4&lt;&gt;0,D4/C4-1,"")</f>
        <v>0.207629748179116</v>
      </c>
      <c r="F4" s="139" t="str">
        <f t="shared" ref="F4:F40" si="1">IF(LEN(A4)=3,"是",IF(B4&lt;&gt;"",IF(SUM(C4:D4)&lt;&gt;0,"是","否"),"是"))</f>
        <v>是</v>
      </c>
    </row>
    <row r="5" s="259" customFormat="1" ht="37.5" customHeight="1" spans="1:6">
      <c r="A5" s="509" t="s">
        <v>84</v>
      </c>
      <c r="B5" s="513" t="s">
        <v>85</v>
      </c>
      <c r="C5" s="511">
        <f>SUMIF('26区本级一般支出情况明细表'!A:A,A5,'26区本级一般支出情况明细表'!C:C)</f>
        <v>0</v>
      </c>
      <c r="D5" s="511">
        <f>SUMIF('26区本级一般支出情况明细表'!A:A,A5,'26区本级一般支出情况明细表'!D:D)</f>
        <v>0</v>
      </c>
      <c r="E5" s="512" t="str">
        <f t="shared" si="0"/>
        <v/>
      </c>
      <c r="F5" s="139" t="str">
        <f t="shared" si="1"/>
        <v>是</v>
      </c>
    </row>
    <row r="6" s="259" customFormat="1" ht="37.5" customHeight="1" spans="1:6">
      <c r="A6" s="509" t="s">
        <v>86</v>
      </c>
      <c r="B6" s="513" t="s">
        <v>87</v>
      </c>
      <c r="C6" s="511">
        <f>SUMIF('26区本级一般支出情况明细表'!A:A,A6,'26区本级一般支出情况明细表'!C:C)</f>
        <v>0</v>
      </c>
      <c r="D6" s="511">
        <f>SUMIF('26区本级一般支出情况明细表'!A:A,A6,'26区本级一般支出情况明细表'!D:D)</f>
        <v>53</v>
      </c>
      <c r="E6" s="512" t="str">
        <f t="shared" si="0"/>
        <v/>
      </c>
      <c r="F6" s="139" t="str">
        <f t="shared" si="1"/>
        <v>是</v>
      </c>
    </row>
    <row r="7" s="259" customFormat="1" ht="37.5" customHeight="1" spans="1:6">
      <c r="A7" s="509" t="s">
        <v>88</v>
      </c>
      <c r="B7" s="513" t="s">
        <v>89</v>
      </c>
      <c r="C7" s="511">
        <f>SUMIF('26区本级一般支出情况明细表'!A:A,A7,'26区本级一般支出情况明细表'!C:C)</f>
        <v>13815</v>
      </c>
      <c r="D7" s="511">
        <f>SUMIF('26区本级一般支出情况明细表'!A:A,A7,'26区本级一般支出情况明细表'!D:D)</f>
        <v>12965</v>
      </c>
      <c r="E7" s="512">
        <f t="shared" si="0"/>
        <v>-0.0615273253709736</v>
      </c>
      <c r="F7" s="139" t="str">
        <f t="shared" si="1"/>
        <v>是</v>
      </c>
    </row>
    <row r="8" s="259" customFormat="1" ht="37.5" customHeight="1" spans="1:6">
      <c r="A8" s="509" t="s">
        <v>90</v>
      </c>
      <c r="B8" s="513" t="s">
        <v>91</v>
      </c>
      <c r="C8" s="511">
        <f>SUMIF('26区本级一般支出情况明细表'!A:A,A8,'26区本级一般支出情况明细表'!C:C)</f>
        <v>56742</v>
      </c>
      <c r="D8" s="511">
        <f>SUMIF('26区本级一般支出情况明细表'!A:A,A8,'26区本级一般支出情况明细表'!D:D)</f>
        <v>65680</v>
      </c>
      <c r="E8" s="512">
        <f t="shared" si="0"/>
        <v>0.157520002819781</v>
      </c>
      <c r="F8" s="139" t="str">
        <f t="shared" si="1"/>
        <v>是</v>
      </c>
    </row>
    <row r="9" s="259" customFormat="1" ht="37.5" customHeight="1" spans="1:6">
      <c r="A9" s="509" t="s">
        <v>92</v>
      </c>
      <c r="B9" s="513" t="s">
        <v>93</v>
      </c>
      <c r="C9" s="511">
        <f>SUMIF('26区本级一般支出情况明细表'!A:A,A9,'26区本级一般支出情况明细表'!C:C)</f>
        <v>638</v>
      </c>
      <c r="D9" s="511">
        <f>SUMIF('26区本级一般支出情况明细表'!A:A,A9,'26区本级一般支出情况明细表'!D:D)</f>
        <v>1027</v>
      </c>
      <c r="E9" s="512">
        <f t="shared" si="0"/>
        <v>0.609717868338558</v>
      </c>
      <c r="F9" s="139" t="str">
        <f t="shared" si="1"/>
        <v>是</v>
      </c>
    </row>
    <row r="10" s="259" customFormat="1" ht="37.5" customHeight="1" spans="1:6">
      <c r="A10" s="509" t="s">
        <v>94</v>
      </c>
      <c r="B10" s="513" t="s">
        <v>95</v>
      </c>
      <c r="C10" s="511">
        <f>SUMIF('26区本级一般支出情况明细表'!A:A,A10,'26区本级一般支出情况明细表'!C:C)</f>
        <v>2166</v>
      </c>
      <c r="D10" s="511">
        <f>SUMIF('26区本级一般支出情况明细表'!A:A,A10,'26区本级一般支出情况明细表'!D:D)</f>
        <v>4329</v>
      </c>
      <c r="E10" s="512">
        <f t="shared" si="0"/>
        <v>0.998614958448753</v>
      </c>
      <c r="F10" s="139" t="str">
        <f t="shared" si="1"/>
        <v>是</v>
      </c>
    </row>
    <row r="11" s="259" customFormat="1" ht="37.5" customHeight="1" spans="1:6">
      <c r="A11" s="509" t="s">
        <v>96</v>
      </c>
      <c r="B11" s="513" t="s">
        <v>97</v>
      </c>
      <c r="C11" s="511">
        <f>SUMIF('26区本级一般支出情况明细表'!A:A,A11,'26区本级一般支出情况明细表'!C:C)</f>
        <v>88376</v>
      </c>
      <c r="D11" s="511">
        <f>SUMIF('26区本级一般支出情况明细表'!A:A,A11,'26区本级一般支出情况明细表'!D:D)</f>
        <v>102273</v>
      </c>
      <c r="E11" s="512">
        <f t="shared" si="0"/>
        <v>0.157248574273559</v>
      </c>
      <c r="F11" s="139" t="str">
        <f t="shared" si="1"/>
        <v>是</v>
      </c>
    </row>
    <row r="12" s="259" customFormat="1" ht="37.5" customHeight="1" spans="1:6">
      <c r="A12" s="509" t="s">
        <v>98</v>
      </c>
      <c r="B12" s="513" t="s">
        <v>99</v>
      </c>
      <c r="C12" s="511">
        <f>SUMIF('26区本级一般支出情况明细表'!A:A,A12,'26区本级一般支出情况明细表'!C:C)</f>
        <v>27697</v>
      </c>
      <c r="D12" s="511">
        <f>SUMIF('26区本级一般支出情况明细表'!A:A,A12,'26区本级一般支出情况明细表'!D:D)</f>
        <v>45728</v>
      </c>
      <c r="E12" s="512">
        <f t="shared" si="0"/>
        <v>0.65100913456331</v>
      </c>
      <c r="F12" s="139" t="str">
        <f t="shared" si="1"/>
        <v>是</v>
      </c>
    </row>
    <row r="13" s="259" customFormat="1" ht="37.5" customHeight="1" spans="1:6">
      <c r="A13" s="509" t="s">
        <v>100</v>
      </c>
      <c r="B13" s="513" t="s">
        <v>101</v>
      </c>
      <c r="C13" s="511">
        <f>SUMIF('26区本级一般支出情况明细表'!A:A,A13,'26区本级一般支出情况明细表'!C:C)</f>
        <v>6059</v>
      </c>
      <c r="D13" s="511">
        <f>SUMIF('26区本级一般支出情况明细表'!A:A,A13,'26区本级一般支出情况明细表'!D:D)</f>
        <v>9902</v>
      </c>
      <c r="E13" s="512">
        <f t="shared" si="0"/>
        <v>0.634263079716125</v>
      </c>
      <c r="F13" s="139" t="str">
        <f t="shared" si="1"/>
        <v>是</v>
      </c>
    </row>
    <row r="14" s="259" customFormat="1" ht="37.5" customHeight="1" spans="1:6">
      <c r="A14" s="509" t="s">
        <v>102</v>
      </c>
      <c r="B14" s="513" t="s">
        <v>103</v>
      </c>
      <c r="C14" s="511">
        <f>SUMIF('26区本级一般支出情况明细表'!A:A,A14,'26区本级一般支出情况明细表'!C:C)</f>
        <v>4127</v>
      </c>
      <c r="D14" s="511">
        <f>SUMIF('26区本级一般支出情况明细表'!A:A,A14,'26区本级一般支出情况明细表'!D:D)</f>
        <v>5788</v>
      </c>
      <c r="E14" s="512">
        <f t="shared" si="0"/>
        <v>0.402471528955658</v>
      </c>
      <c r="F14" s="139" t="str">
        <f t="shared" si="1"/>
        <v>是</v>
      </c>
    </row>
    <row r="15" s="259" customFormat="1" ht="37.5" customHeight="1" spans="1:6">
      <c r="A15" s="509" t="s">
        <v>104</v>
      </c>
      <c r="B15" s="513" t="s">
        <v>105</v>
      </c>
      <c r="C15" s="511">
        <f>SUMIF('26区本级一般支出情况明细表'!A:A,A15,'26区本级一般支出情况明细表'!C:C)</f>
        <v>78491</v>
      </c>
      <c r="D15" s="511">
        <f>SUMIF('26区本级一般支出情况明细表'!A:A,A15,'26区本级一般支出情况明细表'!D:D)</f>
        <v>65133</v>
      </c>
      <c r="E15" s="512">
        <f t="shared" si="0"/>
        <v>-0.170185116764979</v>
      </c>
      <c r="F15" s="139" t="str">
        <f t="shared" si="1"/>
        <v>是</v>
      </c>
    </row>
    <row r="16" s="259" customFormat="1" ht="37.5" customHeight="1" spans="1:6">
      <c r="A16" s="509" t="s">
        <v>106</v>
      </c>
      <c r="B16" s="513" t="s">
        <v>107</v>
      </c>
      <c r="C16" s="511">
        <f>SUMIF('26区本级一般支出情况明细表'!A:A,A16,'26区本级一般支出情况明细表'!C:C)</f>
        <v>4568</v>
      </c>
      <c r="D16" s="511">
        <f>SUMIF('26区本级一般支出情况明细表'!A:A,A16,'26区本级一般支出情况明细表'!D:D)</f>
        <v>17264</v>
      </c>
      <c r="E16" s="512">
        <f t="shared" si="0"/>
        <v>2.77933450087566</v>
      </c>
      <c r="F16" s="139" t="str">
        <f t="shared" si="1"/>
        <v>是</v>
      </c>
    </row>
    <row r="17" s="259" customFormat="1" ht="37.5" customHeight="1" spans="1:6">
      <c r="A17" s="509" t="s">
        <v>108</v>
      </c>
      <c r="B17" s="513" t="s">
        <v>109</v>
      </c>
      <c r="C17" s="511">
        <f>SUMIF('26区本级一般支出情况明细表'!A:A,A17,'26区本级一般支出情况明细表'!C:C)</f>
        <v>664</v>
      </c>
      <c r="D17" s="511">
        <f>SUMIF('26区本级一般支出情况明细表'!A:A,A17,'26区本级一般支出情况明细表'!D:D)</f>
        <v>2210</v>
      </c>
      <c r="E17" s="512">
        <f t="shared" si="0"/>
        <v>2.32831325301205</v>
      </c>
      <c r="F17" s="139" t="str">
        <f t="shared" si="1"/>
        <v>是</v>
      </c>
    </row>
    <row r="18" s="259" customFormat="1" ht="37.5" customHeight="1" spans="1:6">
      <c r="A18" s="509" t="s">
        <v>110</v>
      </c>
      <c r="B18" s="513" t="s">
        <v>111</v>
      </c>
      <c r="C18" s="511">
        <f>SUMIF('26区本级一般支出情况明细表'!A:A,A18,'26区本级一般支出情况明细表'!C:C)</f>
        <v>116</v>
      </c>
      <c r="D18" s="511">
        <f>SUMIF('26区本级一般支出情况明细表'!A:A,A18,'26区本级一般支出情况明细表'!D:D)</f>
        <v>3</v>
      </c>
      <c r="E18" s="512">
        <f t="shared" si="0"/>
        <v>-0.974137931034483</v>
      </c>
      <c r="F18" s="139" t="str">
        <f t="shared" si="1"/>
        <v>是</v>
      </c>
    </row>
    <row r="19" s="259" customFormat="1" ht="37.5" customHeight="1" spans="1:6">
      <c r="A19" s="509" t="s">
        <v>112</v>
      </c>
      <c r="B19" s="513" t="s">
        <v>113</v>
      </c>
      <c r="C19" s="511">
        <f>SUMIF('26区本级一般支出情况明细表'!A:A,A19,'26区本级一般支出情况明细表'!C:C)</f>
        <v>0</v>
      </c>
      <c r="D19" s="511">
        <f>SUMIF('26区本级一般支出情况明细表'!A:A,A19,'26区本级一般支出情况明细表'!D:D)</f>
        <v>0</v>
      </c>
      <c r="E19" s="512" t="str">
        <f t="shared" si="0"/>
        <v/>
      </c>
      <c r="F19" s="139" t="str">
        <f t="shared" si="1"/>
        <v>是</v>
      </c>
    </row>
    <row r="20" s="259" customFormat="1" ht="37.5" customHeight="1" spans="1:6">
      <c r="A20" s="509" t="s">
        <v>114</v>
      </c>
      <c r="B20" s="513" t="s">
        <v>115</v>
      </c>
      <c r="C20" s="511">
        <f>SUMIF('26区本级一般支出情况明细表'!A:A,A20,'26区本级一般支出情况明细表'!C:C)</f>
        <v>0</v>
      </c>
      <c r="D20" s="511">
        <f>SUMIF('26区本级一般支出情况明细表'!A:A,A20,'26区本级一般支出情况明细表'!D:D)</f>
        <v>0</v>
      </c>
      <c r="E20" s="512" t="str">
        <f t="shared" si="0"/>
        <v/>
      </c>
      <c r="F20" s="139" t="str">
        <f t="shared" si="1"/>
        <v>是</v>
      </c>
    </row>
    <row r="21" s="259" customFormat="1" ht="37.5" customHeight="1" spans="1:6">
      <c r="A21" s="509" t="s">
        <v>116</v>
      </c>
      <c r="B21" s="513" t="s">
        <v>117</v>
      </c>
      <c r="C21" s="511">
        <f>SUMIF('26区本级一般支出情况明细表'!A:A,A21,'26区本级一般支出情况明细表'!C:C)</f>
        <v>1691</v>
      </c>
      <c r="D21" s="511">
        <f>SUMIF('26区本级一般支出情况明细表'!A:A,A21,'26区本级一般支出情况明细表'!D:D)</f>
        <v>1845</v>
      </c>
      <c r="E21" s="512">
        <f t="shared" si="0"/>
        <v>0.091070372560615</v>
      </c>
      <c r="F21" s="139" t="str">
        <f t="shared" si="1"/>
        <v>是</v>
      </c>
    </row>
    <row r="22" s="259" customFormat="1" ht="37.5" customHeight="1" spans="1:6">
      <c r="A22" s="509" t="s">
        <v>118</v>
      </c>
      <c r="B22" s="513" t="s">
        <v>119</v>
      </c>
      <c r="C22" s="511">
        <f>SUMIF('26区本级一般支出情况明细表'!A:A,A22,'26区本级一般支出情况明细表'!C:C)</f>
        <v>15547</v>
      </c>
      <c r="D22" s="511">
        <f>SUMIF('26区本级一般支出情况明细表'!A:A,A22,'26区本级一般支出情况明细表'!D:D)</f>
        <v>17571</v>
      </c>
      <c r="E22" s="512">
        <f t="shared" si="0"/>
        <v>0.13018588795266</v>
      </c>
      <c r="F22" s="139" t="str">
        <f t="shared" si="1"/>
        <v>是</v>
      </c>
    </row>
    <row r="23" s="259" customFormat="1" ht="37.5" customHeight="1" spans="1:6">
      <c r="A23" s="509" t="s">
        <v>120</v>
      </c>
      <c r="B23" s="513" t="s">
        <v>121</v>
      </c>
      <c r="C23" s="511">
        <f>SUMIF('26区本级一般支出情况明细表'!A:A,A23,'26区本级一般支出情况明细表'!C:C)</f>
        <v>264</v>
      </c>
      <c r="D23" s="511">
        <f>SUMIF('26区本级一般支出情况明细表'!A:A,A23,'26区本级一般支出情况明细表'!D:D)</f>
        <v>363</v>
      </c>
      <c r="E23" s="512">
        <f t="shared" si="0"/>
        <v>0.375</v>
      </c>
      <c r="F23" s="139" t="str">
        <f t="shared" si="1"/>
        <v>是</v>
      </c>
    </row>
    <row r="24" s="259" customFormat="1" ht="37.5" customHeight="1" spans="1:6">
      <c r="A24" s="509" t="s">
        <v>122</v>
      </c>
      <c r="B24" s="513" t="s">
        <v>123</v>
      </c>
      <c r="C24" s="511">
        <f>SUMIF('26区本级一般支出情况明细表'!A:A,A24,'26区本级一般支出情况明细表'!C:C)</f>
        <v>3465</v>
      </c>
      <c r="D24" s="511">
        <f>SUMIF('26区本级一般支出情况明细表'!A:A,A24,'26区本级一般支出情况明细表'!D:D)</f>
        <v>7136</v>
      </c>
      <c r="E24" s="512">
        <f t="shared" si="0"/>
        <v>1.05945165945166</v>
      </c>
      <c r="F24" s="139" t="str">
        <f t="shared" si="1"/>
        <v>是</v>
      </c>
    </row>
    <row r="25" s="259" customFormat="1" ht="37.5" customHeight="1" spans="1:6">
      <c r="A25" s="509" t="s">
        <v>124</v>
      </c>
      <c r="B25" s="513" t="s">
        <v>125</v>
      </c>
      <c r="C25" s="511">
        <f>SUMIF('26区本级一般支出情况明细表'!A:A,A25,'26区本级一般支出情况明细表'!C:C)</f>
        <v>0</v>
      </c>
      <c r="D25" s="511">
        <f>SUMIF('26区本级一般支出情况明细表'!A:A,A25,'26区本级一般支出情况明细表'!D:D)</f>
        <v>4400</v>
      </c>
      <c r="E25" s="512" t="str">
        <f t="shared" si="0"/>
        <v/>
      </c>
      <c r="F25" s="139" t="str">
        <f t="shared" si="1"/>
        <v>是</v>
      </c>
    </row>
    <row r="26" s="259" customFormat="1" ht="37.5" customHeight="1" spans="1:6">
      <c r="A26" s="509" t="s">
        <v>130</v>
      </c>
      <c r="B26" s="513" t="s">
        <v>1117</v>
      </c>
      <c r="C26" s="511">
        <f>SUMIF('26区本级一般支出情况明细表'!A:A,A26,'26区本级一般支出情况明细表'!C:C)</f>
        <v>-17</v>
      </c>
      <c r="D26" s="511">
        <f>SUMIF('26区本级一般支出情况明细表'!A:A,A26,'26区本级一般支出情况明细表'!D:D)</f>
        <v>29581</v>
      </c>
      <c r="E26" s="512"/>
      <c r="F26" s="139" t="str">
        <f t="shared" si="1"/>
        <v>是</v>
      </c>
    </row>
    <row r="27" s="259" customFormat="1" ht="37.5" customHeight="1" spans="1:6">
      <c r="A27" s="509" t="s">
        <v>126</v>
      </c>
      <c r="B27" s="513" t="s">
        <v>1122</v>
      </c>
      <c r="C27" s="511">
        <f>SUMIF('26区本级一般支出情况明细表'!A:A,A27,'26区本级一般支出情况明细表'!C:C)</f>
        <v>5018</v>
      </c>
      <c r="D27" s="511">
        <f>SUMIF('26区本级一般支出情况明细表'!A:A,A27,'26区本级一般支出情况明细表'!D:D)</f>
        <v>5272</v>
      </c>
      <c r="E27" s="512">
        <f t="shared" ref="E27:E33" si="2">IF(C27&lt;&gt;0,D27/C27-1,"")</f>
        <v>0.0506177760063771</v>
      </c>
      <c r="F27" s="139" t="str">
        <f t="shared" si="1"/>
        <v>是</v>
      </c>
    </row>
    <row r="28" s="259" customFormat="1" ht="37.5" customHeight="1" spans="1:6">
      <c r="A28" s="509" t="s">
        <v>128</v>
      </c>
      <c r="B28" s="513" t="s">
        <v>1129</v>
      </c>
      <c r="C28" s="511">
        <f>SUMIF('26区本级一般支出情况明细表'!A:A,A28,'26区本级一般支出情况明细表'!C:C)</f>
        <v>35</v>
      </c>
      <c r="D28" s="511">
        <f>SUMIF('26区本级一般支出情况明细表'!A:A,A28,'26区本级一般支出情况明细表'!D:D)</f>
        <v>30</v>
      </c>
      <c r="E28" s="512">
        <f t="shared" si="2"/>
        <v>-0.142857142857143</v>
      </c>
      <c r="F28" s="139" t="str">
        <f t="shared" si="1"/>
        <v>是</v>
      </c>
    </row>
    <row r="29" s="259" customFormat="1" ht="37.5" customHeight="1" spans="1:6">
      <c r="A29" s="509"/>
      <c r="B29" s="513"/>
      <c r="C29" s="511">
        <f>SUMIF('26区本级一般支出情况明细表'!A:A,A29,'26区本级一般支出情况明细表'!C:C)</f>
        <v>0</v>
      </c>
      <c r="D29" s="511">
        <f>SUMIF('26区本级一般支出情况明细表'!A:A,A29,'26区本级一般支出情况明细表'!D:D)</f>
        <v>0</v>
      </c>
      <c r="E29" s="512"/>
      <c r="F29" s="139" t="str">
        <f t="shared" si="1"/>
        <v>是</v>
      </c>
    </row>
    <row r="30" s="327" customFormat="1" ht="37.5" customHeight="1" spans="1:6">
      <c r="A30" s="514"/>
      <c r="B30" s="207" t="s">
        <v>132</v>
      </c>
      <c r="C30" s="515">
        <f>SUM(C4:C28)</f>
        <v>340079</v>
      </c>
      <c r="D30" s="515">
        <f>SUM(D4:D28)</f>
        <v>435527</v>
      </c>
      <c r="E30" s="516">
        <f t="shared" si="2"/>
        <v>0.280664198612675</v>
      </c>
      <c r="F30" s="139" t="str">
        <f t="shared" si="1"/>
        <v>是</v>
      </c>
    </row>
    <row r="31" s="259" customFormat="1" ht="37.5" customHeight="1" spans="1:6">
      <c r="A31" s="517">
        <v>230</v>
      </c>
      <c r="B31" s="518" t="s">
        <v>133</v>
      </c>
      <c r="C31" s="515">
        <f>SUM(C32:C36)</f>
        <v>11900</v>
      </c>
      <c r="D31" s="515">
        <f>SUM(D32:D36)</f>
        <v>14306</v>
      </c>
      <c r="E31" s="516">
        <f t="shared" si="2"/>
        <v>0.20218487394958</v>
      </c>
      <c r="F31" s="139" t="str">
        <f t="shared" si="1"/>
        <v>是</v>
      </c>
    </row>
    <row r="32" s="259" customFormat="1" ht="37.5" customHeight="1" spans="1:6">
      <c r="A32" s="519">
        <v>23006</v>
      </c>
      <c r="B32" s="520" t="s">
        <v>134</v>
      </c>
      <c r="C32" s="511">
        <f>SUMIF('26区本级一般支出情况明细表'!A:A,A32,'26区本级一般支出情况明细表'!C:C)</f>
        <v>8340</v>
      </c>
      <c r="D32" s="511">
        <f>SUMIF('26区本级一般支出情况明细表'!A:A,A32,'26区本级一般支出情况明细表'!D:D)</f>
        <v>7263</v>
      </c>
      <c r="E32" s="512">
        <f t="shared" si="2"/>
        <v>-0.129136690647482</v>
      </c>
      <c r="F32" s="139" t="str">
        <f t="shared" si="1"/>
        <v>是</v>
      </c>
    </row>
    <row r="33" s="259" customFormat="1" ht="36" customHeight="1" spans="1:8">
      <c r="A33" s="509">
        <v>23008</v>
      </c>
      <c r="B33" s="520" t="s">
        <v>135</v>
      </c>
      <c r="C33" s="511">
        <f>SUMIF('26区本级一般支出情况明细表'!A:A,A33,'26区本级一般支出情况明细表'!C:C)</f>
        <v>3560</v>
      </c>
      <c r="D33" s="511">
        <f>SUMIF('26区本级一般支出情况明细表'!A:A,A33,'26区本级一般支出情况明细表'!D:D)</f>
        <v>7043</v>
      </c>
      <c r="E33" s="512">
        <f t="shared" si="2"/>
        <v>0.978370786516854</v>
      </c>
      <c r="F33" s="139" t="str">
        <f t="shared" si="1"/>
        <v>是</v>
      </c>
    </row>
    <row r="34" s="259" customFormat="1" ht="37.5" hidden="1" customHeight="1" spans="1:8">
      <c r="A34" s="521">
        <v>23015</v>
      </c>
      <c r="B34" s="522" t="s">
        <v>136</v>
      </c>
      <c r="C34" s="523">
        <f>SUMIF('26区本级一般支出情况明细表'!A:A,A34,'26区本级一般支出情况明细表'!C:C)</f>
        <v>0</v>
      </c>
      <c r="D34" s="523">
        <f>SUMIF('26区本级一般支出情况明细表'!A:A,A34,'26区本级一般支出情况明细表'!D:D)</f>
        <v>0</v>
      </c>
      <c r="E34" s="512"/>
      <c r="F34" s="139" t="str">
        <f t="shared" si="1"/>
        <v>否</v>
      </c>
    </row>
    <row r="35" s="502" customFormat="1" ht="36" hidden="1" customHeight="1" spans="1:8">
      <c r="A35" s="521">
        <v>23016</v>
      </c>
      <c r="B35" s="522" t="s">
        <v>137</v>
      </c>
      <c r="C35" s="523">
        <f>SUMIF('26区本级一般支出情况明细表'!A:A,A35,'26区本级一般支出情况明细表'!C:C)</f>
        <v>0</v>
      </c>
      <c r="D35" s="523">
        <f>SUMIF('26区本级一般支出情况明细表'!A:A,A35,'26区本级一般支出情况明细表'!D:D)</f>
        <v>0</v>
      </c>
      <c r="E35" s="512" t="str">
        <f t="shared" ref="E35:E40" si="3">IF(C35&lt;&gt;0,D35/C35-1,"")</f>
        <v/>
      </c>
      <c r="F35" s="139" t="str">
        <f t="shared" si="1"/>
        <v>否</v>
      </c>
      <c r="H35" s="259"/>
    </row>
    <row r="36" s="502" customFormat="1" ht="36" hidden="1" customHeight="1" spans="1:8">
      <c r="A36" s="521">
        <v>23021</v>
      </c>
      <c r="B36" s="522" t="s">
        <v>139</v>
      </c>
      <c r="C36" s="523">
        <f>SUMIF('26区本级一般支出情况明细表'!A:A,A36,'26区本级一般支出情况明细表'!C:C)</f>
        <v>0</v>
      </c>
      <c r="D36" s="523">
        <f>SUMIF('26区本级一般支出情况明细表'!A:A,A36,'26区本级一般支出情况明细表'!D:D)</f>
        <v>0</v>
      </c>
      <c r="E36" s="512" t="str">
        <f t="shared" si="3"/>
        <v/>
      </c>
      <c r="F36" s="139" t="str">
        <f t="shared" si="1"/>
        <v>否</v>
      </c>
      <c r="H36" s="259"/>
    </row>
    <row r="37" s="502" customFormat="1" ht="37.5" customHeight="1" spans="1:8">
      <c r="A37" s="517">
        <v>231</v>
      </c>
      <c r="B37" s="524" t="s">
        <v>1651</v>
      </c>
      <c r="C37" s="515">
        <f>C38</f>
        <v>37432</v>
      </c>
      <c r="D37" s="515">
        <f>D38</f>
        <v>29700</v>
      </c>
      <c r="E37" s="516">
        <f t="shared" si="3"/>
        <v>-0.206561231032272</v>
      </c>
      <c r="F37" s="139" t="str">
        <f t="shared" si="1"/>
        <v>是</v>
      </c>
    </row>
    <row r="38" s="502" customFormat="1" ht="36" customHeight="1" spans="1:8">
      <c r="A38" s="521">
        <v>23103</v>
      </c>
      <c r="B38" s="522" t="s">
        <v>141</v>
      </c>
      <c r="C38" s="511">
        <f>SUMIF('26区本级一般支出情况明细表'!A:A,A38,'26区本级一般支出情况明细表'!C:C)</f>
        <v>37432</v>
      </c>
      <c r="D38" s="511">
        <f>SUMIF('26区本级一般支出情况明细表'!A:A,A38,'26区本级一般支出情况明细表'!D:D)</f>
        <v>29700</v>
      </c>
      <c r="E38" s="512">
        <f t="shared" si="3"/>
        <v>-0.206561231032272</v>
      </c>
      <c r="F38" s="139" t="str">
        <f t="shared" si="1"/>
        <v>是</v>
      </c>
      <c r="H38" s="259"/>
    </row>
    <row r="39" s="502" customFormat="1" ht="37.5" customHeight="1" spans="1:8">
      <c r="A39" s="525">
        <v>23009</v>
      </c>
      <c r="B39" s="526" t="s">
        <v>142</v>
      </c>
      <c r="C39" s="511">
        <f>SUMIF('26区本级一般支出情况明细表'!A:A,A39,'26区本级一般支出情况明细表'!C:C)</f>
        <v>6442</v>
      </c>
      <c r="D39" s="511">
        <f>SUMIF('26区本级一般支出情况明细表'!A:A,A39,'26区本级一般支出情况明细表'!D:D)</f>
        <v>0</v>
      </c>
      <c r="E39" s="516">
        <f t="shared" si="3"/>
        <v>-1</v>
      </c>
      <c r="F39" s="139" t="str">
        <f t="shared" si="1"/>
        <v>是</v>
      </c>
      <c r="H39" s="259"/>
    </row>
    <row r="40" s="259" customFormat="1" ht="37.5" customHeight="1" spans="1:8">
      <c r="A40" s="514"/>
      <c r="B40" s="527" t="s">
        <v>143</v>
      </c>
      <c r="C40" s="515">
        <f>SUM(C30:C31,C37,C39)</f>
        <v>395853</v>
      </c>
      <c r="D40" s="515">
        <f>SUM(D30:D31,D37,D39)</f>
        <v>479533</v>
      </c>
      <c r="E40" s="516">
        <f t="shared" si="3"/>
        <v>0.211391602438279</v>
      </c>
      <c r="F40" s="139" t="str">
        <f t="shared" si="1"/>
        <v>是</v>
      </c>
    </row>
  </sheetData>
  <autoFilter xmlns:etc="http://www.wps.cn/officeDocument/2017/etCustomData" ref="A3:F40" etc:filterBottomFollowUsedRange="0">
    <filterColumn colId="5">
      <customFilters>
        <customFilter operator="equal" val="是"/>
      </customFilters>
    </filterColumn>
    <extLst/>
  </autoFilter>
  <mergeCells count="1">
    <mergeCell ref="B1:E1"/>
  </mergeCells>
  <conditionalFormatting sqref="F26">
    <cfRule type="cellIs" dxfId="5" priority="4" stopIfTrue="1" operator="lessThan">
      <formula>0</formula>
    </cfRule>
  </conditionalFormatting>
  <conditionalFormatting sqref="A36:B36">
    <cfRule type="expression" dxfId="1" priority="2" stopIfTrue="1">
      <formula>"len($A:$A)=3"</formula>
    </cfRule>
  </conditionalFormatting>
  <conditionalFormatting sqref="F36">
    <cfRule type="cellIs" dxfId="5" priority="3" stopIfTrue="1" operator="lessThan">
      <formula>0</formula>
    </cfRule>
  </conditionalFormatting>
  <conditionalFormatting sqref="A38:B38">
    <cfRule type="expression" dxfId="1" priority="5" stopIfTrue="1">
      <formula>"len($A:$A)=3"</formula>
    </cfRule>
  </conditionalFormatting>
  <conditionalFormatting sqref="F38">
    <cfRule type="cellIs" dxfId="5" priority="6" stopIfTrue="1" operator="lessThan">
      <formula>0</formula>
    </cfRule>
  </conditionalFormatting>
  <conditionalFormatting sqref="E2 D41:E45">
    <cfRule type="cellIs" dxfId="0" priority="9" stopIfTrue="1" operator="lessThanOrEqual">
      <formula>-1</formula>
    </cfRule>
  </conditionalFormatting>
  <conditionalFormatting sqref="F4:F25 F27:F35 F37 F39:F41">
    <cfRule type="cellIs" dxfId="5" priority="8" stopIfTrue="1" operator="lessThan">
      <formula>0</formula>
    </cfRule>
  </conditionalFormatting>
  <conditionalFormatting sqref="A34:B35">
    <cfRule type="expression" dxfId="1" priority="7"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0">
    <tabColor theme="9" tint="0.4"/>
    <pageSetUpPr fitToPage="1"/>
  </sheetPr>
  <dimension ref="A1:I1317"/>
  <sheetViews>
    <sheetView showZeros="0" zoomScale="70" zoomScaleNormal="70" workbookViewId="0">
      <pane ySplit="3" topLeftCell="A4" activePane="bottomLeft" state="frozen"/>
      <selection/>
      <selection pane="bottomLeft" activeCell="D1319" sqref="D1319"/>
    </sheetView>
  </sheetViews>
  <sheetFormatPr defaultColWidth="9" defaultRowHeight="14.25"/>
  <cols>
    <col min="1" max="1" width="23.5" style="319" customWidth="1"/>
    <col min="2" max="2" width="59.275" style="319" customWidth="1"/>
    <col min="3" max="4" width="23.0333333333333" style="460" customWidth="1"/>
    <col min="5" max="5" width="19.4666666666667" style="319" customWidth="1"/>
    <col min="6" max="6" width="4.38333333333333" style="319" customWidth="1"/>
    <col min="7" max="7" width="9" style="319" hidden="1" customWidth="1"/>
    <col min="8" max="10" width="9" style="316" hidden="1" customWidth="1"/>
    <col min="11" max="16384" width="9" style="316"/>
  </cols>
  <sheetData>
    <row r="1" s="168" customFormat="1" ht="45" customHeight="1" spans="1:9">
      <c r="A1" s="461"/>
      <c r="B1" s="322" t="s">
        <v>1676</v>
      </c>
      <c r="C1" s="360"/>
      <c r="D1" s="360"/>
      <c r="E1" s="322"/>
      <c r="F1" s="462"/>
      <c r="G1" s="462"/>
      <c r="H1" s="461"/>
      <c r="I1" s="461"/>
    </row>
    <row r="2" s="168" customFormat="1" ht="20.1" customHeight="1" spans="1:9">
      <c r="A2" s="463"/>
      <c r="B2" s="464" t="s">
        <v>1677</v>
      </c>
      <c r="C2" s="361"/>
      <c r="D2" s="465"/>
      <c r="E2" s="466" t="s">
        <v>2</v>
      </c>
      <c r="F2" s="461"/>
      <c r="G2" s="461"/>
      <c r="H2" s="461"/>
      <c r="I2" s="461"/>
    </row>
    <row r="3" s="458" customFormat="1" ht="45" customHeight="1" spans="1:9">
      <c r="A3" s="467" t="s">
        <v>3</v>
      </c>
      <c r="B3" s="468" t="s">
        <v>4</v>
      </c>
      <c r="C3" s="217" t="s">
        <v>1642</v>
      </c>
      <c r="D3" s="217" t="s">
        <v>1643</v>
      </c>
      <c r="E3" s="97" t="s">
        <v>1644</v>
      </c>
      <c r="F3" s="469" t="s">
        <v>8</v>
      </c>
      <c r="G3" s="458" t="s">
        <v>146</v>
      </c>
      <c r="H3" s="458" t="s">
        <v>147</v>
      </c>
      <c r="I3" s="458" t="s">
        <v>148</v>
      </c>
    </row>
    <row r="4" s="316" customFormat="1" ht="34" customHeight="1" spans="1:9">
      <c r="A4" s="470">
        <v>201</v>
      </c>
      <c r="B4" s="340" t="s">
        <v>83</v>
      </c>
      <c r="C4" s="341">
        <f>SUMIFS(C5:C$1302,$G5:$G$1302,"款",$H5:$H$1302,$A4)</f>
        <v>30617</v>
      </c>
      <c r="D4" s="341">
        <f>SUMIFS(D5:D$1302,$G5:$G$1302,"款",$H5:$H$1302,$A4)</f>
        <v>36974</v>
      </c>
      <c r="E4" s="471">
        <f t="shared" ref="E4:E67" si="0">IF(C4&lt;&gt;0,D4/C4-1,"")</f>
        <v>0.207629748179116</v>
      </c>
      <c r="F4" s="472" t="str">
        <f t="shared" ref="F4:F67" si="1">IF(LEN(A4)=3,"是",IF(B4&lt;&gt;"",IF(SUM(C4:D4)&lt;&gt;0,"是","否"),"是"))</f>
        <v>是</v>
      </c>
      <c r="G4" s="473" t="str">
        <f t="shared" ref="G4:G67" si="2">_xlfn.IFS(LEN(A4)=3,"类",LEN(A4)=5,"款",LEN(A4)=7,"项")</f>
        <v>类</v>
      </c>
      <c r="H4" s="474" t="str">
        <f t="shared" ref="H4:H67" si="3">LEFT(A4,3)</f>
        <v>201</v>
      </c>
      <c r="I4" s="474" t="str">
        <f t="shared" ref="I4:I67" si="4">LEFT(A4,5)</f>
        <v>201</v>
      </c>
    </row>
    <row r="5" s="316" customFormat="1" ht="34" customHeight="1" spans="1:9">
      <c r="A5" s="339">
        <v>20101</v>
      </c>
      <c r="B5" s="475" t="s">
        <v>150</v>
      </c>
      <c r="C5" s="476">
        <f>SUMIFS(C6:C$1302,$G6:$G$1302,"项",$I6:$I$1302,$A5)</f>
        <v>910</v>
      </c>
      <c r="D5" s="476">
        <f>SUMIFS(D6:D$1302,$G6:$G$1302,"项",$I6:$I$1302,$A5)</f>
        <v>1049</v>
      </c>
      <c r="E5" s="477">
        <f t="shared" si="0"/>
        <v>0.152747252747253</v>
      </c>
      <c r="F5" s="472" t="str">
        <f t="shared" si="1"/>
        <v>是</v>
      </c>
      <c r="G5" s="473" t="str">
        <f t="shared" si="2"/>
        <v>款</v>
      </c>
      <c r="H5" s="474" t="str">
        <f t="shared" si="3"/>
        <v>201</v>
      </c>
      <c r="I5" s="474" t="str">
        <f t="shared" si="4"/>
        <v>20101</v>
      </c>
    </row>
    <row r="6" s="319" customFormat="1" ht="34" customHeight="1" spans="1:9">
      <c r="A6" s="333">
        <v>2010101</v>
      </c>
      <c r="B6" s="342" t="s">
        <v>151</v>
      </c>
      <c r="C6" s="478">
        <v>790</v>
      </c>
      <c r="D6" s="479">
        <v>861</v>
      </c>
      <c r="E6" s="477">
        <f t="shared" si="0"/>
        <v>0.089873417721519</v>
      </c>
      <c r="F6" s="472" t="str">
        <f t="shared" si="1"/>
        <v>是</v>
      </c>
      <c r="G6" s="473" t="str">
        <f t="shared" si="2"/>
        <v>项</v>
      </c>
      <c r="H6" s="474" t="str">
        <f t="shared" si="3"/>
        <v>201</v>
      </c>
      <c r="I6" s="474" t="str">
        <f t="shared" si="4"/>
        <v>20101</v>
      </c>
    </row>
    <row r="7" s="319" customFormat="1" ht="34" hidden="1" customHeight="1" spans="1:9">
      <c r="A7" s="333">
        <v>2010102</v>
      </c>
      <c r="B7" s="342" t="s">
        <v>152</v>
      </c>
      <c r="C7" s="478">
        <v>0</v>
      </c>
      <c r="D7" s="479">
        <v>0</v>
      </c>
      <c r="E7" s="477" t="str">
        <f t="shared" si="0"/>
        <v/>
      </c>
      <c r="F7" s="472" t="str">
        <f t="shared" si="1"/>
        <v>否</v>
      </c>
      <c r="G7" s="473" t="str">
        <f t="shared" si="2"/>
        <v>项</v>
      </c>
      <c r="H7" s="474" t="str">
        <f t="shared" si="3"/>
        <v>201</v>
      </c>
      <c r="I7" s="474" t="str">
        <f t="shared" si="4"/>
        <v>20101</v>
      </c>
    </row>
    <row r="8" s="319" customFormat="1" ht="34" hidden="1" customHeight="1" spans="1:9">
      <c r="A8" s="333">
        <v>2010103</v>
      </c>
      <c r="B8" s="342" t="s">
        <v>153</v>
      </c>
      <c r="C8" s="478">
        <v>0</v>
      </c>
      <c r="D8" s="479">
        <v>0</v>
      </c>
      <c r="E8" s="477" t="str">
        <f t="shared" si="0"/>
        <v/>
      </c>
      <c r="F8" s="472" t="str">
        <f t="shared" si="1"/>
        <v>否</v>
      </c>
      <c r="G8" s="473" t="str">
        <f t="shared" si="2"/>
        <v>项</v>
      </c>
      <c r="H8" s="474" t="str">
        <f t="shared" si="3"/>
        <v>201</v>
      </c>
      <c r="I8" s="474" t="str">
        <f t="shared" si="4"/>
        <v>20101</v>
      </c>
    </row>
    <row r="9" s="319" customFormat="1" ht="34" customHeight="1" spans="1:9">
      <c r="A9" s="333">
        <v>2010104</v>
      </c>
      <c r="B9" s="342" t="s">
        <v>154</v>
      </c>
      <c r="C9" s="478">
        <v>17</v>
      </c>
      <c r="D9" s="479">
        <v>75</v>
      </c>
      <c r="E9" s="477">
        <f t="shared" si="0"/>
        <v>3.41176470588235</v>
      </c>
      <c r="F9" s="472" t="str">
        <f t="shared" si="1"/>
        <v>是</v>
      </c>
      <c r="G9" s="473" t="str">
        <f t="shared" si="2"/>
        <v>项</v>
      </c>
      <c r="H9" s="474" t="str">
        <f t="shared" si="3"/>
        <v>201</v>
      </c>
      <c r="I9" s="474" t="str">
        <f t="shared" si="4"/>
        <v>20101</v>
      </c>
    </row>
    <row r="10" s="319" customFormat="1" ht="34" customHeight="1" spans="1:9">
      <c r="A10" s="333">
        <v>2010105</v>
      </c>
      <c r="B10" s="342" t="s">
        <v>155</v>
      </c>
      <c r="C10" s="478">
        <v>0</v>
      </c>
      <c r="D10" s="479">
        <v>5</v>
      </c>
      <c r="E10" s="477" t="str">
        <f t="shared" si="0"/>
        <v/>
      </c>
      <c r="F10" s="472" t="str">
        <f t="shared" si="1"/>
        <v>是</v>
      </c>
      <c r="G10" s="473" t="str">
        <f t="shared" si="2"/>
        <v>项</v>
      </c>
      <c r="H10" s="474" t="str">
        <f t="shared" si="3"/>
        <v>201</v>
      </c>
      <c r="I10" s="474" t="str">
        <f t="shared" si="4"/>
        <v>20101</v>
      </c>
    </row>
    <row r="11" s="319" customFormat="1" ht="34" hidden="1" customHeight="1" spans="1:9">
      <c r="A11" s="333">
        <v>2010106</v>
      </c>
      <c r="B11" s="342" t="s">
        <v>156</v>
      </c>
      <c r="C11" s="478">
        <v>0</v>
      </c>
      <c r="D11" s="479">
        <v>0</v>
      </c>
      <c r="E11" s="477" t="str">
        <f t="shared" si="0"/>
        <v/>
      </c>
      <c r="F11" s="472" t="str">
        <f t="shared" si="1"/>
        <v>否</v>
      </c>
      <c r="G11" s="473" t="str">
        <f t="shared" si="2"/>
        <v>项</v>
      </c>
      <c r="H11" s="474" t="str">
        <f t="shared" si="3"/>
        <v>201</v>
      </c>
      <c r="I11" s="474" t="str">
        <f t="shared" si="4"/>
        <v>20101</v>
      </c>
    </row>
    <row r="12" s="319" customFormat="1" ht="34" customHeight="1" spans="1:9">
      <c r="A12" s="333">
        <v>2010107</v>
      </c>
      <c r="B12" s="342" t="s">
        <v>157</v>
      </c>
      <c r="C12" s="478">
        <v>5</v>
      </c>
      <c r="D12" s="479">
        <v>24</v>
      </c>
      <c r="E12" s="477">
        <f t="shared" si="0"/>
        <v>3.8</v>
      </c>
      <c r="F12" s="472" t="str">
        <f t="shared" si="1"/>
        <v>是</v>
      </c>
      <c r="G12" s="473" t="str">
        <f t="shared" si="2"/>
        <v>项</v>
      </c>
      <c r="H12" s="474" t="str">
        <f t="shared" si="3"/>
        <v>201</v>
      </c>
      <c r="I12" s="474" t="str">
        <f t="shared" si="4"/>
        <v>20101</v>
      </c>
    </row>
    <row r="13" s="319" customFormat="1" ht="34" customHeight="1" spans="1:9">
      <c r="A13" s="333">
        <v>2010108</v>
      </c>
      <c r="B13" s="342" t="s">
        <v>158</v>
      </c>
      <c r="C13" s="478">
        <v>33</v>
      </c>
      <c r="D13" s="479">
        <v>83</v>
      </c>
      <c r="E13" s="477">
        <f t="shared" si="0"/>
        <v>1.51515151515152</v>
      </c>
      <c r="F13" s="472" t="str">
        <f t="shared" si="1"/>
        <v>是</v>
      </c>
      <c r="G13" s="473" t="str">
        <f t="shared" si="2"/>
        <v>项</v>
      </c>
      <c r="H13" s="474" t="str">
        <f t="shared" si="3"/>
        <v>201</v>
      </c>
      <c r="I13" s="474" t="str">
        <f t="shared" si="4"/>
        <v>20101</v>
      </c>
    </row>
    <row r="14" s="319" customFormat="1" ht="34" hidden="1" customHeight="1" spans="1:9">
      <c r="A14" s="333">
        <v>2010109</v>
      </c>
      <c r="B14" s="342" t="s">
        <v>159</v>
      </c>
      <c r="C14" s="478">
        <v>0</v>
      </c>
      <c r="D14" s="479">
        <v>0</v>
      </c>
      <c r="E14" s="477" t="str">
        <f t="shared" si="0"/>
        <v/>
      </c>
      <c r="F14" s="472" t="str">
        <f t="shared" si="1"/>
        <v>否</v>
      </c>
      <c r="G14" s="473" t="str">
        <f t="shared" si="2"/>
        <v>项</v>
      </c>
      <c r="H14" s="474" t="str">
        <f t="shared" si="3"/>
        <v>201</v>
      </c>
      <c r="I14" s="474" t="str">
        <f t="shared" si="4"/>
        <v>20101</v>
      </c>
    </row>
    <row r="15" s="319" customFormat="1" ht="34" customHeight="1" spans="1:9">
      <c r="A15" s="333">
        <v>2010150</v>
      </c>
      <c r="B15" s="342" t="s">
        <v>160</v>
      </c>
      <c r="C15" s="478">
        <v>65</v>
      </c>
      <c r="D15" s="479">
        <v>0</v>
      </c>
      <c r="E15" s="477">
        <f t="shared" si="0"/>
        <v>-1</v>
      </c>
      <c r="F15" s="472" t="str">
        <f t="shared" si="1"/>
        <v>是</v>
      </c>
      <c r="G15" s="473" t="str">
        <f t="shared" si="2"/>
        <v>项</v>
      </c>
      <c r="H15" s="474" t="str">
        <f t="shared" si="3"/>
        <v>201</v>
      </c>
      <c r="I15" s="474" t="str">
        <f t="shared" si="4"/>
        <v>20101</v>
      </c>
    </row>
    <row r="16" s="319" customFormat="1" ht="34" customHeight="1" spans="1:9">
      <c r="A16" s="333">
        <v>2010199</v>
      </c>
      <c r="B16" s="342" t="s">
        <v>161</v>
      </c>
      <c r="C16" s="478">
        <v>0</v>
      </c>
      <c r="D16" s="479">
        <v>1</v>
      </c>
      <c r="E16" s="477" t="str">
        <f t="shared" si="0"/>
        <v/>
      </c>
      <c r="F16" s="472" t="str">
        <f t="shared" si="1"/>
        <v>是</v>
      </c>
      <c r="G16" s="473" t="str">
        <f t="shared" si="2"/>
        <v>项</v>
      </c>
      <c r="H16" s="474" t="str">
        <f t="shared" si="3"/>
        <v>201</v>
      </c>
      <c r="I16" s="474" t="str">
        <f t="shared" si="4"/>
        <v>20101</v>
      </c>
    </row>
    <row r="17" s="316" customFormat="1" ht="34" customHeight="1" spans="1:9">
      <c r="A17" s="339">
        <v>20102</v>
      </c>
      <c r="B17" s="475" t="s">
        <v>162</v>
      </c>
      <c r="C17" s="476">
        <f>SUMIFS(C18:C$1302,$G18:$G$1302,"项",$I18:$I$1302,$A17)</f>
        <v>771</v>
      </c>
      <c r="D17" s="476">
        <f>SUMIFS(D18:D$1302,$G18:$G$1302,"项",$I18:$I$1302,$A17)</f>
        <v>804</v>
      </c>
      <c r="E17" s="477">
        <f t="shared" si="0"/>
        <v>0.0428015564202335</v>
      </c>
      <c r="F17" s="472" t="str">
        <f t="shared" si="1"/>
        <v>是</v>
      </c>
      <c r="G17" s="473" t="str">
        <f t="shared" si="2"/>
        <v>款</v>
      </c>
      <c r="H17" s="474" t="str">
        <f t="shared" si="3"/>
        <v>201</v>
      </c>
      <c r="I17" s="474" t="str">
        <f t="shared" si="4"/>
        <v>20102</v>
      </c>
    </row>
    <row r="18" s="319" customFormat="1" ht="34" customHeight="1" spans="1:9">
      <c r="A18" s="333">
        <v>2010201</v>
      </c>
      <c r="B18" s="342" t="s">
        <v>151</v>
      </c>
      <c r="C18" s="478">
        <v>713</v>
      </c>
      <c r="D18" s="479">
        <v>687</v>
      </c>
      <c r="E18" s="477">
        <f t="shared" si="0"/>
        <v>-0.0364656381486677</v>
      </c>
      <c r="F18" s="472" t="str">
        <f t="shared" si="1"/>
        <v>是</v>
      </c>
      <c r="G18" s="473" t="str">
        <f t="shared" si="2"/>
        <v>项</v>
      </c>
      <c r="H18" s="474" t="str">
        <f t="shared" si="3"/>
        <v>201</v>
      </c>
      <c r="I18" s="474" t="str">
        <f t="shared" si="4"/>
        <v>20102</v>
      </c>
    </row>
    <row r="19" s="319" customFormat="1" ht="34" hidden="1" customHeight="1" spans="1:9">
      <c r="A19" s="333">
        <v>2010202</v>
      </c>
      <c r="B19" s="342" t="s">
        <v>152</v>
      </c>
      <c r="C19" s="478">
        <v>0</v>
      </c>
      <c r="D19" s="479">
        <v>0</v>
      </c>
      <c r="E19" s="477" t="str">
        <f t="shared" si="0"/>
        <v/>
      </c>
      <c r="F19" s="472" t="str">
        <f t="shared" si="1"/>
        <v>否</v>
      </c>
      <c r="G19" s="473" t="str">
        <f t="shared" si="2"/>
        <v>项</v>
      </c>
      <c r="H19" s="474" t="str">
        <f t="shared" si="3"/>
        <v>201</v>
      </c>
      <c r="I19" s="474" t="str">
        <f t="shared" si="4"/>
        <v>20102</v>
      </c>
    </row>
    <row r="20" s="319" customFormat="1" ht="34" hidden="1" customHeight="1" spans="1:9">
      <c r="A20" s="333">
        <v>2010203</v>
      </c>
      <c r="B20" s="342" t="s">
        <v>153</v>
      </c>
      <c r="C20" s="478">
        <v>0</v>
      </c>
      <c r="D20" s="479">
        <v>0</v>
      </c>
      <c r="E20" s="477" t="str">
        <f t="shared" si="0"/>
        <v/>
      </c>
      <c r="F20" s="472" t="str">
        <f t="shared" si="1"/>
        <v>否</v>
      </c>
      <c r="G20" s="473" t="str">
        <f t="shared" si="2"/>
        <v>项</v>
      </c>
      <c r="H20" s="474" t="str">
        <f t="shared" si="3"/>
        <v>201</v>
      </c>
      <c r="I20" s="474" t="str">
        <f t="shared" si="4"/>
        <v>20102</v>
      </c>
    </row>
    <row r="21" s="319" customFormat="1" ht="34" customHeight="1" spans="1:9">
      <c r="A21" s="333">
        <v>2010204</v>
      </c>
      <c r="B21" s="342" t="s">
        <v>163</v>
      </c>
      <c r="C21" s="478">
        <v>28</v>
      </c>
      <c r="D21" s="479">
        <v>41</v>
      </c>
      <c r="E21" s="477">
        <f t="shared" si="0"/>
        <v>0.464285714285714</v>
      </c>
      <c r="F21" s="472" t="str">
        <f t="shared" si="1"/>
        <v>是</v>
      </c>
      <c r="G21" s="473" t="str">
        <f t="shared" si="2"/>
        <v>项</v>
      </c>
      <c r="H21" s="474" t="str">
        <f t="shared" si="3"/>
        <v>201</v>
      </c>
      <c r="I21" s="474" t="str">
        <f t="shared" si="4"/>
        <v>20102</v>
      </c>
    </row>
    <row r="22" s="319" customFormat="1" ht="34" customHeight="1" spans="1:9">
      <c r="A22" s="333">
        <v>2010205</v>
      </c>
      <c r="B22" s="342" t="s">
        <v>164</v>
      </c>
      <c r="C22" s="478">
        <v>0</v>
      </c>
      <c r="D22" s="479">
        <v>23</v>
      </c>
      <c r="E22" s="477" t="str">
        <f t="shared" si="0"/>
        <v/>
      </c>
      <c r="F22" s="472" t="str">
        <f t="shared" si="1"/>
        <v>是</v>
      </c>
      <c r="G22" s="473" t="str">
        <f t="shared" si="2"/>
        <v>项</v>
      </c>
      <c r="H22" s="474" t="str">
        <f t="shared" si="3"/>
        <v>201</v>
      </c>
      <c r="I22" s="474" t="str">
        <f t="shared" si="4"/>
        <v>20102</v>
      </c>
    </row>
    <row r="23" s="319" customFormat="1" ht="34" hidden="1" customHeight="1" spans="1:9">
      <c r="A23" s="333">
        <v>2010206</v>
      </c>
      <c r="B23" s="342" t="s">
        <v>165</v>
      </c>
      <c r="C23" s="478">
        <v>0</v>
      </c>
      <c r="D23" s="479">
        <v>0</v>
      </c>
      <c r="E23" s="477" t="str">
        <f t="shared" si="0"/>
        <v/>
      </c>
      <c r="F23" s="472" t="str">
        <f t="shared" si="1"/>
        <v>否</v>
      </c>
      <c r="G23" s="473" t="str">
        <f t="shared" si="2"/>
        <v>项</v>
      </c>
      <c r="H23" s="474" t="str">
        <f t="shared" si="3"/>
        <v>201</v>
      </c>
      <c r="I23" s="474" t="str">
        <f t="shared" si="4"/>
        <v>20102</v>
      </c>
    </row>
    <row r="24" s="319" customFormat="1" ht="34" hidden="1" customHeight="1" spans="1:9">
      <c r="A24" s="333">
        <v>2010250</v>
      </c>
      <c r="B24" s="342" t="s">
        <v>160</v>
      </c>
      <c r="C24" s="478">
        <v>0</v>
      </c>
      <c r="D24" s="479">
        <v>0</v>
      </c>
      <c r="E24" s="477" t="str">
        <f t="shared" si="0"/>
        <v/>
      </c>
      <c r="F24" s="472" t="str">
        <f t="shared" si="1"/>
        <v>否</v>
      </c>
      <c r="G24" s="473" t="str">
        <f t="shared" si="2"/>
        <v>项</v>
      </c>
      <c r="H24" s="474" t="str">
        <f t="shared" si="3"/>
        <v>201</v>
      </c>
      <c r="I24" s="474" t="str">
        <f t="shared" si="4"/>
        <v>20102</v>
      </c>
    </row>
    <row r="25" s="319" customFormat="1" ht="34" customHeight="1" spans="1:9">
      <c r="A25" s="333">
        <v>2010299</v>
      </c>
      <c r="B25" s="342" t="s">
        <v>166</v>
      </c>
      <c r="C25" s="478">
        <v>30</v>
      </c>
      <c r="D25" s="479">
        <v>53</v>
      </c>
      <c r="E25" s="477">
        <f t="shared" si="0"/>
        <v>0.766666666666667</v>
      </c>
      <c r="F25" s="472" t="str">
        <f t="shared" si="1"/>
        <v>是</v>
      </c>
      <c r="G25" s="473" t="str">
        <f t="shared" si="2"/>
        <v>项</v>
      </c>
      <c r="H25" s="474" t="str">
        <f t="shared" si="3"/>
        <v>201</v>
      </c>
      <c r="I25" s="474" t="str">
        <f t="shared" si="4"/>
        <v>20102</v>
      </c>
    </row>
    <row r="26" s="316" customFormat="1" ht="34" customHeight="1" spans="1:9">
      <c r="A26" s="339">
        <v>20103</v>
      </c>
      <c r="B26" s="475" t="s">
        <v>167</v>
      </c>
      <c r="C26" s="476">
        <f>SUMIFS(C27:C$1302,$G27:$G$1302,"项",$I27:$I$1302,$A26)</f>
        <v>11129</v>
      </c>
      <c r="D26" s="476">
        <f>SUMIFS(D27:D$1302,$G27:$G$1302,"项",$I27:$I$1302,$A26)</f>
        <v>15051</v>
      </c>
      <c r="E26" s="477">
        <f t="shared" si="0"/>
        <v>0.352412615688741</v>
      </c>
      <c r="F26" s="472" t="str">
        <f t="shared" si="1"/>
        <v>是</v>
      </c>
      <c r="G26" s="473" t="str">
        <f t="shared" si="2"/>
        <v>款</v>
      </c>
      <c r="H26" s="474" t="str">
        <f t="shared" si="3"/>
        <v>201</v>
      </c>
      <c r="I26" s="474" t="str">
        <f t="shared" si="4"/>
        <v>20103</v>
      </c>
    </row>
    <row r="27" s="319" customFormat="1" ht="34" customHeight="1" spans="1:9">
      <c r="A27" s="333">
        <v>2010301</v>
      </c>
      <c r="B27" s="342" t="s">
        <v>151</v>
      </c>
      <c r="C27" s="478">
        <v>4480</v>
      </c>
      <c r="D27" s="479">
        <v>4457</v>
      </c>
      <c r="E27" s="477">
        <f t="shared" si="0"/>
        <v>-0.00513392857142858</v>
      </c>
      <c r="F27" s="472" t="str">
        <f t="shared" si="1"/>
        <v>是</v>
      </c>
      <c r="G27" s="473" t="str">
        <f t="shared" si="2"/>
        <v>项</v>
      </c>
      <c r="H27" s="474" t="str">
        <f t="shared" si="3"/>
        <v>201</v>
      </c>
      <c r="I27" s="474" t="str">
        <f t="shared" si="4"/>
        <v>20103</v>
      </c>
    </row>
    <row r="28" s="319" customFormat="1" ht="34" customHeight="1" spans="1:9">
      <c r="A28" s="333">
        <v>2010302</v>
      </c>
      <c r="B28" s="342" t="s">
        <v>152</v>
      </c>
      <c r="C28" s="478">
        <v>3</v>
      </c>
      <c r="D28" s="479">
        <v>3</v>
      </c>
      <c r="E28" s="477">
        <f t="shared" si="0"/>
        <v>0</v>
      </c>
      <c r="F28" s="472" t="str">
        <f t="shared" si="1"/>
        <v>是</v>
      </c>
      <c r="G28" s="473" t="str">
        <f t="shared" si="2"/>
        <v>项</v>
      </c>
      <c r="H28" s="474" t="str">
        <f t="shared" si="3"/>
        <v>201</v>
      </c>
      <c r="I28" s="474" t="str">
        <f t="shared" si="4"/>
        <v>20103</v>
      </c>
    </row>
    <row r="29" s="319" customFormat="1" ht="34" hidden="1" customHeight="1" spans="1:9">
      <c r="A29" s="333">
        <v>2010303</v>
      </c>
      <c r="B29" s="342" t="s">
        <v>153</v>
      </c>
      <c r="C29" s="478">
        <v>0</v>
      </c>
      <c r="D29" s="479">
        <v>0</v>
      </c>
      <c r="E29" s="477" t="str">
        <f t="shared" si="0"/>
        <v/>
      </c>
      <c r="F29" s="472" t="str">
        <f t="shared" si="1"/>
        <v>否</v>
      </c>
      <c r="G29" s="473" t="str">
        <f t="shared" si="2"/>
        <v>项</v>
      </c>
      <c r="H29" s="474" t="str">
        <f t="shared" si="3"/>
        <v>201</v>
      </c>
      <c r="I29" s="474" t="str">
        <f t="shared" si="4"/>
        <v>20103</v>
      </c>
    </row>
    <row r="30" s="319" customFormat="1" ht="34" hidden="1" customHeight="1" spans="1:9">
      <c r="A30" s="333">
        <v>2010304</v>
      </c>
      <c r="B30" s="342" t="s">
        <v>168</v>
      </c>
      <c r="C30" s="478">
        <v>0</v>
      </c>
      <c r="D30" s="479">
        <v>0</v>
      </c>
      <c r="E30" s="477" t="str">
        <f t="shared" si="0"/>
        <v/>
      </c>
      <c r="F30" s="472" t="str">
        <f t="shared" si="1"/>
        <v>否</v>
      </c>
      <c r="G30" s="473" t="str">
        <f t="shared" si="2"/>
        <v>项</v>
      </c>
      <c r="H30" s="474" t="str">
        <f t="shared" si="3"/>
        <v>201</v>
      </c>
      <c r="I30" s="474" t="str">
        <f t="shared" si="4"/>
        <v>20103</v>
      </c>
    </row>
    <row r="31" s="319" customFormat="1" ht="34" hidden="1" customHeight="1" spans="1:9">
      <c r="A31" s="333">
        <v>2010305</v>
      </c>
      <c r="B31" s="342" t="s">
        <v>169</v>
      </c>
      <c r="C31" s="478">
        <v>0</v>
      </c>
      <c r="D31" s="479">
        <v>0</v>
      </c>
      <c r="E31" s="477" t="str">
        <f t="shared" si="0"/>
        <v/>
      </c>
      <c r="F31" s="472" t="str">
        <f t="shared" si="1"/>
        <v>否</v>
      </c>
      <c r="G31" s="473" t="str">
        <f t="shared" si="2"/>
        <v>项</v>
      </c>
      <c r="H31" s="474" t="str">
        <f t="shared" si="3"/>
        <v>201</v>
      </c>
      <c r="I31" s="474" t="str">
        <f t="shared" si="4"/>
        <v>20103</v>
      </c>
    </row>
    <row r="32" s="319" customFormat="1" ht="34" customHeight="1" spans="1:9">
      <c r="A32" s="333">
        <v>2010306</v>
      </c>
      <c r="B32" s="342" t="s">
        <v>170</v>
      </c>
      <c r="C32" s="478">
        <v>397</v>
      </c>
      <c r="D32" s="479">
        <v>476</v>
      </c>
      <c r="E32" s="477">
        <f t="shared" si="0"/>
        <v>0.198992443324937</v>
      </c>
      <c r="F32" s="472" t="str">
        <f t="shared" si="1"/>
        <v>是</v>
      </c>
      <c r="G32" s="473" t="str">
        <f t="shared" si="2"/>
        <v>项</v>
      </c>
      <c r="H32" s="474" t="str">
        <f t="shared" si="3"/>
        <v>201</v>
      </c>
      <c r="I32" s="474" t="str">
        <f t="shared" si="4"/>
        <v>20103</v>
      </c>
    </row>
    <row r="33" s="319" customFormat="1" ht="34" hidden="1" customHeight="1" spans="1:9">
      <c r="A33" s="333">
        <v>2010308</v>
      </c>
      <c r="B33" s="342" t="s">
        <v>171</v>
      </c>
      <c r="C33" s="478">
        <v>0</v>
      </c>
      <c r="D33" s="479">
        <v>0</v>
      </c>
      <c r="E33" s="477" t="str">
        <f t="shared" si="0"/>
        <v/>
      </c>
      <c r="F33" s="472" t="str">
        <f t="shared" si="1"/>
        <v>否</v>
      </c>
      <c r="G33" s="473" t="str">
        <f t="shared" si="2"/>
        <v>项</v>
      </c>
      <c r="H33" s="474" t="str">
        <f t="shared" si="3"/>
        <v>201</v>
      </c>
      <c r="I33" s="474" t="str">
        <f t="shared" si="4"/>
        <v>20103</v>
      </c>
    </row>
    <row r="34" s="319" customFormat="1" ht="34" hidden="1" customHeight="1" spans="1:9">
      <c r="A34" s="333">
        <v>2010309</v>
      </c>
      <c r="B34" s="342" t="s">
        <v>172</v>
      </c>
      <c r="C34" s="478">
        <v>0</v>
      </c>
      <c r="D34" s="479">
        <v>0</v>
      </c>
      <c r="E34" s="477" t="str">
        <f t="shared" si="0"/>
        <v/>
      </c>
      <c r="F34" s="472" t="str">
        <f t="shared" si="1"/>
        <v>否</v>
      </c>
      <c r="G34" s="473" t="str">
        <f t="shared" si="2"/>
        <v>项</v>
      </c>
      <c r="H34" s="474" t="str">
        <f t="shared" si="3"/>
        <v>201</v>
      </c>
      <c r="I34" s="474" t="str">
        <f t="shared" si="4"/>
        <v>20103</v>
      </c>
    </row>
    <row r="35" s="319" customFormat="1" ht="34" customHeight="1" spans="1:9">
      <c r="A35" s="480">
        <v>2010350</v>
      </c>
      <c r="B35" s="342" t="s">
        <v>160</v>
      </c>
      <c r="C35" s="478">
        <v>5184</v>
      </c>
      <c r="D35" s="479">
        <v>5208</v>
      </c>
      <c r="E35" s="477">
        <f t="shared" si="0"/>
        <v>0.00462962962962954</v>
      </c>
      <c r="F35" s="472" t="str">
        <f t="shared" si="1"/>
        <v>是</v>
      </c>
      <c r="G35" s="473" t="str">
        <f t="shared" si="2"/>
        <v>项</v>
      </c>
      <c r="H35" s="474" t="str">
        <f t="shared" si="3"/>
        <v>201</v>
      </c>
      <c r="I35" s="474" t="str">
        <f t="shared" si="4"/>
        <v>20103</v>
      </c>
    </row>
    <row r="36" s="319" customFormat="1" ht="34" customHeight="1" spans="1:9">
      <c r="A36" s="333">
        <v>2010399</v>
      </c>
      <c r="B36" s="342" t="s">
        <v>173</v>
      </c>
      <c r="C36" s="479">
        <v>1065</v>
      </c>
      <c r="D36" s="479">
        <v>4907</v>
      </c>
      <c r="E36" s="477">
        <f t="shared" si="0"/>
        <v>3.6075117370892</v>
      </c>
      <c r="F36" s="472" t="str">
        <f t="shared" si="1"/>
        <v>是</v>
      </c>
      <c r="G36" s="473" t="str">
        <f t="shared" si="2"/>
        <v>项</v>
      </c>
      <c r="H36" s="474" t="str">
        <f t="shared" si="3"/>
        <v>201</v>
      </c>
      <c r="I36" s="474" t="str">
        <f t="shared" si="4"/>
        <v>20103</v>
      </c>
    </row>
    <row r="37" s="316" customFormat="1" ht="34" customHeight="1" spans="1:9">
      <c r="A37" s="339">
        <v>20104</v>
      </c>
      <c r="B37" s="475" t="s">
        <v>174</v>
      </c>
      <c r="C37" s="476">
        <f>SUMIFS(C38:C$1302,$G38:$G$1302,"项",$I38:$I$1302,$A37)</f>
        <v>1288</v>
      </c>
      <c r="D37" s="479">
        <f>SUMIFS(D38:D$1302,$G38:$G$1302,"项",$I38:$I$1302,$A37)</f>
        <v>2186</v>
      </c>
      <c r="E37" s="477">
        <f t="shared" si="0"/>
        <v>0.697204968944099</v>
      </c>
      <c r="F37" s="472" t="str">
        <f t="shared" si="1"/>
        <v>是</v>
      </c>
      <c r="G37" s="473" t="str">
        <f t="shared" si="2"/>
        <v>款</v>
      </c>
      <c r="H37" s="474" t="str">
        <f t="shared" si="3"/>
        <v>201</v>
      </c>
      <c r="I37" s="474" t="str">
        <f t="shared" si="4"/>
        <v>20104</v>
      </c>
    </row>
    <row r="38" s="319" customFormat="1" ht="34" customHeight="1" spans="1:9">
      <c r="A38" s="333">
        <v>2010401</v>
      </c>
      <c r="B38" s="342" t="s">
        <v>151</v>
      </c>
      <c r="C38" s="478">
        <v>372</v>
      </c>
      <c r="D38" s="479">
        <v>384</v>
      </c>
      <c r="E38" s="477">
        <f t="shared" si="0"/>
        <v>0.032258064516129</v>
      </c>
      <c r="F38" s="472" t="str">
        <f t="shared" si="1"/>
        <v>是</v>
      </c>
      <c r="G38" s="473" t="str">
        <f t="shared" si="2"/>
        <v>项</v>
      </c>
      <c r="H38" s="474" t="str">
        <f t="shared" si="3"/>
        <v>201</v>
      </c>
      <c r="I38" s="474" t="str">
        <f t="shared" si="4"/>
        <v>20104</v>
      </c>
    </row>
    <row r="39" s="319" customFormat="1" ht="34" hidden="1" customHeight="1" spans="1:9">
      <c r="A39" s="333">
        <v>2010402</v>
      </c>
      <c r="B39" s="342" t="s">
        <v>152</v>
      </c>
      <c r="C39" s="478">
        <v>0</v>
      </c>
      <c r="D39" s="479">
        <v>0</v>
      </c>
      <c r="E39" s="477" t="str">
        <f t="shared" si="0"/>
        <v/>
      </c>
      <c r="F39" s="472" t="str">
        <f t="shared" si="1"/>
        <v>否</v>
      </c>
      <c r="G39" s="473" t="str">
        <f t="shared" si="2"/>
        <v>项</v>
      </c>
      <c r="H39" s="474" t="str">
        <f t="shared" si="3"/>
        <v>201</v>
      </c>
      <c r="I39" s="474" t="str">
        <f t="shared" si="4"/>
        <v>20104</v>
      </c>
    </row>
    <row r="40" s="319" customFormat="1" ht="34" hidden="1" customHeight="1" spans="1:9">
      <c r="A40" s="333">
        <v>2010403</v>
      </c>
      <c r="B40" s="342" t="s">
        <v>153</v>
      </c>
      <c r="C40" s="478">
        <v>0</v>
      </c>
      <c r="D40" s="479">
        <v>0</v>
      </c>
      <c r="E40" s="477" t="str">
        <f t="shared" si="0"/>
        <v/>
      </c>
      <c r="F40" s="472" t="str">
        <f t="shared" si="1"/>
        <v>否</v>
      </c>
      <c r="G40" s="473" t="str">
        <f t="shared" si="2"/>
        <v>项</v>
      </c>
      <c r="H40" s="474" t="str">
        <f t="shared" si="3"/>
        <v>201</v>
      </c>
      <c r="I40" s="474" t="str">
        <f t="shared" si="4"/>
        <v>20104</v>
      </c>
    </row>
    <row r="41" s="319" customFormat="1" ht="34" customHeight="1" spans="1:9">
      <c r="A41" s="333">
        <v>2010404</v>
      </c>
      <c r="B41" s="342" t="s">
        <v>175</v>
      </c>
      <c r="C41" s="478">
        <v>0</v>
      </c>
      <c r="D41" s="479">
        <v>700</v>
      </c>
      <c r="E41" s="477" t="str">
        <f t="shared" si="0"/>
        <v/>
      </c>
      <c r="F41" s="472" t="str">
        <f t="shared" si="1"/>
        <v>是</v>
      </c>
      <c r="G41" s="473" t="str">
        <f t="shared" si="2"/>
        <v>项</v>
      </c>
      <c r="H41" s="474" t="str">
        <f t="shared" si="3"/>
        <v>201</v>
      </c>
      <c r="I41" s="474" t="str">
        <f t="shared" si="4"/>
        <v>20104</v>
      </c>
    </row>
    <row r="42" s="319" customFormat="1" ht="34" hidden="1" customHeight="1" spans="1:9">
      <c r="A42" s="333">
        <v>2010405</v>
      </c>
      <c r="B42" s="342" t="s">
        <v>176</v>
      </c>
      <c r="C42" s="478">
        <v>0</v>
      </c>
      <c r="D42" s="479">
        <v>0</v>
      </c>
      <c r="E42" s="477" t="str">
        <f t="shared" si="0"/>
        <v/>
      </c>
      <c r="F42" s="472" t="str">
        <f t="shared" si="1"/>
        <v>否</v>
      </c>
      <c r="G42" s="473" t="str">
        <f t="shared" si="2"/>
        <v>项</v>
      </c>
      <c r="H42" s="474" t="str">
        <f t="shared" si="3"/>
        <v>201</v>
      </c>
      <c r="I42" s="474" t="str">
        <f t="shared" si="4"/>
        <v>20104</v>
      </c>
    </row>
    <row r="43" s="319" customFormat="1" ht="34" hidden="1" customHeight="1" spans="1:9">
      <c r="A43" s="333">
        <v>2010406</v>
      </c>
      <c r="B43" s="342" t="s">
        <v>177</v>
      </c>
      <c r="C43" s="478">
        <v>0</v>
      </c>
      <c r="D43" s="479">
        <v>0</v>
      </c>
      <c r="E43" s="477" t="str">
        <f t="shared" si="0"/>
        <v/>
      </c>
      <c r="F43" s="472" t="str">
        <f t="shared" si="1"/>
        <v>否</v>
      </c>
      <c r="G43" s="473" t="str">
        <f t="shared" si="2"/>
        <v>项</v>
      </c>
      <c r="H43" s="474" t="str">
        <f t="shared" si="3"/>
        <v>201</v>
      </c>
      <c r="I43" s="474" t="str">
        <f t="shared" si="4"/>
        <v>20104</v>
      </c>
    </row>
    <row r="44" s="319" customFormat="1" ht="34" hidden="1" customHeight="1" spans="1:9">
      <c r="A44" s="333">
        <v>2010407</v>
      </c>
      <c r="B44" s="342" t="s">
        <v>178</v>
      </c>
      <c r="C44" s="478">
        <v>0</v>
      </c>
      <c r="D44" s="479">
        <v>0</v>
      </c>
      <c r="E44" s="477" t="str">
        <f t="shared" si="0"/>
        <v/>
      </c>
      <c r="F44" s="472" t="str">
        <f t="shared" si="1"/>
        <v>否</v>
      </c>
      <c r="G44" s="473" t="str">
        <f t="shared" si="2"/>
        <v>项</v>
      </c>
      <c r="H44" s="474" t="str">
        <f t="shared" si="3"/>
        <v>201</v>
      </c>
      <c r="I44" s="474" t="str">
        <f t="shared" si="4"/>
        <v>20104</v>
      </c>
    </row>
    <row r="45" s="319" customFormat="1" ht="34" customHeight="1" spans="1:9">
      <c r="A45" s="333">
        <v>2010408</v>
      </c>
      <c r="B45" s="342" t="s">
        <v>179</v>
      </c>
      <c r="C45" s="478">
        <v>1</v>
      </c>
      <c r="D45" s="479">
        <v>11</v>
      </c>
      <c r="E45" s="477">
        <f t="shared" si="0"/>
        <v>10</v>
      </c>
      <c r="F45" s="472" t="str">
        <f t="shared" si="1"/>
        <v>是</v>
      </c>
      <c r="G45" s="473" t="str">
        <f t="shared" si="2"/>
        <v>项</v>
      </c>
      <c r="H45" s="474" t="str">
        <f t="shared" si="3"/>
        <v>201</v>
      </c>
      <c r="I45" s="474" t="str">
        <f t="shared" si="4"/>
        <v>20104</v>
      </c>
    </row>
    <row r="46" s="319" customFormat="1" ht="34" customHeight="1" spans="1:9">
      <c r="A46" s="333">
        <v>2010450</v>
      </c>
      <c r="B46" s="342" t="s">
        <v>160</v>
      </c>
      <c r="C46" s="478">
        <v>398</v>
      </c>
      <c r="D46" s="479">
        <v>394</v>
      </c>
      <c r="E46" s="477">
        <f t="shared" si="0"/>
        <v>-0.0100502512562815</v>
      </c>
      <c r="F46" s="472" t="str">
        <f t="shared" si="1"/>
        <v>是</v>
      </c>
      <c r="G46" s="473" t="str">
        <f t="shared" si="2"/>
        <v>项</v>
      </c>
      <c r="H46" s="474" t="str">
        <f t="shared" si="3"/>
        <v>201</v>
      </c>
      <c r="I46" s="474" t="str">
        <f t="shared" si="4"/>
        <v>20104</v>
      </c>
    </row>
    <row r="47" s="319" customFormat="1" ht="34" customHeight="1" spans="1:9">
      <c r="A47" s="333">
        <v>2010499</v>
      </c>
      <c r="B47" s="342" t="s">
        <v>180</v>
      </c>
      <c r="C47" s="479">
        <v>517</v>
      </c>
      <c r="D47" s="479">
        <v>697</v>
      </c>
      <c r="E47" s="477">
        <f t="shared" si="0"/>
        <v>0.34816247582205</v>
      </c>
      <c r="F47" s="472" t="str">
        <f t="shared" si="1"/>
        <v>是</v>
      </c>
      <c r="G47" s="473" t="str">
        <f t="shared" si="2"/>
        <v>项</v>
      </c>
      <c r="H47" s="474" t="str">
        <f t="shared" si="3"/>
        <v>201</v>
      </c>
      <c r="I47" s="474" t="str">
        <f t="shared" si="4"/>
        <v>20104</v>
      </c>
    </row>
    <row r="48" s="316" customFormat="1" ht="34" customHeight="1" spans="1:9">
      <c r="A48" s="339">
        <v>20105</v>
      </c>
      <c r="B48" s="475" t="s">
        <v>181</v>
      </c>
      <c r="C48" s="476">
        <f>SUMIFS(C49:C$1302,$G49:$G$1302,"项",$I49:$I$1302,$A48)</f>
        <v>378</v>
      </c>
      <c r="D48" s="479">
        <f>SUMIFS(D49:D$1302,$G49:$G$1302,"项",$I49:$I$1302,$A48)</f>
        <v>339</v>
      </c>
      <c r="E48" s="477">
        <f t="shared" si="0"/>
        <v>-0.103174603174603</v>
      </c>
      <c r="F48" s="472" t="str">
        <f t="shared" si="1"/>
        <v>是</v>
      </c>
      <c r="G48" s="473" t="str">
        <f t="shared" si="2"/>
        <v>款</v>
      </c>
      <c r="H48" s="474" t="str">
        <f t="shared" si="3"/>
        <v>201</v>
      </c>
      <c r="I48" s="474" t="str">
        <f t="shared" si="4"/>
        <v>20105</v>
      </c>
    </row>
    <row r="49" s="319" customFormat="1" ht="34" customHeight="1" spans="1:9">
      <c r="A49" s="333">
        <v>2010501</v>
      </c>
      <c r="B49" s="342" t="s">
        <v>151</v>
      </c>
      <c r="C49" s="478">
        <v>315</v>
      </c>
      <c r="D49" s="479">
        <v>305</v>
      </c>
      <c r="E49" s="477">
        <f t="shared" si="0"/>
        <v>-0.0317460317460317</v>
      </c>
      <c r="F49" s="472" t="str">
        <f t="shared" si="1"/>
        <v>是</v>
      </c>
      <c r="G49" s="473" t="str">
        <f t="shared" si="2"/>
        <v>项</v>
      </c>
      <c r="H49" s="474" t="str">
        <f t="shared" si="3"/>
        <v>201</v>
      </c>
      <c r="I49" s="474" t="str">
        <f t="shared" si="4"/>
        <v>20105</v>
      </c>
    </row>
    <row r="50" s="319" customFormat="1" ht="34" hidden="1" customHeight="1" spans="1:9">
      <c r="A50" s="333">
        <v>2010502</v>
      </c>
      <c r="B50" s="342" t="s">
        <v>152</v>
      </c>
      <c r="C50" s="478">
        <v>0</v>
      </c>
      <c r="D50" s="479">
        <v>0</v>
      </c>
      <c r="E50" s="477" t="str">
        <f t="shared" si="0"/>
        <v/>
      </c>
      <c r="F50" s="472" t="str">
        <f t="shared" si="1"/>
        <v>否</v>
      </c>
      <c r="G50" s="473" t="str">
        <f t="shared" si="2"/>
        <v>项</v>
      </c>
      <c r="H50" s="474" t="str">
        <f t="shared" si="3"/>
        <v>201</v>
      </c>
      <c r="I50" s="474" t="str">
        <f t="shared" si="4"/>
        <v>20105</v>
      </c>
    </row>
    <row r="51" s="319" customFormat="1" ht="34" hidden="1" customHeight="1" spans="1:9">
      <c r="A51" s="333">
        <v>2010503</v>
      </c>
      <c r="B51" s="342" t="s">
        <v>153</v>
      </c>
      <c r="C51" s="478">
        <v>0</v>
      </c>
      <c r="D51" s="479">
        <v>0</v>
      </c>
      <c r="E51" s="477" t="str">
        <f t="shared" si="0"/>
        <v/>
      </c>
      <c r="F51" s="472" t="str">
        <f t="shared" si="1"/>
        <v>否</v>
      </c>
      <c r="G51" s="473" t="str">
        <f t="shared" si="2"/>
        <v>项</v>
      </c>
      <c r="H51" s="474" t="str">
        <f t="shared" si="3"/>
        <v>201</v>
      </c>
      <c r="I51" s="474" t="str">
        <f t="shared" si="4"/>
        <v>20105</v>
      </c>
    </row>
    <row r="52" s="319" customFormat="1" ht="34" hidden="1" customHeight="1" spans="1:9">
      <c r="A52" s="333">
        <v>2010504</v>
      </c>
      <c r="B52" s="342" t="s">
        <v>182</v>
      </c>
      <c r="C52" s="478">
        <v>0</v>
      </c>
      <c r="D52" s="479">
        <v>0</v>
      </c>
      <c r="E52" s="477" t="str">
        <f t="shared" si="0"/>
        <v/>
      </c>
      <c r="F52" s="472" t="str">
        <f t="shared" si="1"/>
        <v>否</v>
      </c>
      <c r="G52" s="473" t="str">
        <f t="shared" si="2"/>
        <v>项</v>
      </c>
      <c r="H52" s="474" t="str">
        <f t="shared" si="3"/>
        <v>201</v>
      </c>
      <c r="I52" s="474" t="str">
        <f t="shared" si="4"/>
        <v>20105</v>
      </c>
    </row>
    <row r="53" s="319" customFormat="1" ht="34" hidden="1" customHeight="1" spans="1:9">
      <c r="A53" s="333">
        <v>2010505</v>
      </c>
      <c r="B53" s="342" t="s">
        <v>183</v>
      </c>
      <c r="C53" s="478">
        <v>0</v>
      </c>
      <c r="D53" s="479">
        <v>0</v>
      </c>
      <c r="E53" s="477" t="str">
        <f t="shared" si="0"/>
        <v/>
      </c>
      <c r="F53" s="472" t="str">
        <f t="shared" si="1"/>
        <v>否</v>
      </c>
      <c r="G53" s="473" t="str">
        <f t="shared" si="2"/>
        <v>项</v>
      </c>
      <c r="H53" s="474" t="str">
        <f t="shared" si="3"/>
        <v>201</v>
      </c>
      <c r="I53" s="474" t="str">
        <f t="shared" si="4"/>
        <v>20105</v>
      </c>
    </row>
    <row r="54" s="319" customFormat="1" ht="34" hidden="1" customHeight="1" spans="1:9">
      <c r="A54" s="333">
        <v>2010506</v>
      </c>
      <c r="B54" s="342" t="s">
        <v>184</v>
      </c>
      <c r="C54" s="478">
        <v>0</v>
      </c>
      <c r="D54" s="479">
        <v>0</v>
      </c>
      <c r="E54" s="477" t="str">
        <f t="shared" si="0"/>
        <v/>
      </c>
      <c r="F54" s="472" t="str">
        <f t="shared" si="1"/>
        <v>否</v>
      </c>
      <c r="G54" s="473" t="str">
        <f t="shared" si="2"/>
        <v>项</v>
      </c>
      <c r="H54" s="474" t="str">
        <f t="shared" si="3"/>
        <v>201</v>
      </c>
      <c r="I54" s="474" t="str">
        <f t="shared" si="4"/>
        <v>20105</v>
      </c>
    </row>
    <row r="55" s="319" customFormat="1" ht="34" customHeight="1" spans="1:9">
      <c r="A55" s="333">
        <v>2010507</v>
      </c>
      <c r="B55" s="342" t="s">
        <v>185</v>
      </c>
      <c r="C55" s="478">
        <v>55</v>
      </c>
      <c r="D55" s="479">
        <v>27</v>
      </c>
      <c r="E55" s="477">
        <f t="shared" si="0"/>
        <v>-0.509090909090909</v>
      </c>
      <c r="F55" s="472" t="str">
        <f t="shared" si="1"/>
        <v>是</v>
      </c>
      <c r="G55" s="473" t="str">
        <f t="shared" si="2"/>
        <v>项</v>
      </c>
      <c r="H55" s="474" t="str">
        <f t="shared" si="3"/>
        <v>201</v>
      </c>
      <c r="I55" s="474" t="str">
        <f t="shared" si="4"/>
        <v>20105</v>
      </c>
    </row>
    <row r="56" s="319" customFormat="1" ht="34" hidden="1" customHeight="1" spans="1:9">
      <c r="A56" s="333">
        <v>2010508</v>
      </c>
      <c r="B56" s="342" t="s">
        <v>186</v>
      </c>
      <c r="C56" s="478">
        <v>0</v>
      </c>
      <c r="D56" s="479">
        <v>0</v>
      </c>
      <c r="E56" s="477" t="str">
        <f t="shared" si="0"/>
        <v/>
      </c>
      <c r="F56" s="472" t="str">
        <f t="shared" si="1"/>
        <v>否</v>
      </c>
      <c r="G56" s="473" t="str">
        <f t="shared" si="2"/>
        <v>项</v>
      </c>
      <c r="H56" s="474" t="str">
        <f t="shared" si="3"/>
        <v>201</v>
      </c>
      <c r="I56" s="474" t="str">
        <f t="shared" si="4"/>
        <v>20105</v>
      </c>
    </row>
    <row r="57" s="319" customFormat="1" ht="34" hidden="1" customHeight="1" spans="1:9">
      <c r="A57" s="333">
        <v>2010550</v>
      </c>
      <c r="B57" s="342" t="s">
        <v>160</v>
      </c>
      <c r="C57" s="478">
        <v>0</v>
      </c>
      <c r="D57" s="479">
        <v>0</v>
      </c>
      <c r="E57" s="477" t="str">
        <f t="shared" si="0"/>
        <v/>
      </c>
      <c r="F57" s="472" t="str">
        <f t="shared" si="1"/>
        <v>否</v>
      </c>
      <c r="G57" s="473" t="str">
        <f t="shared" si="2"/>
        <v>项</v>
      </c>
      <c r="H57" s="474" t="str">
        <f t="shared" si="3"/>
        <v>201</v>
      </c>
      <c r="I57" s="474" t="str">
        <f t="shared" si="4"/>
        <v>20105</v>
      </c>
    </row>
    <row r="58" s="319" customFormat="1" ht="34" customHeight="1" spans="1:9">
      <c r="A58" s="333">
        <v>2010599</v>
      </c>
      <c r="B58" s="342" t="s">
        <v>187</v>
      </c>
      <c r="C58" s="479">
        <v>8</v>
      </c>
      <c r="D58" s="479">
        <v>7</v>
      </c>
      <c r="E58" s="477">
        <f t="shared" si="0"/>
        <v>-0.125</v>
      </c>
      <c r="F58" s="472" t="str">
        <f t="shared" si="1"/>
        <v>是</v>
      </c>
      <c r="G58" s="473" t="str">
        <f t="shared" si="2"/>
        <v>项</v>
      </c>
      <c r="H58" s="474" t="str">
        <f t="shared" si="3"/>
        <v>201</v>
      </c>
      <c r="I58" s="474" t="str">
        <f t="shared" si="4"/>
        <v>20105</v>
      </c>
    </row>
    <row r="59" s="316" customFormat="1" ht="34" customHeight="1" spans="1:9">
      <c r="A59" s="339">
        <v>20106</v>
      </c>
      <c r="B59" s="475" t="s">
        <v>188</v>
      </c>
      <c r="C59" s="476">
        <f>SUMIFS(C60:C$1302,$G60:$G$1302,"项",$I60:$I$1302,$A59)</f>
        <v>1022</v>
      </c>
      <c r="D59" s="479">
        <f>SUMIFS(D60:D$1302,$G60:$G$1302,"项",$I60:$I$1302,$A59)</f>
        <v>948</v>
      </c>
      <c r="E59" s="477">
        <f t="shared" si="0"/>
        <v>-0.0724070450097848</v>
      </c>
      <c r="F59" s="472" t="str">
        <f t="shared" si="1"/>
        <v>是</v>
      </c>
      <c r="G59" s="473" t="str">
        <f t="shared" si="2"/>
        <v>款</v>
      </c>
      <c r="H59" s="474" t="str">
        <f t="shared" si="3"/>
        <v>201</v>
      </c>
      <c r="I59" s="474" t="str">
        <f t="shared" si="4"/>
        <v>20106</v>
      </c>
    </row>
    <row r="60" s="319" customFormat="1" ht="34" customHeight="1" spans="1:9">
      <c r="A60" s="333">
        <v>2010601</v>
      </c>
      <c r="B60" s="342" t="s">
        <v>151</v>
      </c>
      <c r="C60" s="478">
        <v>1018</v>
      </c>
      <c r="D60" s="479">
        <v>948</v>
      </c>
      <c r="E60" s="477">
        <f t="shared" si="0"/>
        <v>-0.068762278978389</v>
      </c>
      <c r="F60" s="472" t="str">
        <f t="shared" si="1"/>
        <v>是</v>
      </c>
      <c r="G60" s="473" t="str">
        <f t="shared" si="2"/>
        <v>项</v>
      </c>
      <c r="H60" s="474" t="str">
        <f t="shared" si="3"/>
        <v>201</v>
      </c>
      <c r="I60" s="474" t="str">
        <f t="shared" si="4"/>
        <v>20106</v>
      </c>
    </row>
    <row r="61" s="319" customFormat="1" ht="34" hidden="1" customHeight="1" spans="1:9">
      <c r="A61" s="333">
        <v>2010602</v>
      </c>
      <c r="B61" s="342" t="s">
        <v>152</v>
      </c>
      <c r="C61" s="478">
        <v>0</v>
      </c>
      <c r="D61" s="479">
        <v>0</v>
      </c>
      <c r="E61" s="477" t="str">
        <f t="shared" si="0"/>
        <v/>
      </c>
      <c r="F61" s="472" t="str">
        <f t="shared" si="1"/>
        <v>否</v>
      </c>
      <c r="G61" s="473" t="str">
        <f t="shared" si="2"/>
        <v>项</v>
      </c>
      <c r="H61" s="474" t="str">
        <f t="shared" si="3"/>
        <v>201</v>
      </c>
      <c r="I61" s="474" t="str">
        <f t="shared" si="4"/>
        <v>20106</v>
      </c>
    </row>
    <row r="62" s="319" customFormat="1" ht="34" hidden="1" customHeight="1" spans="1:9">
      <c r="A62" s="333">
        <v>2010603</v>
      </c>
      <c r="B62" s="342" t="s">
        <v>153</v>
      </c>
      <c r="C62" s="478">
        <v>0</v>
      </c>
      <c r="D62" s="479">
        <v>0</v>
      </c>
      <c r="E62" s="477" t="str">
        <f t="shared" si="0"/>
        <v/>
      </c>
      <c r="F62" s="472" t="str">
        <f t="shared" si="1"/>
        <v>否</v>
      </c>
      <c r="G62" s="473" t="str">
        <f t="shared" si="2"/>
        <v>项</v>
      </c>
      <c r="H62" s="474" t="str">
        <f t="shared" si="3"/>
        <v>201</v>
      </c>
      <c r="I62" s="474" t="str">
        <f t="shared" si="4"/>
        <v>20106</v>
      </c>
    </row>
    <row r="63" s="319" customFormat="1" ht="34" hidden="1" customHeight="1" spans="1:9">
      <c r="A63" s="333">
        <v>2010604</v>
      </c>
      <c r="B63" s="342" t="s">
        <v>189</v>
      </c>
      <c r="C63" s="478">
        <v>0</v>
      </c>
      <c r="D63" s="479">
        <v>0</v>
      </c>
      <c r="E63" s="477" t="str">
        <f t="shared" si="0"/>
        <v/>
      </c>
      <c r="F63" s="472" t="str">
        <f t="shared" si="1"/>
        <v>否</v>
      </c>
      <c r="G63" s="473" t="str">
        <f t="shared" si="2"/>
        <v>项</v>
      </c>
      <c r="H63" s="474" t="str">
        <f t="shared" si="3"/>
        <v>201</v>
      </c>
      <c r="I63" s="474" t="str">
        <f t="shared" si="4"/>
        <v>20106</v>
      </c>
    </row>
    <row r="64" s="319" customFormat="1" ht="34" hidden="1" customHeight="1" spans="1:9">
      <c r="A64" s="333">
        <v>2010605</v>
      </c>
      <c r="B64" s="342" t="s">
        <v>190</v>
      </c>
      <c r="C64" s="478">
        <v>0</v>
      </c>
      <c r="D64" s="479">
        <v>0</v>
      </c>
      <c r="E64" s="477" t="str">
        <f t="shared" si="0"/>
        <v/>
      </c>
      <c r="F64" s="472" t="str">
        <f t="shared" si="1"/>
        <v>否</v>
      </c>
      <c r="G64" s="473" t="str">
        <f t="shared" si="2"/>
        <v>项</v>
      </c>
      <c r="H64" s="474" t="str">
        <f t="shared" si="3"/>
        <v>201</v>
      </c>
      <c r="I64" s="474" t="str">
        <f t="shared" si="4"/>
        <v>20106</v>
      </c>
    </row>
    <row r="65" s="319" customFormat="1" ht="34" hidden="1" customHeight="1" spans="1:9">
      <c r="A65" s="333">
        <v>2010606</v>
      </c>
      <c r="B65" s="342" t="s">
        <v>191</v>
      </c>
      <c r="C65" s="478">
        <v>0</v>
      </c>
      <c r="D65" s="479">
        <v>0</v>
      </c>
      <c r="E65" s="477" t="str">
        <f t="shared" si="0"/>
        <v/>
      </c>
      <c r="F65" s="472" t="str">
        <f t="shared" si="1"/>
        <v>否</v>
      </c>
      <c r="G65" s="473" t="str">
        <f t="shared" si="2"/>
        <v>项</v>
      </c>
      <c r="H65" s="474" t="str">
        <f t="shared" si="3"/>
        <v>201</v>
      </c>
      <c r="I65" s="474" t="str">
        <f t="shared" si="4"/>
        <v>20106</v>
      </c>
    </row>
    <row r="66" s="319" customFormat="1" ht="34" hidden="1" customHeight="1" spans="1:9">
      <c r="A66" s="333">
        <v>2010607</v>
      </c>
      <c r="B66" s="342" t="s">
        <v>192</v>
      </c>
      <c r="C66" s="478">
        <v>0</v>
      </c>
      <c r="D66" s="479">
        <v>0</v>
      </c>
      <c r="E66" s="477" t="str">
        <f t="shared" si="0"/>
        <v/>
      </c>
      <c r="F66" s="472" t="str">
        <f t="shared" si="1"/>
        <v>否</v>
      </c>
      <c r="G66" s="473" t="str">
        <f t="shared" si="2"/>
        <v>项</v>
      </c>
      <c r="H66" s="474" t="str">
        <f t="shared" si="3"/>
        <v>201</v>
      </c>
      <c r="I66" s="474" t="str">
        <f t="shared" si="4"/>
        <v>20106</v>
      </c>
    </row>
    <row r="67" s="319" customFormat="1" ht="34" hidden="1" customHeight="1" spans="1:9">
      <c r="A67" s="333">
        <v>2010608</v>
      </c>
      <c r="B67" s="342" t="s">
        <v>193</v>
      </c>
      <c r="C67" s="478">
        <v>0</v>
      </c>
      <c r="D67" s="479">
        <v>0</v>
      </c>
      <c r="E67" s="477" t="str">
        <f t="shared" si="0"/>
        <v/>
      </c>
      <c r="F67" s="472" t="str">
        <f t="shared" si="1"/>
        <v>否</v>
      </c>
      <c r="G67" s="473" t="str">
        <f t="shared" si="2"/>
        <v>项</v>
      </c>
      <c r="H67" s="474" t="str">
        <f t="shared" si="3"/>
        <v>201</v>
      </c>
      <c r="I67" s="474" t="str">
        <f t="shared" si="4"/>
        <v>20106</v>
      </c>
    </row>
    <row r="68" s="319" customFormat="1" ht="34" hidden="1" customHeight="1" spans="1:9">
      <c r="A68" s="333">
        <v>2010650</v>
      </c>
      <c r="B68" s="342" t="s">
        <v>160</v>
      </c>
      <c r="C68" s="478">
        <v>0</v>
      </c>
      <c r="D68" s="479">
        <v>0</v>
      </c>
      <c r="E68" s="477" t="str">
        <f t="shared" ref="E68:E131" si="5">IF(C68&lt;&gt;0,D68/C68-1,"")</f>
        <v/>
      </c>
      <c r="F68" s="472" t="str">
        <f t="shared" ref="F68:F131" si="6">IF(LEN(A68)=3,"是",IF(B68&lt;&gt;"",IF(SUM(C68:D68)&lt;&gt;0,"是","否"),"是"))</f>
        <v>否</v>
      </c>
      <c r="G68" s="473" t="str">
        <f t="shared" ref="G68:G131" si="7">_xlfn.IFS(LEN(A68)=3,"类",LEN(A68)=5,"款",LEN(A68)=7,"项")</f>
        <v>项</v>
      </c>
      <c r="H68" s="474" t="str">
        <f t="shared" ref="H68:H131" si="8">LEFT(A68,3)</f>
        <v>201</v>
      </c>
      <c r="I68" s="474" t="str">
        <f t="shared" ref="I68:I131" si="9">LEFT(A68,5)</f>
        <v>20106</v>
      </c>
    </row>
    <row r="69" s="319" customFormat="1" ht="34" customHeight="1" spans="1:9">
      <c r="A69" s="333">
        <v>2010699</v>
      </c>
      <c r="B69" s="342" t="s">
        <v>194</v>
      </c>
      <c r="C69" s="479">
        <v>4</v>
      </c>
      <c r="D69" s="479">
        <v>0</v>
      </c>
      <c r="E69" s="477">
        <f t="shared" si="5"/>
        <v>-1</v>
      </c>
      <c r="F69" s="472" t="str">
        <f t="shared" si="6"/>
        <v>是</v>
      </c>
      <c r="G69" s="473" t="str">
        <f t="shared" si="7"/>
        <v>项</v>
      </c>
      <c r="H69" s="474" t="str">
        <f t="shared" si="8"/>
        <v>201</v>
      </c>
      <c r="I69" s="474" t="str">
        <f t="shared" si="9"/>
        <v>20106</v>
      </c>
    </row>
    <row r="70" s="316" customFormat="1" ht="34" customHeight="1" spans="1:9">
      <c r="A70" s="339">
        <v>20107</v>
      </c>
      <c r="B70" s="475" t="s">
        <v>195</v>
      </c>
      <c r="C70" s="476">
        <f>SUMIFS(C71:C$1302,$G71:$G$1302,"项",$I71:$I$1302,$A70)</f>
        <v>164</v>
      </c>
      <c r="D70" s="479">
        <f>SUMIFS(D71:D$1302,$G71:$G$1302,"项",$I71:$I$1302,$A70)</f>
        <v>50</v>
      </c>
      <c r="E70" s="477">
        <f t="shared" si="5"/>
        <v>-0.695121951219512</v>
      </c>
      <c r="F70" s="472" t="str">
        <f t="shared" si="6"/>
        <v>是</v>
      </c>
      <c r="G70" s="473" t="str">
        <f t="shared" si="7"/>
        <v>款</v>
      </c>
      <c r="H70" s="474" t="str">
        <f t="shared" si="8"/>
        <v>201</v>
      </c>
      <c r="I70" s="474" t="str">
        <f t="shared" si="9"/>
        <v>20107</v>
      </c>
    </row>
    <row r="71" s="319" customFormat="1" ht="34" customHeight="1" spans="1:9">
      <c r="A71" s="333">
        <v>2010701</v>
      </c>
      <c r="B71" s="342" t="s">
        <v>151</v>
      </c>
      <c r="C71" s="478">
        <v>64</v>
      </c>
      <c r="D71" s="479">
        <v>0</v>
      </c>
      <c r="E71" s="477">
        <f t="shared" si="5"/>
        <v>-1</v>
      </c>
      <c r="F71" s="472" t="str">
        <f t="shared" si="6"/>
        <v>是</v>
      </c>
      <c r="G71" s="473" t="str">
        <f t="shared" si="7"/>
        <v>项</v>
      </c>
      <c r="H71" s="474" t="str">
        <f t="shared" si="8"/>
        <v>201</v>
      </c>
      <c r="I71" s="474" t="str">
        <f t="shared" si="9"/>
        <v>20107</v>
      </c>
    </row>
    <row r="72" s="319" customFormat="1" ht="34" hidden="1" customHeight="1" spans="1:9">
      <c r="A72" s="333">
        <v>2010702</v>
      </c>
      <c r="B72" s="342" t="s">
        <v>152</v>
      </c>
      <c r="C72" s="478">
        <v>0</v>
      </c>
      <c r="D72" s="479">
        <v>0</v>
      </c>
      <c r="E72" s="477" t="str">
        <f t="shared" si="5"/>
        <v/>
      </c>
      <c r="F72" s="472" t="str">
        <f t="shared" si="6"/>
        <v>否</v>
      </c>
      <c r="G72" s="473" t="str">
        <f t="shared" si="7"/>
        <v>项</v>
      </c>
      <c r="H72" s="474" t="str">
        <f t="shared" si="8"/>
        <v>201</v>
      </c>
      <c r="I72" s="474" t="str">
        <f t="shared" si="9"/>
        <v>20107</v>
      </c>
    </row>
    <row r="73" s="319" customFormat="1" ht="34" hidden="1" customHeight="1" spans="1:9">
      <c r="A73" s="333">
        <v>2010703</v>
      </c>
      <c r="B73" s="342" t="s">
        <v>153</v>
      </c>
      <c r="C73" s="478">
        <v>0</v>
      </c>
      <c r="D73" s="479">
        <v>0</v>
      </c>
      <c r="E73" s="477" t="str">
        <f t="shared" si="5"/>
        <v/>
      </c>
      <c r="F73" s="472" t="str">
        <f t="shared" si="6"/>
        <v>否</v>
      </c>
      <c r="G73" s="473" t="str">
        <f t="shared" si="7"/>
        <v>项</v>
      </c>
      <c r="H73" s="474" t="str">
        <f t="shared" si="8"/>
        <v>201</v>
      </c>
      <c r="I73" s="474" t="str">
        <f t="shared" si="9"/>
        <v>20107</v>
      </c>
    </row>
    <row r="74" s="319" customFormat="1" ht="34" hidden="1" customHeight="1" spans="1:9">
      <c r="A74" s="481">
        <v>2010709</v>
      </c>
      <c r="B74" s="342" t="s">
        <v>192</v>
      </c>
      <c r="C74" s="478">
        <v>0</v>
      </c>
      <c r="D74" s="479">
        <v>0</v>
      </c>
      <c r="E74" s="477" t="str">
        <f t="shared" si="5"/>
        <v/>
      </c>
      <c r="F74" s="472" t="str">
        <f t="shared" si="6"/>
        <v>否</v>
      </c>
      <c r="G74" s="473" t="str">
        <f t="shared" si="7"/>
        <v>项</v>
      </c>
      <c r="H74" s="474" t="str">
        <f t="shared" si="8"/>
        <v>201</v>
      </c>
      <c r="I74" s="474" t="str">
        <f t="shared" si="9"/>
        <v>20107</v>
      </c>
    </row>
    <row r="75" s="319" customFormat="1" ht="34" hidden="1" customHeight="1" spans="1:9">
      <c r="A75" s="333">
        <v>2010710</v>
      </c>
      <c r="B75" s="342" t="s">
        <v>196</v>
      </c>
      <c r="C75" s="478">
        <v>0</v>
      </c>
      <c r="D75" s="479">
        <v>0</v>
      </c>
      <c r="E75" s="477" t="str">
        <f t="shared" si="5"/>
        <v/>
      </c>
      <c r="F75" s="472" t="str">
        <f t="shared" si="6"/>
        <v>否</v>
      </c>
      <c r="G75" s="473" t="str">
        <f t="shared" si="7"/>
        <v>项</v>
      </c>
      <c r="H75" s="474" t="str">
        <f t="shared" si="8"/>
        <v>201</v>
      </c>
      <c r="I75" s="474" t="str">
        <f t="shared" si="9"/>
        <v>20107</v>
      </c>
    </row>
    <row r="76" s="319" customFormat="1" ht="34" hidden="1" customHeight="1" spans="1:9">
      <c r="A76" s="333">
        <v>2010750</v>
      </c>
      <c r="B76" s="342" t="s">
        <v>160</v>
      </c>
      <c r="C76" s="478">
        <v>0</v>
      </c>
      <c r="D76" s="479">
        <v>0</v>
      </c>
      <c r="E76" s="477" t="str">
        <f t="shared" si="5"/>
        <v/>
      </c>
      <c r="F76" s="472" t="str">
        <f t="shared" si="6"/>
        <v>否</v>
      </c>
      <c r="G76" s="473" t="str">
        <f t="shared" si="7"/>
        <v>项</v>
      </c>
      <c r="H76" s="474" t="str">
        <f t="shared" si="8"/>
        <v>201</v>
      </c>
      <c r="I76" s="474" t="str">
        <f t="shared" si="9"/>
        <v>20107</v>
      </c>
    </row>
    <row r="77" s="319" customFormat="1" ht="34" customHeight="1" spans="1:9">
      <c r="A77" s="333">
        <v>2010799</v>
      </c>
      <c r="B77" s="342" t="s">
        <v>197</v>
      </c>
      <c r="C77" s="479">
        <v>100</v>
      </c>
      <c r="D77" s="479">
        <f>40+10</f>
        <v>50</v>
      </c>
      <c r="E77" s="477">
        <f t="shared" si="5"/>
        <v>-0.5</v>
      </c>
      <c r="F77" s="472" t="str">
        <f t="shared" si="6"/>
        <v>是</v>
      </c>
      <c r="G77" s="473" t="str">
        <f t="shared" si="7"/>
        <v>项</v>
      </c>
      <c r="H77" s="474" t="str">
        <f t="shared" si="8"/>
        <v>201</v>
      </c>
      <c r="I77" s="474" t="str">
        <f t="shared" si="9"/>
        <v>20107</v>
      </c>
    </row>
    <row r="78" s="316" customFormat="1" ht="34" hidden="1" customHeight="1" spans="1:9">
      <c r="A78" s="339">
        <v>20108</v>
      </c>
      <c r="B78" s="475" t="s">
        <v>198</v>
      </c>
      <c r="C78" s="476">
        <f>SUMIFS(C79:C$1302,$G79:$G$1302,"项",$I79:$I$1302,$A78)</f>
        <v>0</v>
      </c>
      <c r="D78" s="479">
        <f>SUMIFS(D79:D$1302,$G79:$G$1302,"项",$I79:$I$1302,$A78)</f>
        <v>0</v>
      </c>
      <c r="E78" s="477" t="str">
        <f t="shared" si="5"/>
        <v/>
      </c>
      <c r="F78" s="472" t="str">
        <f t="shared" si="6"/>
        <v>否</v>
      </c>
      <c r="G78" s="473" t="str">
        <f t="shared" si="7"/>
        <v>款</v>
      </c>
      <c r="H78" s="474" t="str">
        <f t="shared" si="8"/>
        <v>201</v>
      </c>
      <c r="I78" s="474" t="str">
        <f t="shared" si="9"/>
        <v>20108</v>
      </c>
    </row>
    <row r="79" s="319" customFormat="1" ht="34" hidden="1" customHeight="1" spans="1:9">
      <c r="A79" s="333">
        <v>2010801</v>
      </c>
      <c r="B79" s="342" t="s">
        <v>151</v>
      </c>
      <c r="C79" s="478">
        <v>0</v>
      </c>
      <c r="D79" s="479">
        <v>0</v>
      </c>
      <c r="E79" s="477" t="str">
        <f t="shared" si="5"/>
        <v/>
      </c>
      <c r="F79" s="472" t="str">
        <f t="shared" si="6"/>
        <v>否</v>
      </c>
      <c r="G79" s="473" t="str">
        <f t="shared" si="7"/>
        <v>项</v>
      </c>
      <c r="H79" s="474" t="str">
        <f t="shared" si="8"/>
        <v>201</v>
      </c>
      <c r="I79" s="474" t="str">
        <f t="shared" si="9"/>
        <v>20108</v>
      </c>
    </row>
    <row r="80" s="319" customFormat="1" ht="34" hidden="1" customHeight="1" spans="1:9">
      <c r="A80" s="333">
        <v>2010802</v>
      </c>
      <c r="B80" s="342" t="s">
        <v>152</v>
      </c>
      <c r="C80" s="478">
        <v>0</v>
      </c>
      <c r="D80" s="479">
        <v>0</v>
      </c>
      <c r="E80" s="477" t="str">
        <f t="shared" si="5"/>
        <v/>
      </c>
      <c r="F80" s="472" t="str">
        <f t="shared" si="6"/>
        <v>否</v>
      </c>
      <c r="G80" s="473" t="str">
        <f t="shared" si="7"/>
        <v>项</v>
      </c>
      <c r="H80" s="474" t="str">
        <f t="shared" si="8"/>
        <v>201</v>
      </c>
      <c r="I80" s="474" t="str">
        <f t="shared" si="9"/>
        <v>20108</v>
      </c>
    </row>
    <row r="81" s="319" customFormat="1" ht="34" hidden="1" customHeight="1" spans="1:9">
      <c r="A81" s="333">
        <v>2010803</v>
      </c>
      <c r="B81" s="342" t="s">
        <v>153</v>
      </c>
      <c r="C81" s="478">
        <v>0</v>
      </c>
      <c r="D81" s="479">
        <v>0</v>
      </c>
      <c r="E81" s="477" t="str">
        <f t="shared" si="5"/>
        <v/>
      </c>
      <c r="F81" s="472" t="str">
        <f t="shared" si="6"/>
        <v>否</v>
      </c>
      <c r="G81" s="473" t="str">
        <f t="shared" si="7"/>
        <v>项</v>
      </c>
      <c r="H81" s="474" t="str">
        <f t="shared" si="8"/>
        <v>201</v>
      </c>
      <c r="I81" s="474" t="str">
        <f t="shared" si="9"/>
        <v>20108</v>
      </c>
    </row>
    <row r="82" s="319" customFormat="1" ht="34" hidden="1" customHeight="1" spans="1:9">
      <c r="A82" s="333">
        <v>2010804</v>
      </c>
      <c r="B82" s="342" t="s">
        <v>199</v>
      </c>
      <c r="C82" s="478">
        <v>0</v>
      </c>
      <c r="D82" s="479">
        <v>0</v>
      </c>
      <c r="E82" s="477" t="str">
        <f t="shared" si="5"/>
        <v/>
      </c>
      <c r="F82" s="472" t="str">
        <f t="shared" si="6"/>
        <v>否</v>
      </c>
      <c r="G82" s="473" t="str">
        <f t="shared" si="7"/>
        <v>项</v>
      </c>
      <c r="H82" s="474" t="str">
        <f t="shared" si="8"/>
        <v>201</v>
      </c>
      <c r="I82" s="474" t="str">
        <f t="shared" si="9"/>
        <v>20108</v>
      </c>
    </row>
    <row r="83" s="319" customFormat="1" ht="34" hidden="1" customHeight="1" spans="1:9">
      <c r="A83" s="333">
        <v>2010805</v>
      </c>
      <c r="B83" s="342" t="s">
        <v>200</v>
      </c>
      <c r="C83" s="478">
        <v>0</v>
      </c>
      <c r="D83" s="479">
        <v>0</v>
      </c>
      <c r="E83" s="477" t="str">
        <f t="shared" si="5"/>
        <v/>
      </c>
      <c r="F83" s="472" t="str">
        <f t="shared" si="6"/>
        <v>否</v>
      </c>
      <c r="G83" s="473" t="str">
        <f t="shared" si="7"/>
        <v>项</v>
      </c>
      <c r="H83" s="474" t="str">
        <f t="shared" si="8"/>
        <v>201</v>
      </c>
      <c r="I83" s="474" t="str">
        <f t="shared" si="9"/>
        <v>20108</v>
      </c>
    </row>
    <row r="84" s="319" customFormat="1" ht="34" hidden="1" customHeight="1" spans="1:9">
      <c r="A84" s="333">
        <v>2010806</v>
      </c>
      <c r="B84" s="342" t="s">
        <v>192</v>
      </c>
      <c r="C84" s="478">
        <v>0</v>
      </c>
      <c r="D84" s="479">
        <v>0</v>
      </c>
      <c r="E84" s="477" t="str">
        <f t="shared" si="5"/>
        <v/>
      </c>
      <c r="F84" s="472" t="str">
        <f t="shared" si="6"/>
        <v>否</v>
      </c>
      <c r="G84" s="473" t="str">
        <f t="shared" si="7"/>
        <v>项</v>
      </c>
      <c r="H84" s="474" t="str">
        <f t="shared" si="8"/>
        <v>201</v>
      </c>
      <c r="I84" s="474" t="str">
        <f t="shared" si="9"/>
        <v>20108</v>
      </c>
    </row>
    <row r="85" s="319" customFormat="1" ht="34" hidden="1" customHeight="1" spans="1:9">
      <c r="A85" s="333">
        <v>2010850</v>
      </c>
      <c r="B85" s="342" t="s">
        <v>160</v>
      </c>
      <c r="C85" s="478">
        <v>0</v>
      </c>
      <c r="D85" s="479">
        <v>0</v>
      </c>
      <c r="E85" s="477" t="str">
        <f t="shared" si="5"/>
        <v/>
      </c>
      <c r="F85" s="472" t="str">
        <f t="shared" si="6"/>
        <v>否</v>
      </c>
      <c r="G85" s="473" t="str">
        <f t="shared" si="7"/>
        <v>项</v>
      </c>
      <c r="H85" s="474" t="str">
        <f t="shared" si="8"/>
        <v>201</v>
      </c>
      <c r="I85" s="474" t="str">
        <f t="shared" si="9"/>
        <v>20108</v>
      </c>
    </row>
    <row r="86" s="319" customFormat="1" ht="34" hidden="1" customHeight="1" spans="1:9">
      <c r="A86" s="333">
        <v>2010899</v>
      </c>
      <c r="B86" s="342" t="s">
        <v>201</v>
      </c>
      <c r="C86" s="479">
        <v>0</v>
      </c>
      <c r="D86" s="479">
        <v>0</v>
      </c>
      <c r="E86" s="477" t="str">
        <f t="shared" si="5"/>
        <v/>
      </c>
      <c r="F86" s="472" t="str">
        <f t="shared" si="6"/>
        <v>否</v>
      </c>
      <c r="G86" s="473" t="str">
        <f t="shared" si="7"/>
        <v>项</v>
      </c>
      <c r="H86" s="474" t="str">
        <f t="shared" si="8"/>
        <v>201</v>
      </c>
      <c r="I86" s="474" t="str">
        <f t="shared" si="9"/>
        <v>20108</v>
      </c>
    </row>
    <row r="87" s="316" customFormat="1" ht="34" hidden="1" customHeight="1" spans="1:9">
      <c r="A87" s="339">
        <v>20109</v>
      </c>
      <c r="B87" s="475" t="s">
        <v>202</v>
      </c>
      <c r="C87" s="476">
        <f>SUMIFS(C88:C$1302,$G88:$G$1302,"项",$I88:$I$1302,$A87)</f>
        <v>0</v>
      </c>
      <c r="D87" s="479">
        <f>SUMIFS(D88:D$1302,$G88:$G$1302,"项",$I88:$I$1302,$A87)</f>
        <v>0</v>
      </c>
      <c r="E87" s="477" t="str">
        <f t="shared" si="5"/>
        <v/>
      </c>
      <c r="F87" s="472" t="str">
        <f t="shared" si="6"/>
        <v>否</v>
      </c>
      <c r="G87" s="473" t="str">
        <f t="shared" si="7"/>
        <v>款</v>
      </c>
      <c r="H87" s="474" t="str">
        <f t="shared" si="8"/>
        <v>201</v>
      </c>
      <c r="I87" s="474" t="str">
        <f t="shared" si="9"/>
        <v>20109</v>
      </c>
    </row>
    <row r="88" s="319" customFormat="1" ht="34" hidden="1" customHeight="1" spans="1:9">
      <c r="A88" s="333">
        <v>2010901</v>
      </c>
      <c r="B88" s="342" t="s">
        <v>151</v>
      </c>
      <c r="C88" s="478">
        <v>0</v>
      </c>
      <c r="D88" s="479">
        <v>0</v>
      </c>
      <c r="E88" s="477" t="str">
        <f t="shared" si="5"/>
        <v/>
      </c>
      <c r="F88" s="472" t="str">
        <f t="shared" si="6"/>
        <v>否</v>
      </c>
      <c r="G88" s="473" t="str">
        <f t="shared" si="7"/>
        <v>项</v>
      </c>
      <c r="H88" s="474" t="str">
        <f t="shared" si="8"/>
        <v>201</v>
      </c>
      <c r="I88" s="474" t="str">
        <f t="shared" si="9"/>
        <v>20109</v>
      </c>
    </row>
    <row r="89" s="319" customFormat="1" ht="34" hidden="1" customHeight="1" spans="1:9">
      <c r="A89" s="333">
        <v>2010902</v>
      </c>
      <c r="B89" s="342" t="s">
        <v>152</v>
      </c>
      <c r="C89" s="478">
        <v>0</v>
      </c>
      <c r="D89" s="479">
        <v>0</v>
      </c>
      <c r="E89" s="477" t="str">
        <f t="shared" si="5"/>
        <v/>
      </c>
      <c r="F89" s="472" t="str">
        <f t="shared" si="6"/>
        <v>否</v>
      </c>
      <c r="G89" s="473" t="str">
        <f t="shared" si="7"/>
        <v>项</v>
      </c>
      <c r="H89" s="474" t="str">
        <f t="shared" si="8"/>
        <v>201</v>
      </c>
      <c r="I89" s="474" t="str">
        <f t="shared" si="9"/>
        <v>20109</v>
      </c>
    </row>
    <row r="90" s="319" customFormat="1" ht="34" hidden="1" customHeight="1" spans="1:9">
      <c r="A90" s="333">
        <v>2010903</v>
      </c>
      <c r="B90" s="342" t="s">
        <v>153</v>
      </c>
      <c r="C90" s="478">
        <v>0</v>
      </c>
      <c r="D90" s="479">
        <v>0</v>
      </c>
      <c r="E90" s="477" t="str">
        <f t="shared" si="5"/>
        <v/>
      </c>
      <c r="F90" s="472" t="str">
        <f t="shared" si="6"/>
        <v>否</v>
      </c>
      <c r="G90" s="473" t="str">
        <f t="shared" si="7"/>
        <v>项</v>
      </c>
      <c r="H90" s="474" t="str">
        <f t="shared" si="8"/>
        <v>201</v>
      </c>
      <c r="I90" s="474" t="str">
        <f t="shared" si="9"/>
        <v>20109</v>
      </c>
    </row>
    <row r="91" s="319" customFormat="1" ht="34" hidden="1" customHeight="1" spans="1:9">
      <c r="A91" s="333">
        <v>2010905</v>
      </c>
      <c r="B91" s="342" t="s">
        <v>203</v>
      </c>
      <c r="C91" s="478">
        <v>0</v>
      </c>
      <c r="D91" s="479">
        <v>0</v>
      </c>
      <c r="E91" s="477" t="str">
        <f t="shared" si="5"/>
        <v/>
      </c>
      <c r="F91" s="472" t="str">
        <f t="shared" si="6"/>
        <v>否</v>
      </c>
      <c r="G91" s="473" t="str">
        <f t="shared" si="7"/>
        <v>项</v>
      </c>
      <c r="H91" s="474" t="str">
        <f t="shared" si="8"/>
        <v>201</v>
      </c>
      <c r="I91" s="474" t="str">
        <f t="shared" si="9"/>
        <v>20109</v>
      </c>
    </row>
    <row r="92" s="319" customFormat="1" ht="34" hidden="1" customHeight="1" spans="1:9">
      <c r="A92" s="333">
        <v>2010907</v>
      </c>
      <c r="B92" s="342" t="s">
        <v>204</v>
      </c>
      <c r="C92" s="478">
        <v>0</v>
      </c>
      <c r="D92" s="479">
        <v>0</v>
      </c>
      <c r="E92" s="477" t="str">
        <f t="shared" si="5"/>
        <v/>
      </c>
      <c r="F92" s="472" t="str">
        <f t="shared" si="6"/>
        <v>否</v>
      </c>
      <c r="G92" s="473" t="str">
        <f t="shared" si="7"/>
        <v>项</v>
      </c>
      <c r="H92" s="474" t="str">
        <f t="shared" si="8"/>
        <v>201</v>
      </c>
      <c r="I92" s="474" t="str">
        <f t="shared" si="9"/>
        <v>20109</v>
      </c>
    </row>
    <row r="93" s="319" customFormat="1" ht="34" hidden="1" customHeight="1" spans="1:9">
      <c r="A93" s="333">
        <v>2010908</v>
      </c>
      <c r="B93" s="342" t="s">
        <v>192</v>
      </c>
      <c r="C93" s="478">
        <v>0</v>
      </c>
      <c r="D93" s="479">
        <v>0</v>
      </c>
      <c r="E93" s="477" t="str">
        <f t="shared" si="5"/>
        <v/>
      </c>
      <c r="F93" s="472" t="str">
        <f t="shared" si="6"/>
        <v>否</v>
      </c>
      <c r="G93" s="473" t="str">
        <f t="shared" si="7"/>
        <v>项</v>
      </c>
      <c r="H93" s="474" t="str">
        <f t="shared" si="8"/>
        <v>201</v>
      </c>
      <c r="I93" s="474" t="str">
        <f t="shared" si="9"/>
        <v>20109</v>
      </c>
    </row>
    <row r="94" s="319" customFormat="1" ht="34" hidden="1" customHeight="1" spans="1:9">
      <c r="A94" s="333">
        <v>2010909</v>
      </c>
      <c r="B94" s="342" t="s">
        <v>205</v>
      </c>
      <c r="C94" s="478">
        <v>0</v>
      </c>
      <c r="D94" s="479">
        <v>0</v>
      </c>
      <c r="E94" s="477" t="str">
        <f t="shared" si="5"/>
        <v/>
      </c>
      <c r="F94" s="472" t="str">
        <f t="shared" si="6"/>
        <v>否</v>
      </c>
      <c r="G94" s="473" t="str">
        <f t="shared" si="7"/>
        <v>项</v>
      </c>
      <c r="H94" s="474" t="str">
        <f t="shared" si="8"/>
        <v>201</v>
      </c>
      <c r="I94" s="474" t="str">
        <f t="shared" si="9"/>
        <v>20109</v>
      </c>
    </row>
    <row r="95" s="319" customFormat="1" ht="34" hidden="1" customHeight="1" spans="1:9">
      <c r="A95" s="333">
        <v>2010910</v>
      </c>
      <c r="B95" s="342" t="s">
        <v>206</v>
      </c>
      <c r="C95" s="478">
        <v>0</v>
      </c>
      <c r="D95" s="479">
        <v>0</v>
      </c>
      <c r="E95" s="477" t="str">
        <f t="shared" si="5"/>
        <v/>
      </c>
      <c r="F95" s="472" t="str">
        <f t="shared" si="6"/>
        <v>否</v>
      </c>
      <c r="G95" s="473" t="str">
        <f t="shared" si="7"/>
        <v>项</v>
      </c>
      <c r="H95" s="474" t="str">
        <f t="shared" si="8"/>
        <v>201</v>
      </c>
      <c r="I95" s="474" t="str">
        <f t="shared" si="9"/>
        <v>20109</v>
      </c>
    </row>
    <row r="96" s="319" customFormat="1" ht="34" hidden="1" customHeight="1" spans="1:9">
      <c r="A96" s="333">
        <v>2010911</v>
      </c>
      <c r="B96" s="342" t="s">
        <v>207</v>
      </c>
      <c r="C96" s="478">
        <v>0</v>
      </c>
      <c r="D96" s="479">
        <v>0</v>
      </c>
      <c r="E96" s="477" t="str">
        <f t="shared" si="5"/>
        <v/>
      </c>
      <c r="F96" s="472" t="str">
        <f t="shared" si="6"/>
        <v>否</v>
      </c>
      <c r="G96" s="473" t="str">
        <f t="shared" si="7"/>
        <v>项</v>
      </c>
      <c r="H96" s="474" t="str">
        <f t="shared" si="8"/>
        <v>201</v>
      </c>
      <c r="I96" s="474" t="str">
        <f t="shared" si="9"/>
        <v>20109</v>
      </c>
    </row>
    <row r="97" s="319" customFormat="1" ht="34" hidden="1" customHeight="1" spans="1:9">
      <c r="A97" s="333">
        <v>2010912</v>
      </c>
      <c r="B97" s="342" t="s">
        <v>208</v>
      </c>
      <c r="C97" s="478">
        <v>0</v>
      </c>
      <c r="D97" s="479">
        <v>0</v>
      </c>
      <c r="E97" s="477" t="str">
        <f t="shared" si="5"/>
        <v/>
      </c>
      <c r="F97" s="472" t="str">
        <f t="shared" si="6"/>
        <v>否</v>
      </c>
      <c r="G97" s="473" t="str">
        <f t="shared" si="7"/>
        <v>项</v>
      </c>
      <c r="H97" s="474" t="str">
        <f t="shared" si="8"/>
        <v>201</v>
      </c>
      <c r="I97" s="474" t="str">
        <f t="shared" si="9"/>
        <v>20109</v>
      </c>
    </row>
    <row r="98" s="319" customFormat="1" ht="34" hidden="1" customHeight="1" spans="1:9">
      <c r="A98" s="333">
        <v>2010950</v>
      </c>
      <c r="B98" s="342" t="s">
        <v>160</v>
      </c>
      <c r="C98" s="478">
        <v>0</v>
      </c>
      <c r="D98" s="479">
        <v>0</v>
      </c>
      <c r="E98" s="477" t="str">
        <f t="shared" si="5"/>
        <v/>
      </c>
      <c r="F98" s="472" t="str">
        <f t="shared" si="6"/>
        <v>否</v>
      </c>
      <c r="G98" s="473" t="str">
        <f t="shared" si="7"/>
        <v>项</v>
      </c>
      <c r="H98" s="474" t="str">
        <f t="shared" si="8"/>
        <v>201</v>
      </c>
      <c r="I98" s="474" t="str">
        <f t="shared" si="9"/>
        <v>20109</v>
      </c>
    </row>
    <row r="99" s="319" customFormat="1" ht="34" hidden="1" customHeight="1" spans="1:9">
      <c r="A99" s="333">
        <v>2010999</v>
      </c>
      <c r="B99" s="342" t="s">
        <v>209</v>
      </c>
      <c r="C99" s="479">
        <v>0</v>
      </c>
      <c r="D99" s="479">
        <v>0</v>
      </c>
      <c r="E99" s="477" t="str">
        <f t="shared" si="5"/>
        <v/>
      </c>
      <c r="F99" s="472" t="str">
        <f t="shared" si="6"/>
        <v>否</v>
      </c>
      <c r="G99" s="473" t="str">
        <f t="shared" si="7"/>
        <v>项</v>
      </c>
      <c r="H99" s="474" t="str">
        <f t="shared" si="8"/>
        <v>201</v>
      </c>
      <c r="I99" s="474" t="str">
        <f t="shared" si="9"/>
        <v>20109</v>
      </c>
    </row>
    <row r="100" s="316" customFormat="1" ht="34" customHeight="1" spans="1:9">
      <c r="A100" s="339">
        <v>20111</v>
      </c>
      <c r="B100" s="475" t="s">
        <v>210</v>
      </c>
      <c r="C100" s="476">
        <f>SUMIFS(C101:C$1302,$G101:$G$1302,"项",$I101:$I$1302,$A100)</f>
        <v>2327</v>
      </c>
      <c r="D100" s="479">
        <f>SUMIFS(D101:D$1302,$G101:$G$1302,"项",$I101:$I$1302,$A100)</f>
        <v>2471</v>
      </c>
      <c r="E100" s="477">
        <f t="shared" si="5"/>
        <v>0.061882251826386</v>
      </c>
      <c r="F100" s="472" t="str">
        <f t="shared" si="6"/>
        <v>是</v>
      </c>
      <c r="G100" s="473" t="str">
        <f t="shared" si="7"/>
        <v>款</v>
      </c>
      <c r="H100" s="474" t="str">
        <f t="shared" si="8"/>
        <v>201</v>
      </c>
      <c r="I100" s="474" t="str">
        <f t="shared" si="9"/>
        <v>20111</v>
      </c>
    </row>
    <row r="101" s="319" customFormat="1" ht="34" customHeight="1" spans="1:9">
      <c r="A101" s="333">
        <v>2011101</v>
      </c>
      <c r="B101" s="342" t="s">
        <v>151</v>
      </c>
      <c r="C101" s="478">
        <v>2283</v>
      </c>
      <c r="D101" s="479">
        <v>2366</v>
      </c>
      <c r="E101" s="477">
        <f t="shared" si="5"/>
        <v>0.0363556723609286</v>
      </c>
      <c r="F101" s="472" t="str">
        <f t="shared" si="6"/>
        <v>是</v>
      </c>
      <c r="G101" s="473" t="str">
        <f t="shared" si="7"/>
        <v>项</v>
      </c>
      <c r="H101" s="474" t="str">
        <f t="shared" si="8"/>
        <v>201</v>
      </c>
      <c r="I101" s="474" t="str">
        <f t="shared" si="9"/>
        <v>20111</v>
      </c>
    </row>
    <row r="102" s="319" customFormat="1" ht="34" hidden="1" customHeight="1" spans="1:9">
      <c r="A102" s="333">
        <v>2011102</v>
      </c>
      <c r="B102" s="342" t="s">
        <v>152</v>
      </c>
      <c r="C102" s="478">
        <v>0</v>
      </c>
      <c r="D102" s="479">
        <v>0</v>
      </c>
      <c r="E102" s="477" t="str">
        <f t="shared" si="5"/>
        <v/>
      </c>
      <c r="F102" s="472" t="str">
        <f t="shared" si="6"/>
        <v>否</v>
      </c>
      <c r="G102" s="473" t="str">
        <f t="shared" si="7"/>
        <v>项</v>
      </c>
      <c r="H102" s="474" t="str">
        <f t="shared" si="8"/>
        <v>201</v>
      </c>
      <c r="I102" s="474" t="str">
        <f t="shared" si="9"/>
        <v>20111</v>
      </c>
    </row>
    <row r="103" s="319" customFormat="1" ht="34" hidden="1" customHeight="1" spans="1:9">
      <c r="A103" s="333">
        <v>2011103</v>
      </c>
      <c r="B103" s="342" t="s">
        <v>153</v>
      </c>
      <c r="C103" s="478">
        <v>0</v>
      </c>
      <c r="D103" s="479">
        <v>0</v>
      </c>
      <c r="E103" s="477" t="str">
        <f t="shared" si="5"/>
        <v/>
      </c>
      <c r="F103" s="472" t="str">
        <f t="shared" si="6"/>
        <v>否</v>
      </c>
      <c r="G103" s="473" t="str">
        <f t="shared" si="7"/>
        <v>项</v>
      </c>
      <c r="H103" s="474" t="str">
        <f t="shared" si="8"/>
        <v>201</v>
      </c>
      <c r="I103" s="474" t="str">
        <f t="shared" si="9"/>
        <v>20111</v>
      </c>
    </row>
    <row r="104" s="319" customFormat="1" ht="34" customHeight="1" spans="1:9">
      <c r="A104" s="333">
        <v>2011104</v>
      </c>
      <c r="B104" s="342" t="s">
        <v>211</v>
      </c>
      <c r="C104" s="478">
        <v>44</v>
      </c>
      <c r="D104" s="479">
        <v>62</v>
      </c>
      <c r="E104" s="477">
        <f t="shared" si="5"/>
        <v>0.409090909090909</v>
      </c>
      <c r="F104" s="472" t="str">
        <f t="shared" si="6"/>
        <v>是</v>
      </c>
      <c r="G104" s="473" t="str">
        <f t="shared" si="7"/>
        <v>项</v>
      </c>
      <c r="H104" s="474" t="str">
        <f t="shared" si="8"/>
        <v>201</v>
      </c>
      <c r="I104" s="474" t="str">
        <f t="shared" si="9"/>
        <v>20111</v>
      </c>
    </row>
    <row r="105" s="319" customFormat="1" ht="34" hidden="1" customHeight="1" spans="1:9">
      <c r="A105" s="333">
        <v>2011105</v>
      </c>
      <c r="B105" s="342" t="s">
        <v>212</v>
      </c>
      <c r="C105" s="478">
        <v>0</v>
      </c>
      <c r="D105" s="479">
        <v>0</v>
      </c>
      <c r="E105" s="477" t="str">
        <f t="shared" si="5"/>
        <v/>
      </c>
      <c r="F105" s="472" t="str">
        <f t="shared" si="6"/>
        <v>否</v>
      </c>
      <c r="G105" s="473" t="str">
        <f t="shared" si="7"/>
        <v>项</v>
      </c>
      <c r="H105" s="474" t="str">
        <f t="shared" si="8"/>
        <v>201</v>
      </c>
      <c r="I105" s="474" t="str">
        <f t="shared" si="9"/>
        <v>20111</v>
      </c>
    </row>
    <row r="106" s="319" customFormat="1" ht="34" hidden="1" customHeight="1" spans="1:9">
      <c r="A106" s="333">
        <v>2011106</v>
      </c>
      <c r="B106" s="342" t="s">
        <v>213</v>
      </c>
      <c r="C106" s="478">
        <v>0</v>
      </c>
      <c r="D106" s="479">
        <v>0</v>
      </c>
      <c r="E106" s="477" t="str">
        <f t="shared" si="5"/>
        <v/>
      </c>
      <c r="F106" s="472" t="str">
        <f t="shared" si="6"/>
        <v>否</v>
      </c>
      <c r="G106" s="473" t="str">
        <f t="shared" si="7"/>
        <v>项</v>
      </c>
      <c r="H106" s="474" t="str">
        <f t="shared" si="8"/>
        <v>201</v>
      </c>
      <c r="I106" s="474" t="str">
        <f t="shared" si="9"/>
        <v>20111</v>
      </c>
    </row>
    <row r="107" s="319" customFormat="1" ht="34" hidden="1" customHeight="1" spans="1:9">
      <c r="A107" s="333">
        <v>2011150</v>
      </c>
      <c r="B107" s="342" t="s">
        <v>160</v>
      </c>
      <c r="C107" s="478">
        <v>0</v>
      </c>
      <c r="D107" s="479">
        <v>0</v>
      </c>
      <c r="E107" s="477" t="str">
        <f t="shared" si="5"/>
        <v/>
      </c>
      <c r="F107" s="472" t="str">
        <f t="shared" si="6"/>
        <v>否</v>
      </c>
      <c r="G107" s="473" t="str">
        <f t="shared" si="7"/>
        <v>项</v>
      </c>
      <c r="H107" s="474" t="str">
        <f t="shared" si="8"/>
        <v>201</v>
      </c>
      <c r="I107" s="474" t="str">
        <f t="shared" si="9"/>
        <v>20111</v>
      </c>
    </row>
    <row r="108" s="319" customFormat="1" ht="34" customHeight="1" spans="1:9">
      <c r="A108" s="333">
        <v>2011199</v>
      </c>
      <c r="B108" s="342" t="s">
        <v>214</v>
      </c>
      <c r="C108" s="479">
        <v>0</v>
      </c>
      <c r="D108" s="479">
        <v>43</v>
      </c>
      <c r="E108" s="477" t="str">
        <f t="shared" si="5"/>
        <v/>
      </c>
      <c r="F108" s="472" t="str">
        <f t="shared" si="6"/>
        <v>是</v>
      </c>
      <c r="G108" s="473" t="str">
        <f t="shared" si="7"/>
        <v>项</v>
      </c>
      <c r="H108" s="474" t="str">
        <f t="shared" si="8"/>
        <v>201</v>
      </c>
      <c r="I108" s="474" t="str">
        <f t="shared" si="9"/>
        <v>20111</v>
      </c>
    </row>
    <row r="109" s="316" customFormat="1" ht="34" customHeight="1" spans="1:9">
      <c r="A109" s="339">
        <v>20113</v>
      </c>
      <c r="B109" s="475" t="s">
        <v>215</v>
      </c>
      <c r="C109" s="476">
        <f>SUMIFS(C110:C$1302,$G110:$G$1302,"项",$I110:$I$1302,$A109)</f>
        <v>549</v>
      </c>
      <c r="D109" s="479">
        <f>SUMIFS(D110:D$1302,$G110:$G$1302,"项",$I110:$I$1302,$A109)</f>
        <v>752</v>
      </c>
      <c r="E109" s="477">
        <f t="shared" si="5"/>
        <v>0.36976320582878</v>
      </c>
      <c r="F109" s="472" t="str">
        <f t="shared" si="6"/>
        <v>是</v>
      </c>
      <c r="G109" s="473" t="str">
        <f t="shared" si="7"/>
        <v>款</v>
      </c>
      <c r="H109" s="474" t="str">
        <f t="shared" si="8"/>
        <v>201</v>
      </c>
      <c r="I109" s="474" t="str">
        <f t="shared" si="9"/>
        <v>20113</v>
      </c>
    </row>
    <row r="110" s="319" customFormat="1" ht="34" customHeight="1" spans="1:9">
      <c r="A110" s="333">
        <v>2011301</v>
      </c>
      <c r="B110" s="342" t="s">
        <v>151</v>
      </c>
      <c r="C110" s="478">
        <v>0</v>
      </c>
      <c r="D110" s="479">
        <v>235</v>
      </c>
      <c r="E110" s="477" t="str">
        <f t="shared" si="5"/>
        <v/>
      </c>
      <c r="F110" s="472" t="str">
        <f t="shared" si="6"/>
        <v>是</v>
      </c>
      <c r="G110" s="473" t="str">
        <f t="shared" si="7"/>
        <v>项</v>
      </c>
      <c r="H110" s="474" t="str">
        <f t="shared" si="8"/>
        <v>201</v>
      </c>
      <c r="I110" s="474" t="str">
        <f t="shared" si="9"/>
        <v>20113</v>
      </c>
    </row>
    <row r="111" s="319" customFormat="1" ht="34" hidden="1" customHeight="1" spans="1:9">
      <c r="A111" s="333">
        <v>2011302</v>
      </c>
      <c r="B111" s="342" t="s">
        <v>152</v>
      </c>
      <c r="C111" s="478">
        <v>0</v>
      </c>
      <c r="D111" s="479">
        <v>0</v>
      </c>
      <c r="E111" s="477" t="str">
        <f t="shared" si="5"/>
        <v/>
      </c>
      <c r="F111" s="472" t="str">
        <f t="shared" si="6"/>
        <v>否</v>
      </c>
      <c r="G111" s="473" t="str">
        <f t="shared" si="7"/>
        <v>项</v>
      </c>
      <c r="H111" s="474" t="str">
        <f t="shared" si="8"/>
        <v>201</v>
      </c>
      <c r="I111" s="474" t="str">
        <f t="shared" si="9"/>
        <v>20113</v>
      </c>
    </row>
    <row r="112" s="319" customFormat="1" ht="34" hidden="1" customHeight="1" spans="1:9">
      <c r="A112" s="333">
        <v>2011303</v>
      </c>
      <c r="B112" s="342" t="s">
        <v>153</v>
      </c>
      <c r="C112" s="478">
        <v>0</v>
      </c>
      <c r="D112" s="479">
        <v>0</v>
      </c>
      <c r="E112" s="477" t="str">
        <f t="shared" si="5"/>
        <v/>
      </c>
      <c r="F112" s="472" t="str">
        <f t="shared" si="6"/>
        <v>否</v>
      </c>
      <c r="G112" s="473" t="str">
        <f t="shared" si="7"/>
        <v>项</v>
      </c>
      <c r="H112" s="474" t="str">
        <f t="shared" si="8"/>
        <v>201</v>
      </c>
      <c r="I112" s="474" t="str">
        <f t="shared" si="9"/>
        <v>20113</v>
      </c>
    </row>
    <row r="113" s="319" customFormat="1" ht="34" hidden="1" customHeight="1" spans="1:9">
      <c r="A113" s="333">
        <v>2011304</v>
      </c>
      <c r="B113" s="342" t="s">
        <v>216</v>
      </c>
      <c r="C113" s="478">
        <v>0</v>
      </c>
      <c r="D113" s="479">
        <v>0</v>
      </c>
      <c r="E113" s="477" t="str">
        <f t="shared" si="5"/>
        <v/>
      </c>
      <c r="F113" s="472" t="str">
        <f t="shared" si="6"/>
        <v>否</v>
      </c>
      <c r="G113" s="473" t="str">
        <f t="shared" si="7"/>
        <v>项</v>
      </c>
      <c r="H113" s="474" t="str">
        <f t="shared" si="8"/>
        <v>201</v>
      </c>
      <c r="I113" s="474" t="str">
        <f t="shared" si="9"/>
        <v>20113</v>
      </c>
    </row>
    <row r="114" s="319" customFormat="1" ht="34" hidden="1" customHeight="1" spans="1:9">
      <c r="A114" s="333">
        <v>2011305</v>
      </c>
      <c r="B114" s="342" t="s">
        <v>217</v>
      </c>
      <c r="C114" s="478">
        <v>0</v>
      </c>
      <c r="D114" s="479">
        <v>0</v>
      </c>
      <c r="E114" s="477" t="str">
        <f t="shared" si="5"/>
        <v/>
      </c>
      <c r="F114" s="472" t="str">
        <f t="shared" si="6"/>
        <v>否</v>
      </c>
      <c r="G114" s="473" t="str">
        <f t="shared" si="7"/>
        <v>项</v>
      </c>
      <c r="H114" s="474" t="str">
        <f t="shared" si="8"/>
        <v>201</v>
      </c>
      <c r="I114" s="474" t="str">
        <f t="shared" si="9"/>
        <v>20113</v>
      </c>
    </row>
    <row r="115" s="319" customFormat="1" ht="34" hidden="1" customHeight="1" spans="1:9">
      <c r="A115" s="333">
        <v>2011306</v>
      </c>
      <c r="B115" s="342" t="s">
        <v>218</v>
      </c>
      <c r="C115" s="478">
        <v>0</v>
      </c>
      <c r="D115" s="479">
        <v>0</v>
      </c>
      <c r="E115" s="477" t="str">
        <f t="shared" si="5"/>
        <v/>
      </c>
      <c r="F115" s="472" t="str">
        <f t="shared" si="6"/>
        <v>否</v>
      </c>
      <c r="G115" s="473" t="str">
        <f t="shared" si="7"/>
        <v>项</v>
      </c>
      <c r="H115" s="474" t="str">
        <f t="shared" si="8"/>
        <v>201</v>
      </c>
      <c r="I115" s="474" t="str">
        <f t="shared" si="9"/>
        <v>20113</v>
      </c>
    </row>
    <row r="116" s="319" customFormat="1" ht="34" hidden="1" customHeight="1" spans="1:9">
      <c r="A116" s="333">
        <v>2011307</v>
      </c>
      <c r="B116" s="342" t="s">
        <v>219</v>
      </c>
      <c r="C116" s="478">
        <v>0</v>
      </c>
      <c r="D116" s="479">
        <v>0</v>
      </c>
      <c r="E116" s="477" t="str">
        <f t="shared" si="5"/>
        <v/>
      </c>
      <c r="F116" s="472" t="str">
        <f t="shared" si="6"/>
        <v>否</v>
      </c>
      <c r="G116" s="473" t="str">
        <f t="shared" si="7"/>
        <v>项</v>
      </c>
      <c r="H116" s="474" t="str">
        <f t="shared" si="8"/>
        <v>201</v>
      </c>
      <c r="I116" s="474" t="str">
        <f t="shared" si="9"/>
        <v>20113</v>
      </c>
    </row>
    <row r="117" s="319" customFormat="1" ht="34" customHeight="1" spans="1:9">
      <c r="A117" s="333">
        <v>2011308</v>
      </c>
      <c r="B117" s="342" t="s">
        <v>220</v>
      </c>
      <c r="C117" s="478">
        <v>317</v>
      </c>
      <c r="D117" s="479">
        <v>115</v>
      </c>
      <c r="E117" s="477">
        <f t="shared" si="5"/>
        <v>-0.637223974763407</v>
      </c>
      <c r="F117" s="472" t="str">
        <f t="shared" si="6"/>
        <v>是</v>
      </c>
      <c r="G117" s="473" t="str">
        <f t="shared" si="7"/>
        <v>项</v>
      </c>
      <c r="H117" s="474" t="str">
        <f t="shared" si="8"/>
        <v>201</v>
      </c>
      <c r="I117" s="474" t="str">
        <f t="shared" si="9"/>
        <v>20113</v>
      </c>
    </row>
    <row r="118" s="319" customFormat="1" ht="34" hidden="1" customHeight="1" spans="1:9">
      <c r="A118" s="333">
        <v>2011350</v>
      </c>
      <c r="B118" s="342" t="s">
        <v>160</v>
      </c>
      <c r="C118" s="478">
        <v>0</v>
      </c>
      <c r="D118" s="479">
        <v>0</v>
      </c>
      <c r="E118" s="477" t="str">
        <f t="shared" si="5"/>
        <v/>
      </c>
      <c r="F118" s="472" t="str">
        <f t="shared" si="6"/>
        <v>否</v>
      </c>
      <c r="G118" s="473" t="str">
        <f t="shared" si="7"/>
        <v>项</v>
      </c>
      <c r="H118" s="474" t="str">
        <f t="shared" si="8"/>
        <v>201</v>
      </c>
      <c r="I118" s="474" t="str">
        <f t="shared" si="9"/>
        <v>20113</v>
      </c>
    </row>
    <row r="119" s="319" customFormat="1" ht="34" customHeight="1" spans="1:9">
      <c r="A119" s="333">
        <v>2011399</v>
      </c>
      <c r="B119" s="342" t="s">
        <v>221</v>
      </c>
      <c r="C119" s="479">
        <v>232</v>
      </c>
      <c r="D119" s="479">
        <v>402</v>
      </c>
      <c r="E119" s="477">
        <f t="shared" si="5"/>
        <v>0.732758620689655</v>
      </c>
      <c r="F119" s="472" t="str">
        <f t="shared" si="6"/>
        <v>是</v>
      </c>
      <c r="G119" s="473" t="str">
        <f t="shared" si="7"/>
        <v>项</v>
      </c>
      <c r="H119" s="474" t="str">
        <f t="shared" si="8"/>
        <v>201</v>
      </c>
      <c r="I119" s="474" t="str">
        <f t="shared" si="9"/>
        <v>20113</v>
      </c>
    </row>
    <row r="120" s="316" customFormat="1" ht="34" hidden="1" customHeight="1" spans="1:9">
      <c r="A120" s="339">
        <v>20114</v>
      </c>
      <c r="B120" s="475" t="s">
        <v>222</v>
      </c>
      <c r="C120" s="476">
        <f>SUMIFS(C121:C$1302,$G121:$G$1302,"项",$I121:$I$1302,$A120)</f>
        <v>0</v>
      </c>
      <c r="D120" s="479">
        <f>SUMIFS(D121:D$1302,$G121:$G$1302,"项",$I121:$I$1302,$A120)</f>
        <v>0</v>
      </c>
      <c r="E120" s="477" t="str">
        <f t="shared" si="5"/>
        <v/>
      </c>
      <c r="F120" s="472" t="str">
        <f t="shared" si="6"/>
        <v>否</v>
      </c>
      <c r="G120" s="473" t="str">
        <f t="shared" si="7"/>
        <v>款</v>
      </c>
      <c r="H120" s="474" t="str">
        <f t="shared" si="8"/>
        <v>201</v>
      </c>
      <c r="I120" s="474" t="str">
        <f t="shared" si="9"/>
        <v>20114</v>
      </c>
    </row>
    <row r="121" s="319" customFormat="1" ht="34" hidden="1" customHeight="1" spans="1:9">
      <c r="A121" s="333">
        <v>2011401</v>
      </c>
      <c r="B121" s="342" t="s">
        <v>151</v>
      </c>
      <c r="C121" s="478">
        <v>0</v>
      </c>
      <c r="D121" s="479">
        <v>0</v>
      </c>
      <c r="E121" s="477" t="str">
        <f t="shared" si="5"/>
        <v/>
      </c>
      <c r="F121" s="472" t="str">
        <f t="shared" si="6"/>
        <v>否</v>
      </c>
      <c r="G121" s="473" t="str">
        <f t="shared" si="7"/>
        <v>项</v>
      </c>
      <c r="H121" s="474" t="str">
        <f t="shared" si="8"/>
        <v>201</v>
      </c>
      <c r="I121" s="474" t="str">
        <f t="shared" si="9"/>
        <v>20114</v>
      </c>
    </row>
    <row r="122" s="319" customFormat="1" ht="34" hidden="1" customHeight="1" spans="1:9">
      <c r="A122" s="333">
        <v>2011402</v>
      </c>
      <c r="B122" s="342" t="s">
        <v>152</v>
      </c>
      <c r="C122" s="478">
        <v>0</v>
      </c>
      <c r="D122" s="479">
        <v>0</v>
      </c>
      <c r="E122" s="477" t="str">
        <f t="shared" si="5"/>
        <v/>
      </c>
      <c r="F122" s="472" t="str">
        <f t="shared" si="6"/>
        <v>否</v>
      </c>
      <c r="G122" s="473" t="str">
        <f t="shared" si="7"/>
        <v>项</v>
      </c>
      <c r="H122" s="474" t="str">
        <f t="shared" si="8"/>
        <v>201</v>
      </c>
      <c r="I122" s="474" t="str">
        <f t="shared" si="9"/>
        <v>20114</v>
      </c>
    </row>
    <row r="123" s="319" customFormat="1" ht="34" hidden="1" customHeight="1" spans="1:9">
      <c r="A123" s="333">
        <v>2011403</v>
      </c>
      <c r="B123" s="342" t="s">
        <v>153</v>
      </c>
      <c r="C123" s="478">
        <v>0</v>
      </c>
      <c r="D123" s="479">
        <v>0</v>
      </c>
      <c r="E123" s="477" t="str">
        <f t="shared" si="5"/>
        <v/>
      </c>
      <c r="F123" s="472" t="str">
        <f t="shared" si="6"/>
        <v>否</v>
      </c>
      <c r="G123" s="473" t="str">
        <f t="shared" si="7"/>
        <v>项</v>
      </c>
      <c r="H123" s="474" t="str">
        <f t="shared" si="8"/>
        <v>201</v>
      </c>
      <c r="I123" s="474" t="str">
        <f t="shared" si="9"/>
        <v>20114</v>
      </c>
    </row>
    <row r="124" s="319" customFormat="1" ht="34" hidden="1" customHeight="1" spans="1:9">
      <c r="A124" s="333">
        <v>2011404</v>
      </c>
      <c r="B124" s="342" t="s">
        <v>223</v>
      </c>
      <c r="C124" s="478">
        <v>0</v>
      </c>
      <c r="D124" s="479">
        <v>0</v>
      </c>
      <c r="E124" s="477" t="str">
        <f t="shared" si="5"/>
        <v/>
      </c>
      <c r="F124" s="472" t="str">
        <f t="shared" si="6"/>
        <v>否</v>
      </c>
      <c r="G124" s="473" t="str">
        <f t="shared" si="7"/>
        <v>项</v>
      </c>
      <c r="H124" s="474" t="str">
        <f t="shared" si="8"/>
        <v>201</v>
      </c>
      <c r="I124" s="474" t="str">
        <f t="shared" si="9"/>
        <v>20114</v>
      </c>
    </row>
    <row r="125" s="319" customFormat="1" ht="34" hidden="1" customHeight="1" spans="1:9">
      <c r="A125" s="333">
        <v>2011405</v>
      </c>
      <c r="B125" s="342" t="s">
        <v>224</v>
      </c>
      <c r="C125" s="478">
        <v>0</v>
      </c>
      <c r="D125" s="479">
        <v>0</v>
      </c>
      <c r="E125" s="477" t="str">
        <f t="shared" si="5"/>
        <v/>
      </c>
      <c r="F125" s="472" t="str">
        <f t="shared" si="6"/>
        <v>否</v>
      </c>
      <c r="G125" s="473" t="str">
        <f t="shared" si="7"/>
        <v>项</v>
      </c>
      <c r="H125" s="474" t="str">
        <f t="shared" si="8"/>
        <v>201</v>
      </c>
      <c r="I125" s="474" t="str">
        <f t="shared" si="9"/>
        <v>20114</v>
      </c>
    </row>
    <row r="126" s="319" customFormat="1" ht="34" hidden="1" customHeight="1" spans="1:9">
      <c r="A126" s="333">
        <v>2011408</v>
      </c>
      <c r="B126" s="342" t="s">
        <v>225</v>
      </c>
      <c r="C126" s="478">
        <v>0</v>
      </c>
      <c r="D126" s="479">
        <v>0</v>
      </c>
      <c r="E126" s="477" t="str">
        <f t="shared" si="5"/>
        <v/>
      </c>
      <c r="F126" s="472" t="str">
        <f t="shared" si="6"/>
        <v>否</v>
      </c>
      <c r="G126" s="473" t="str">
        <f t="shared" si="7"/>
        <v>项</v>
      </c>
      <c r="H126" s="474" t="str">
        <f t="shared" si="8"/>
        <v>201</v>
      </c>
      <c r="I126" s="474" t="str">
        <f t="shared" si="9"/>
        <v>20114</v>
      </c>
    </row>
    <row r="127" s="319" customFormat="1" ht="34" hidden="1" customHeight="1" spans="1:9">
      <c r="A127" s="333">
        <v>2011409</v>
      </c>
      <c r="B127" s="342" t="s">
        <v>226</v>
      </c>
      <c r="C127" s="478">
        <v>0</v>
      </c>
      <c r="D127" s="479">
        <v>0</v>
      </c>
      <c r="E127" s="477" t="str">
        <f t="shared" si="5"/>
        <v/>
      </c>
      <c r="F127" s="472" t="str">
        <f t="shared" si="6"/>
        <v>否</v>
      </c>
      <c r="G127" s="473" t="str">
        <f t="shared" si="7"/>
        <v>项</v>
      </c>
      <c r="H127" s="474" t="str">
        <f t="shared" si="8"/>
        <v>201</v>
      </c>
      <c r="I127" s="474" t="str">
        <f t="shared" si="9"/>
        <v>20114</v>
      </c>
    </row>
    <row r="128" s="319" customFormat="1" ht="34" hidden="1" customHeight="1" spans="1:9">
      <c r="A128" s="333">
        <v>2011410</v>
      </c>
      <c r="B128" s="342" t="s">
        <v>227</v>
      </c>
      <c r="C128" s="478">
        <v>0</v>
      </c>
      <c r="D128" s="479">
        <v>0</v>
      </c>
      <c r="E128" s="477" t="str">
        <f t="shared" si="5"/>
        <v/>
      </c>
      <c r="F128" s="472" t="str">
        <f t="shared" si="6"/>
        <v>否</v>
      </c>
      <c r="G128" s="473" t="str">
        <f t="shared" si="7"/>
        <v>项</v>
      </c>
      <c r="H128" s="474" t="str">
        <f t="shared" si="8"/>
        <v>201</v>
      </c>
      <c r="I128" s="474" t="str">
        <f t="shared" si="9"/>
        <v>20114</v>
      </c>
    </row>
    <row r="129" s="319" customFormat="1" ht="34" hidden="1" customHeight="1" spans="1:9">
      <c r="A129" s="333">
        <v>2011411</v>
      </c>
      <c r="B129" s="342" t="s">
        <v>228</v>
      </c>
      <c r="C129" s="478">
        <v>0</v>
      </c>
      <c r="D129" s="479">
        <v>0</v>
      </c>
      <c r="E129" s="477" t="str">
        <f t="shared" si="5"/>
        <v/>
      </c>
      <c r="F129" s="472" t="str">
        <f t="shared" si="6"/>
        <v>否</v>
      </c>
      <c r="G129" s="473" t="str">
        <f t="shared" si="7"/>
        <v>项</v>
      </c>
      <c r="H129" s="474" t="str">
        <f t="shared" si="8"/>
        <v>201</v>
      </c>
      <c r="I129" s="474" t="str">
        <f t="shared" si="9"/>
        <v>20114</v>
      </c>
    </row>
    <row r="130" s="319" customFormat="1" ht="34" hidden="1" customHeight="1" spans="1:9">
      <c r="A130" s="333">
        <v>2011450</v>
      </c>
      <c r="B130" s="342" t="s">
        <v>160</v>
      </c>
      <c r="C130" s="478">
        <v>0</v>
      </c>
      <c r="D130" s="479">
        <v>0</v>
      </c>
      <c r="E130" s="477" t="str">
        <f t="shared" si="5"/>
        <v/>
      </c>
      <c r="F130" s="472" t="str">
        <f t="shared" si="6"/>
        <v>否</v>
      </c>
      <c r="G130" s="473" t="str">
        <f t="shared" si="7"/>
        <v>项</v>
      </c>
      <c r="H130" s="474" t="str">
        <f t="shared" si="8"/>
        <v>201</v>
      </c>
      <c r="I130" s="474" t="str">
        <f t="shared" si="9"/>
        <v>20114</v>
      </c>
    </row>
    <row r="131" s="319" customFormat="1" ht="34" hidden="1" customHeight="1" spans="1:9">
      <c r="A131" s="333">
        <v>2011499</v>
      </c>
      <c r="B131" s="342" t="s">
        <v>229</v>
      </c>
      <c r="C131" s="479">
        <v>0</v>
      </c>
      <c r="D131" s="479">
        <v>0</v>
      </c>
      <c r="E131" s="477" t="str">
        <f t="shared" si="5"/>
        <v/>
      </c>
      <c r="F131" s="472" t="str">
        <f t="shared" si="6"/>
        <v>否</v>
      </c>
      <c r="G131" s="473" t="str">
        <f t="shared" si="7"/>
        <v>项</v>
      </c>
      <c r="H131" s="474" t="str">
        <f t="shared" si="8"/>
        <v>201</v>
      </c>
      <c r="I131" s="474" t="str">
        <f t="shared" si="9"/>
        <v>20114</v>
      </c>
    </row>
    <row r="132" s="316" customFormat="1" ht="34" customHeight="1" spans="1:9">
      <c r="A132" s="339">
        <v>20123</v>
      </c>
      <c r="B132" s="475" t="s">
        <v>230</v>
      </c>
      <c r="C132" s="476">
        <f>SUMIFS(C133:C$1302,$G133:$G$1302,"项",$I133:$I$1302,$A132)</f>
        <v>62</v>
      </c>
      <c r="D132" s="479">
        <f>SUMIFS(D133:D$1302,$G133:$G$1302,"项",$I133:$I$1302,$A132)</f>
        <v>82</v>
      </c>
      <c r="E132" s="477">
        <f t="shared" ref="E132:E195" si="10">IF(C132&lt;&gt;0,D132/C132-1,"")</f>
        <v>0.32258064516129</v>
      </c>
      <c r="F132" s="472" t="str">
        <f t="shared" ref="F132:F195" si="11">IF(LEN(A132)=3,"是",IF(B132&lt;&gt;"",IF(SUM(C132:D132)&lt;&gt;0,"是","否"),"是"))</f>
        <v>是</v>
      </c>
      <c r="G132" s="473" t="str">
        <f t="shared" ref="G132:G195" si="12">_xlfn.IFS(LEN(A132)=3,"类",LEN(A132)=5,"款",LEN(A132)=7,"项")</f>
        <v>款</v>
      </c>
      <c r="H132" s="474" t="str">
        <f t="shared" ref="H132:H195" si="13">LEFT(A132,3)</f>
        <v>201</v>
      </c>
      <c r="I132" s="474" t="str">
        <f t="shared" ref="I132:I195" si="14">LEFT(A132,5)</f>
        <v>20123</v>
      </c>
    </row>
    <row r="133" s="319" customFormat="1" ht="34" customHeight="1" spans="1:9">
      <c r="A133" s="333">
        <v>2012301</v>
      </c>
      <c r="B133" s="342" t="s">
        <v>151</v>
      </c>
      <c r="C133" s="478">
        <v>22</v>
      </c>
      <c r="D133" s="479">
        <v>54</v>
      </c>
      <c r="E133" s="477">
        <f t="shared" si="10"/>
        <v>1.45454545454545</v>
      </c>
      <c r="F133" s="472" t="str">
        <f t="shared" si="11"/>
        <v>是</v>
      </c>
      <c r="G133" s="473" t="str">
        <f t="shared" si="12"/>
        <v>项</v>
      </c>
      <c r="H133" s="474" t="str">
        <f t="shared" si="13"/>
        <v>201</v>
      </c>
      <c r="I133" s="474" t="str">
        <f t="shared" si="14"/>
        <v>20123</v>
      </c>
    </row>
    <row r="134" s="319" customFormat="1" ht="34" hidden="1" customHeight="1" spans="1:9">
      <c r="A134" s="333">
        <v>2012302</v>
      </c>
      <c r="B134" s="342" t="s">
        <v>152</v>
      </c>
      <c r="C134" s="478">
        <v>0</v>
      </c>
      <c r="D134" s="479">
        <v>0</v>
      </c>
      <c r="E134" s="477" t="str">
        <f t="shared" si="10"/>
        <v/>
      </c>
      <c r="F134" s="472" t="str">
        <f t="shared" si="11"/>
        <v>否</v>
      </c>
      <c r="G134" s="473" t="str">
        <f t="shared" si="12"/>
        <v>项</v>
      </c>
      <c r="H134" s="474" t="str">
        <f t="shared" si="13"/>
        <v>201</v>
      </c>
      <c r="I134" s="474" t="str">
        <f t="shared" si="14"/>
        <v>20123</v>
      </c>
    </row>
    <row r="135" s="319" customFormat="1" ht="34" hidden="1" customHeight="1" spans="1:9">
      <c r="A135" s="333">
        <v>2012303</v>
      </c>
      <c r="B135" s="342" t="s">
        <v>153</v>
      </c>
      <c r="C135" s="478">
        <v>0</v>
      </c>
      <c r="D135" s="479">
        <v>0</v>
      </c>
      <c r="E135" s="477" t="str">
        <f t="shared" si="10"/>
        <v/>
      </c>
      <c r="F135" s="472" t="str">
        <f t="shared" si="11"/>
        <v>否</v>
      </c>
      <c r="G135" s="473" t="str">
        <f t="shared" si="12"/>
        <v>项</v>
      </c>
      <c r="H135" s="474" t="str">
        <f t="shared" si="13"/>
        <v>201</v>
      </c>
      <c r="I135" s="474" t="str">
        <f t="shared" si="14"/>
        <v>20123</v>
      </c>
    </row>
    <row r="136" s="319" customFormat="1" ht="34" customHeight="1" spans="1:9">
      <c r="A136" s="333">
        <v>2012304</v>
      </c>
      <c r="B136" s="342" t="s">
        <v>231</v>
      </c>
      <c r="C136" s="478">
        <v>40</v>
      </c>
      <c r="D136" s="479">
        <v>0</v>
      </c>
      <c r="E136" s="477">
        <f t="shared" si="10"/>
        <v>-1</v>
      </c>
      <c r="F136" s="472" t="str">
        <f t="shared" si="11"/>
        <v>是</v>
      </c>
      <c r="G136" s="473" t="str">
        <f t="shared" si="12"/>
        <v>项</v>
      </c>
      <c r="H136" s="474" t="str">
        <f t="shared" si="13"/>
        <v>201</v>
      </c>
      <c r="I136" s="474" t="str">
        <f t="shared" si="14"/>
        <v>20123</v>
      </c>
    </row>
    <row r="137" s="319" customFormat="1" ht="34" hidden="1" customHeight="1" spans="1:9">
      <c r="A137" s="333">
        <v>2012350</v>
      </c>
      <c r="B137" s="342" t="s">
        <v>160</v>
      </c>
      <c r="C137" s="478">
        <v>0</v>
      </c>
      <c r="D137" s="479">
        <v>0</v>
      </c>
      <c r="E137" s="477" t="str">
        <f t="shared" si="10"/>
        <v/>
      </c>
      <c r="F137" s="472" t="str">
        <f t="shared" si="11"/>
        <v>否</v>
      </c>
      <c r="G137" s="473" t="str">
        <f t="shared" si="12"/>
        <v>项</v>
      </c>
      <c r="H137" s="474" t="str">
        <f t="shared" si="13"/>
        <v>201</v>
      </c>
      <c r="I137" s="474" t="str">
        <f t="shared" si="14"/>
        <v>20123</v>
      </c>
    </row>
    <row r="138" s="319" customFormat="1" ht="34" customHeight="1" spans="1:9">
      <c r="A138" s="333">
        <v>2012399</v>
      </c>
      <c r="B138" s="342" t="s">
        <v>232</v>
      </c>
      <c r="C138" s="479">
        <v>0</v>
      </c>
      <c r="D138" s="479">
        <v>28</v>
      </c>
      <c r="E138" s="477" t="str">
        <f t="shared" si="10"/>
        <v/>
      </c>
      <c r="F138" s="472" t="str">
        <f t="shared" si="11"/>
        <v>是</v>
      </c>
      <c r="G138" s="473" t="str">
        <f t="shared" si="12"/>
        <v>项</v>
      </c>
      <c r="H138" s="474" t="str">
        <f t="shared" si="13"/>
        <v>201</v>
      </c>
      <c r="I138" s="474" t="str">
        <f t="shared" si="14"/>
        <v>20123</v>
      </c>
    </row>
    <row r="139" s="316" customFormat="1" ht="34" hidden="1" customHeight="1" spans="1:9">
      <c r="A139" s="339">
        <v>20125</v>
      </c>
      <c r="B139" s="475" t="s">
        <v>233</v>
      </c>
      <c r="C139" s="476">
        <f>SUMIFS(C140:C$1302,$G140:$G$1302,"项",$I140:$I$1302,$A139)</f>
        <v>0</v>
      </c>
      <c r="D139" s="479">
        <f>SUMIFS(D140:D$1302,$G140:$G$1302,"项",$I140:$I$1302,$A139)</f>
        <v>0</v>
      </c>
      <c r="E139" s="477" t="str">
        <f t="shared" si="10"/>
        <v/>
      </c>
      <c r="F139" s="472" t="str">
        <f t="shared" si="11"/>
        <v>否</v>
      </c>
      <c r="G139" s="473" t="str">
        <f t="shared" si="12"/>
        <v>款</v>
      </c>
      <c r="H139" s="474" t="str">
        <f t="shared" si="13"/>
        <v>201</v>
      </c>
      <c r="I139" s="474" t="str">
        <f t="shared" si="14"/>
        <v>20125</v>
      </c>
    </row>
    <row r="140" s="319" customFormat="1" ht="34" hidden="1" customHeight="1" spans="1:9">
      <c r="A140" s="333">
        <v>2012501</v>
      </c>
      <c r="B140" s="342" t="s">
        <v>151</v>
      </c>
      <c r="C140" s="478">
        <v>0</v>
      </c>
      <c r="D140" s="479">
        <v>0</v>
      </c>
      <c r="E140" s="477" t="str">
        <f t="shared" si="10"/>
        <v/>
      </c>
      <c r="F140" s="472" t="str">
        <f t="shared" si="11"/>
        <v>否</v>
      </c>
      <c r="G140" s="473" t="str">
        <f t="shared" si="12"/>
        <v>项</v>
      </c>
      <c r="H140" s="474" t="str">
        <f t="shared" si="13"/>
        <v>201</v>
      </c>
      <c r="I140" s="474" t="str">
        <f t="shared" si="14"/>
        <v>20125</v>
      </c>
    </row>
    <row r="141" s="319" customFormat="1" ht="34" hidden="1" customHeight="1" spans="1:9">
      <c r="A141" s="333">
        <v>2012502</v>
      </c>
      <c r="B141" s="342" t="s">
        <v>152</v>
      </c>
      <c r="C141" s="478">
        <v>0</v>
      </c>
      <c r="D141" s="479">
        <v>0</v>
      </c>
      <c r="E141" s="477" t="str">
        <f t="shared" si="10"/>
        <v/>
      </c>
      <c r="F141" s="472" t="str">
        <f t="shared" si="11"/>
        <v>否</v>
      </c>
      <c r="G141" s="473" t="str">
        <f t="shared" si="12"/>
        <v>项</v>
      </c>
      <c r="H141" s="474" t="str">
        <f t="shared" si="13"/>
        <v>201</v>
      </c>
      <c r="I141" s="474" t="str">
        <f t="shared" si="14"/>
        <v>20125</v>
      </c>
    </row>
    <row r="142" s="319" customFormat="1" ht="34" hidden="1" customHeight="1" spans="1:9">
      <c r="A142" s="333">
        <v>2012503</v>
      </c>
      <c r="B142" s="342" t="s">
        <v>153</v>
      </c>
      <c r="C142" s="478">
        <v>0</v>
      </c>
      <c r="D142" s="479">
        <v>0</v>
      </c>
      <c r="E142" s="477" t="str">
        <f t="shared" si="10"/>
        <v/>
      </c>
      <c r="F142" s="472" t="str">
        <f t="shared" si="11"/>
        <v>否</v>
      </c>
      <c r="G142" s="473" t="str">
        <f t="shared" si="12"/>
        <v>项</v>
      </c>
      <c r="H142" s="474" t="str">
        <f t="shared" si="13"/>
        <v>201</v>
      </c>
      <c r="I142" s="474" t="str">
        <f t="shared" si="14"/>
        <v>20125</v>
      </c>
    </row>
    <row r="143" s="319" customFormat="1" ht="34" hidden="1" customHeight="1" spans="1:9">
      <c r="A143" s="333">
        <v>2012504</v>
      </c>
      <c r="B143" s="342" t="s">
        <v>234</v>
      </c>
      <c r="C143" s="478">
        <v>0</v>
      </c>
      <c r="D143" s="479">
        <v>0</v>
      </c>
      <c r="E143" s="477" t="str">
        <f t="shared" si="10"/>
        <v/>
      </c>
      <c r="F143" s="472" t="str">
        <f t="shared" si="11"/>
        <v>否</v>
      </c>
      <c r="G143" s="473" t="str">
        <f t="shared" si="12"/>
        <v>项</v>
      </c>
      <c r="H143" s="474" t="str">
        <f t="shared" si="13"/>
        <v>201</v>
      </c>
      <c r="I143" s="474" t="str">
        <f t="shared" si="14"/>
        <v>20125</v>
      </c>
    </row>
    <row r="144" s="319" customFormat="1" ht="34" hidden="1" customHeight="1" spans="1:9">
      <c r="A144" s="333">
        <v>2012505</v>
      </c>
      <c r="B144" s="342" t="s">
        <v>235</v>
      </c>
      <c r="C144" s="478">
        <v>0</v>
      </c>
      <c r="D144" s="479">
        <v>0</v>
      </c>
      <c r="E144" s="477" t="str">
        <f t="shared" si="10"/>
        <v/>
      </c>
      <c r="F144" s="472" t="str">
        <f t="shared" si="11"/>
        <v>否</v>
      </c>
      <c r="G144" s="473" t="str">
        <f t="shared" si="12"/>
        <v>项</v>
      </c>
      <c r="H144" s="474" t="str">
        <f t="shared" si="13"/>
        <v>201</v>
      </c>
      <c r="I144" s="474" t="str">
        <f t="shared" si="14"/>
        <v>20125</v>
      </c>
    </row>
    <row r="145" s="319" customFormat="1" ht="34" hidden="1" customHeight="1" spans="1:9">
      <c r="A145" s="333">
        <v>2012550</v>
      </c>
      <c r="B145" s="342" t="s">
        <v>160</v>
      </c>
      <c r="C145" s="478">
        <v>0</v>
      </c>
      <c r="D145" s="479">
        <v>0</v>
      </c>
      <c r="E145" s="477" t="str">
        <f t="shared" si="10"/>
        <v/>
      </c>
      <c r="F145" s="472" t="str">
        <f t="shared" si="11"/>
        <v>否</v>
      </c>
      <c r="G145" s="473" t="str">
        <f t="shared" si="12"/>
        <v>项</v>
      </c>
      <c r="H145" s="474" t="str">
        <f t="shared" si="13"/>
        <v>201</v>
      </c>
      <c r="I145" s="474" t="str">
        <f t="shared" si="14"/>
        <v>20125</v>
      </c>
    </row>
    <row r="146" s="319" customFormat="1" ht="34" hidden="1" customHeight="1" spans="1:9">
      <c r="A146" s="333">
        <v>2012599</v>
      </c>
      <c r="B146" s="342" t="s">
        <v>236</v>
      </c>
      <c r="C146" s="479">
        <v>0</v>
      </c>
      <c r="D146" s="479">
        <v>0</v>
      </c>
      <c r="E146" s="477" t="str">
        <f t="shared" si="10"/>
        <v/>
      </c>
      <c r="F146" s="472" t="str">
        <f t="shared" si="11"/>
        <v>否</v>
      </c>
      <c r="G146" s="473" t="str">
        <f t="shared" si="12"/>
        <v>项</v>
      </c>
      <c r="H146" s="474" t="str">
        <f t="shared" si="13"/>
        <v>201</v>
      </c>
      <c r="I146" s="474" t="str">
        <f t="shared" si="14"/>
        <v>20125</v>
      </c>
    </row>
    <row r="147" s="316" customFormat="1" ht="34" customHeight="1" spans="1:9">
      <c r="A147" s="339">
        <v>20126</v>
      </c>
      <c r="B147" s="475" t="s">
        <v>237</v>
      </c>
      <c r="C147" s="476">
        <f>SUMIFS(C148:C$1302,$G148:$G$1302,"项",$I148:$I$1302,$A147)</f>
        <v>124</v>
      </c>
      <c r="D147" s="479">
        <f>SUMIFS(D148:D$1302,$G148:$G$1302,"项",$I148:$I$1302,$A147)</f>
        <v>130</v>
      </c>
      <c r="E147" s="477">
        <f t="shared" si="10"/>
        <v>0.0483870967741935</v>
      </c>
      <c r="F147" s="472" t="str">
        <f t="shared" si="11"/>
        <v>是</v>
      </c>
      <c r="G147" s="473" t="str">
        <f t="shared" si="12"/>
        <v>款</v>
      </c>
      <c r="H147" s="474" t="str">
        <f t="shared" si="13"/>
        <v>201</v>
      </c>
      <c r="I147" s="474" t="str">
        <f t="shared" si="14"/>
        <v>20126</v>
      </c>
    </row>
    <row r="148" s="319" customFormat="1" ht="34" hidden="1" customHeight="1" spans="1:9">
      <c r="A148" s="333">
        <v>2012601</v>
      </c>
      <c r="B148" s="342" t="s">
        <v>151</v>
      </c>
      <c r="C148" s="478">
        <v>0</v>
      </c>
      <c r="D148" s="479">
        <v>0</v>
      </c>
      <c r="E148" s="477" t="str">
        <f t="shared" si="10"/>
        <v/>
      </c>
      <c r="F148" s="472" t="str">
        <f t="shared" si="11"/>
        <v>否</v>
      </c>
      <c r="G148" s="473" t="str">
        <f t="shared" si="12"/>
        <v>项</v>
      </c>
      <c r="H148" s="474" t="str">
        <f t="shared" si="13"/>
        <v>201</v>
      </c>
      <c r="I148" s="474" t="str">
        <f t="shared" si="14"/>
        <v>20126</v>
      </c>
    </row>
    <row r="149" s="319" customFormat="1" ht="34" hidden="1" customHeight="1" spans="1:9">
      <c r="A149" s="333">
        <v>2012602</v>
      </c>
      <c r="B149" s="342" t="s">
        <v>152</v>
      </c>
      <c r="C149" s="478">
        <v>0</v>
      </c>
      <c r="D149" s="479">
        <v>0</v>
      </c>
      <c r="E149" s="477" t="str">
        <f t="shared" si="10"/>
        <v/>
      </c>
      <c r="F149" s="472" t="str">
        <f t="shared" si="11"/>
        <v>否</v>
      </c>
      <c r="G149" s="473" t="str">
        <f t="shared" si="12"/>
        <v>项</v>
      </c>
      <c r="H149" s="474" t="str">
        <f t="shared" si="13"/>
        <v>201</v>
      </c>
      <c r="I149" s="474" t="str">
        <f t="shared" si="14"/>
        <v>20126</v>
      </c>
    </row>
    <row r="150" s="319" customFormat="1" ht="34" hidden="1" customHeight="1" spans="1:9">
      <c r="A150" s="333">
        <v>2012603</v>
      </c>
      <c r="B150" s="342" t="s">
        <v>153</v>
      </c>
      <c r="C150" s="478">
        <v>0</v>
      </c>
      <c r="D150" s="479">
        <v>0</v>
      </c>
      <c r="E150" s="477" t="str">
        <f t="shared" si="10"/>
        <v/>
      </c>
      <c r="F150" s="472" t="str">
        <f t="shared" si="11"/>
        <v>否</v>
      </c>
      <c r="G150" s="473" t="str">
        <f t="shared" si="12"/>
        <v>项</v>
      </c>
      <c r="H150" s="474" t="str">
        <f t="shared" si="13"/>
        <v>201</v>
      </c>
      <c r="I150" s="474" t="str">
        <f t="shared" si="14"/>
        <v>20126</v>
      </c>
    </row>
    <row r="151" s="319" customFormat="1" ht="34" customHeight="1" spans="1:9">
      <c r="A151" s="333">
        <v>2012604</v>
      </c>
      <c r="B151" s="342" t="s">
        <v>238</v>
      </c>
      <c r="C151" s="478">
        <v>124</v>
      </c>
      <c r="D151" s="479">
        <v>130</v>
      </c>
      <c r="E151" s="477">
        <f t="shared" si="10"/>
        <v>0.0483870967741935</v>
      </c>
      <c r="F151" s="472" t="str">
        <f t="shared" si="11"/>
        <v>是</v>
      </c>
      <c r="G151" s="473" t="str">
        <f t="shared" si="12"/>
        <v>项</v>
      </c>
      <c r="H151" s="474" t="str">
        <f t="shared" si="13"/>
        <v>201</v>
      </c>
      <c r="I151" s="474" t="str">
        <f t="shared" si="14"/>
        <v>20126</v>
      </c>
    </row>
    <row r="152" s="319" customFormat="1" ht="34" hidden="1" customHeight="1" spans="1:9">
      <c r="A152" s="333">
        <v>2012699</v>
      </c>
      <c r="B152" s="342" t="s">
        <v>239</v>
      </c>
      <c r="C152" s="479">
        <v>0</v>
      </c>
      <c r="D152" s="479">
        <v>0</v>
      </c>
      <c r="E152" s="477" t="str">
        <f t="shared" si="10"/>
        <v/>
      </c>
      <c r="F152" s="472" t="str">
        <f t="shared" si="11"/>
        <v>否</v>
      </c>
      <c r="G152" s="473" t="str">
        <f t="shared" si="12"/>
        <v>项</v>
      </c>
      <c r="H152" s="474" t="str">
        <f t="shared" si="13"/>
        <v>201</v>
      </c>
      <c r="I152" s="474" t="str">
        <f t="shared" si="14"/>
        <v>20126</v>
      </c>
    </row>
    <row r="153" s="316" customFormat="1" ht="34" customHeight="1" spans="1:9">
      <c r="A153" s="339">
        <v>20128</v>
      </c>
      <c r="B153" s="475" t="s">
        <v>240</v>
      </c>
      <c r="C153" s="476">
        <f>SUMIFS(C154:C$1302,$G154:$G$1302,"项",$I154:$I$1302,$A153)</f>
        <v>194</v>
      </c>
      <c r="D153" s="479">
        <f>SUMIFS(D154:D$1302,$G154:$G$1302,"项",$I154:$I$1302,$A153)</f>
        <v>196</v>
      </c>
      <c r="E153" s="477">
        <f t="shared" si="10"/>
        <v>0.0103092783505154</v>
      </c>
      <c r="F153" s="472" t="str">
        <f t="shared" si="11"/>
        <v>是</v>
      </c>
      <c r="G153" s="473" t="str">
        <f t="shared" si="12"/>
        <v>款</v>
      </c>
      <c r="H153" s="474" t="str">
        <f t="shared" si="13"/>
        <v>201</v>
      </c>
      <c r="I153" s="474" t="str">
        <f t="shared" si="14"/>
        <v>20128</v>
      </c>
    </row>
    <row r="154" s="319" customFormat="1" ht="34" customHeight="1" spans="1:9">
      <c r="A154" s="333">
        <v>2012801</v>
      </c>
      <c r="B154" s="342" t="s">
        <v>151</v>
      </c>
      <c r="C154" s="478">
        <v>196</v>
      </c>
      <c r="D154" s="479">
        <v>179</v>
      </c>
      <c r="E154" s="477">
        <f t="shared" si="10"/>
        <v>-0.0867346938775511</v>
      </c>
      <c r="F154" s="472" t="str">
        <f t="shared" si="11"/>
        <v>是</v>
      </c>
      <c r="G154" s="473" t="str">
        <f t="shared" si="12"/>
        <v>项</v>
      </c>
      <c r="H154" s="474" t="str">
        <f t="shared" si="13"/>
        <v>201</v>
      </c>
      <c r="I154" s="474" t="str">
        <f t="shared" si="14"/>
        <v>20128</v>
      </c>
    </row>
    <row r="155" s="319" customFormat="1" ht="34" hidden="1" customHeight="1" spans="1:9">
      <c r="A155" s="333">
        <v>2012802</v>
      </c>
      <c r="B155" s="342" t="s">
        <v>152</v>
      </c>
      <c r="C155" s="478">
        <v>0</v>
      </c>
      <c r="D155" s="479">
        <v>0</v>
      </c>
      <c r="E155" s="477" t="str">
        <f t="shared" si="10"/>
        <v/>
      </c>
      <c r="F155" s="472" t="str">
        <f t="shared" si="11"/>
        <v>否</v>
      </c>
      <c r="G155" s="473" t="str">
        <f t="shared" si="12"/>
        <v>项</v>
      </c>
      <c r="H155" s="474" t="str">
        <f t="shared" si="13"/>
        <v>201</v>
      </c>
      <c r="I155" s="474" t="str">
        <f t="shared" si="14"/>
        <v>20128</v>
      </c>
    </row>
    <row r="156" s="319" customFormat="1" ht="34" hidden="1" customHeight="1" spans="1:9">
      <c r="A156" s="333">
        <v>2012803</v>
      </c>
      <c r="B156" s="342" t="s">
        <v>153</v>
      </c>
      <c r="C156" s="478">
        <v>0</v>
      </c>
      <c r="D156" s="479">
        <v>0</v>
      </c>
      <c r="E156" s="477" t="str">
        <f t="shared" si="10"/>
        <v/>
      </c>
      <c r="F156" s="472" t="str">
        <f t="shared" si="11"/>
        <v>否</v>
      </c>
      <c r="G156" s="473" t="str">
        <f t="shared" si="12"/>
        <v>项</v>
      </c>
      <c r="H156" s="474" t="str">
        <f t="shared" si="13"/>
        <v>201</v>
      </c>
      <c r="I156" s="474" t="str">
        <f t="shared" si="14"/>
        <v>20128</v>
      </c>
    </row>
    <row r="157" s="319" customFormat="1" ht="34" hidden="1" customHeight="1" spans="1:9">
      <c r="A157" s="333">
        <v>2012804</v>
      </c>
      <c r="B157" s="342" t="s">
        <v>165</v>
      </c>
      <c r="C157" s="478">
        <v>0</v>
      </c>
      <c r="D157" s="479">
        <v>0</v>
      </c>
      <c r="E157" s="477" t="str">
        <f t="shared" si="10"/>
        <v/>
      </c>
      <c r="F157" s="472" t="str">
        <f t="shared" si="11"/>
        <v>否</v>
      </c>
      <c r="G157" s="473" t="str">
        <f t="shared" si="12"/>
        <v>项</v>
      </c>
      <c r="H157" s="474" t="str">
        <f t="shared" si="13"/>
        <v>201</v>
      </c>
      <c r="I157" s="474" t="str">
        <f t="shared" si="14"/>
        <v>20128</v>
      </c>
    </row>
    <row r="158" s="319" customFormat="1" ht="34" hidden="1" customHeight="1" spans="1:9">
      <c r="A158" s="333">
        <v>2012850</v>
      </c>
      <c r="B158" s="342" t="s">
        <v>160</v>
      </c>
      <c r="C158" s="478">
        <v>0</v>
      </c>
      <c r="D158" s="479">
        <v>0</v>
      </c>
      <c r="E158" s="477" t="str">
        <f t="shared" si="10"/>
        <v/>
      </c>
      <c r="F158" s="472" t="str">
        <f t="shared" si="11"/>
        <v>否</v>
      </c>
      <c r="G158" s="473" t="str">
        <f t="shared" si="12"/>
        <v>项</v>
      </c>
      <c r="H158" s="474" t="str">
        <f t="shared" si="13"/>
        <v>201</v>
      </c>
      <c r="I158" s="474" t="str">
        <f t="shared" si="14"/>
        <v>20128</v>
      </c>
    </row>
    <row r="159" s="319" customFormat="1" ht="34" customHeight="1" spans="1:9">
      <c r="A159" s="333">
        <v>2012899</v>
      </c>
      <c r="B159" s="342" t="s">
        <v>241</v>
      </c>
      <c r="C159" s="479">
        <v>-2</v>
      </c>
      <c r="D159" s="479">
        <v>17</v>
      </c>
      <c r="E159" s="477">
        <f t="shared" si="10"/>
        <v>-9.5</v>
      </c>
      <c r="F159" s="472" t="str">
        <f t="shared" si="11"/>
        <v>是</v>
      </c>
      <c r="G159" s="473" t="str">
        <f t="shared" si="12"/>
        <v>项</v>
      </c>
      <c r="H159" s="474" t="str">
        <f t="shared" si="13"/>
        <v>201</v>
      </c>
      <c r="I159" s="474" t="str">
        <f t="shared" si="14"/>
        <v>20128</v>
      </c>
    </row>
    <row r="160" s="316" customFormat="1" ht="34" customHeight="1" spans="1:9">
      <c r="A160" s="339">
        <v>20129</v>
      </c>
      <c r="B160" s="475" t="s">
        <v>242</v>
      </c>
      <c r="C160" s="476">
        <f>SUMIFS(C161:C$1302,$G161:$G$1302,"项",$I161:$I$1302,$A160)</f>
        <v>659</v>
      </c>
      <c r="D160" s="479">
        <f>SUMIFS(D161:D$1302,$G161:$G$1302,"项",$I161:$I$1302,$A160)</f>
        <v>652</v>
      </c>
      <c r="E160" s="477">
        <f t="shared" si="10"/>
        <v>-0.0106221547799696</v>
      </c>
      <c r="F160" s="472" t="str">
        <f t="shared" si="11"/>
        <v>是</v>
      </c>
      <c r="G160" s="473" t="str">
        <f t="shared" si="12"/>
        <v>款</v>
      </c>
      <c r="H160" s="474" t="str">
        <f t="shared" si="13"/>
        <v>201</v>
      </c>
      <c r="I160" s="474" t="str">
        <f t="shared" si="14"/>
        <v>20129</v>
      </c>
    </row>
    <row r="161" s="319" customFormat="1" ht="34" customHeight="1" spans="1:9">
      <c r="A161" s="333">
        <v>2012901</v>
      </c>
      <c r="B161" s="342" t="s">
        <v>151</v>
      </c>
      <c r="C161" s="478">
        <v>519</v>
      </c>
      <c r="D161" s="479">
        <v>538</v>
      </c>
      <c r="E161" s="477">
        <f t="shared" si="10"/>
        <v>0.0366088631984585</v>
      </c>
      <c r="F161" s="472" t="str">
        <f t="shared" si="11"/>
        <v>是</v>
      </c>
      <c r="G161" s="473" t="str">
        <f t="shared" si="12"/>
        <v>项</v>
      </c>
      <c r="H161" s="474" t="str">
        <f t="shared" si="13"/>
        <v>201</v>
      </c>
      <c r="I161" s="474" t="str">
        <f t="shared" si="14"/>
        <v>20129</v>
      </c>
    </row>
    <row r="162" s="319" customFormat="1" ht="34" customHeight="1" spans="1:9">
      <c r="A162" s="333">
        <v>2012902</v>
      </c>
      <c r="B162" s="342" t="s">
        <v>152</v>
      </c>
      <c r="C162" s="478">
        <v>16</v>
      </c>
      <c r="D162" s="479">
        <v>20</v>
      </c>
      <c r="E162" s="477">
        <f t="shared" si="10"/>
        <v>0.25</v>
      </c>
      <c r="F162" s="472" t="str">
        <f t="shared" si="11"/>
        <v>是</v>
      </c>
      <c r="G162" s="473" t="str">
        <f t="shared" si="12"/>
        <v>项</v>
      </c>
      <c r="H162" s="474" t="str">
        <f t="shared" si="13"/>
        <v>201</v>
      </c>
      <c r="I162" s="474" t="str">
        <f t="shared" si="14"/>
        <v>20129</v>
      </c>
    </row>
    <row r="163" s="319" customFormat="1" ht="34" hidden="1" customHeight="1" spans="1:9">
      <c r="A163" s="333">
        <v>2012903</v>
      </c>
      <c r="B163" s="342" t="s">
        <v>153</v>
      </c>
      <c r="C163" s="478">
        <v>0</v>
      </c>
      <c r="D163" s="479">
        <v>0</v>
      </c>
      <c r="E163" s="477" t="str">
        <f t="shared" si="10"/>
        <v/>
      </c>
      <c r="F163" s="472" t="str">
        <f t="shared" si="11"/>
        <v>否</v>
      </c>
      <c r="G163" s="473" t="str">
        <f t="shared" si="12"/>
        <v>项</v>
      </c>
      <c r="H163" s="474" t="str">
        <f t="shared" si="13"/>
        <v>201</v>
      </c>
      <c r="I163" s="474" t="str">
        <f t="shared" si="14"/>
        <v>20129</v>
      </c>
    </row>
    <row r="164" s="319" customFormat="1" ht="34" hidden="1" customHeight="1" spans="1:9">
      <c r="A164" s="333">
        <v>2012906</v>
      </c>
      <c r="B164" s="342" t="s">
        <v>243</v>
      </c>
      <c r="C164" s="478">
        <v>0</v>
      </c>
      <c r="D164" s="479">
        <v>0</v>
      </c>
      <c r="E164" s="477" t="str">
        <f t="shared" si="10"/>
        <v/>
      </c>
      <c r="F164" s="472" t="str">
        <f t="shared" si="11"/>
        <v>否</v>
      </c>
      <c r="G164" s="473" t="str">
        <f t="shared" si="12"/>
        <v>项</v>
      </c>
      <c r="H164" s="474" t="str">
        <f t="shared" si="13"/>
        <v>201</v>
      </c>
      <c r="I164" s="474" t="str">
        <f t="shared" si="14"/>
        <v>20129</v>
      </c>
    </row>
    <row r="165" s="319" customFormat="1" ht="34" hidden="1" customHeight="1" spans="1:9">
      <c r="A165" s="333">
        <v>2012950</v>
      </c>
      <c r="B165" s="342" t="s">
        <v>160</v>
      </c>
      <c r="C165" s="478">
        <v>0</v>
      </c>
      <c r="D165" s="479">
        <v>0</v>
      </c>
      <c r="E165" s="477" t="str">
        <f t="shared" si="10"/>
        <v/>
      </c>
      <c r="F165" s="472" t="str">
        <f t="shared" si="11"/>
        <v>否</v>
      </c>
      <c r="G165" s="473" t="str">
        <f t="shared" si="12"/>
        <v>项</v>
      </c>
      <c r="H165" s="474" t="str">
        <f t="shared" si="13"/>
        <v>201</v>
      </c>
      <c r="I165" s="474" t="str">
        <f t="shared" si="14"/>
        <v>20129</v>
      </c>
    </row>
    <row r="166" s="319" customFormat="1" ht="34" customHeight="1" spans="1:9">
      <c r="A166" s="333">
        <v>2012999</v>
      </c>
      <c r="B166" s="342" t="s">
        <v>244</v>
      </c>
      <c r="C166" s="479">
        <v>124</v>
      </c>
      <c r="D166" s="479">
        <v>94</v>
      </c>
      <c r="E166" s="477">
        <f t="shared" si="10"/>
        <v>-0.241935483870968</v>
      </c>
      <c r="F166" s="472" t="str">
        <f t="shared" si="11"/>
        <v>是</v>
      </c>
      <c r="G166" s="473" t="str">
        <f t="shared" si="12"/>
        <v>项</v>
      </c>
      <c r="H166" s="474" t="str">
        <f t="shared" si="13"/>
        <v>201</v>
      </c>
      <c r="I166" s="474" t="str">
        <f t="shared" si="14"/>
        <v>20129</v>
      </c>
    </row>
    <row r="167" s="316" customFormat="1" ht="34" customHeight="1" spans="1:9">
      <c r="A167" s="339">
        <v>20131</v>
      </c>
      <c r="B167" s="475" t="s">
        <v>245</v>
      </c>
      <c r="C167" s="476">
        <f>SUMIFS(C168:C$1302,$G168:$G$1302,"项",$I168:$I$1302,$A167)</f>
        <v>2294</v>
      </c>
      <c r="D167" s="479">
        <f>SUMIFS(D168:D$1302,$G168:$G$1302,"项",$I168:$I$1302,$A167)</f>
        <v>2714</v>
      </c>
      <c r="E167" s="477">
        <f t="shared" si="10"/>
        <v>0.18308631211857</v>
      </c>
      <c r="F167" s="472" t="str">
        <f t="shared" si="11"/>
        <v>是</v>
      </c>
      <c r="G167" s="473" t="str">
        <f t="shared" si="12"/>
        <v>款</v>
      </c>
      <c r="H167" s="474" t="str">
        <f t="shared" si="13"/>
        <v>201</v>
      </c>
      <c r="I167" s="474" t="str">
        <f t="shared" si="14"/>
        <v>20131</v>
      </c>
    </row>
    <row r="168" s="319" customFormat="1" ht="34" customHeight="1" spans="1:9">
      <c r="A168" s="333">
        <v>2013101</v>
      </c>
      <c r="B168" s="342" t="s">
        <v>151</v>
      </c>
      <c r="C168" s="478">
        <v>1230</v>
      </c>
      <c r="D168" s="479">
        <v>1200</v>
      </c>
      <c r="E168" s="477">
        <f t="shared" si="10"/>
        <v>-0.024390243902439</v>
      </c>
      <c r="F168" s="472" t="str">
        <f t="shared" si="11"/>
        <v>是</v>
      </c>
      <c r="G168" s="473" t="str">
        <f t="shared" si="12"/>
        <v>项</v>
      </c>
      <c r="H168" s="474" t="str">
        <f t="shared" si="13"/>
        <v>201</v>
      </c>
      <c r="I168" s="474" t="str">
        <f t="shared" si="14"/>
        <v>20131</v>
      </c>
    </row>
    <row r="169" s="319" customFormat="1" ht="34" hidden="1" customHeight="1" spans="1:9">
      <c r="A169" s="333">
        <v>2013102</v>
      </c>
      <c r="B169" s="342" t="s">
        <v>152</v>
      </c>
      <c r="C169" s="478">
        <v>0</v>
      </c>
      <c r="D169" s="479">
        <v>0</v>
      </c>
      <c r="E169" s="477" t="str">
        <f t="shared" si="10"/>
        <v/>
      </c>
      <c r="F169" s="472" t="str">
        <f t="shared" si="11"/>
        <v>否</v>
      </c>
      <c r="G169" s="473" t="str">
        <f t="shared" si="12"/>
        <v>项</v>
      </c>
      <c r="H169" s="474" t="str">
        <f t="shared" si="13"/>
        <v>201</v>
      </c>
      <c r="I169" s="474" t="str">
        <f t="shared" si="14"/>
        <v>20131</v>
      </c>
    </row>
    <row r="170" s="319" customFormat="1" ht="34" hidden="1" customHeight="1" spans="1:9">
      <c r="A170" s="333">
        <v>2013103</v>
      </c>
      <c r="B170" s="342" t="s">
        <v>153</v>
      </c>
      <c r="C170" s="478">
        <v>0</v>
      </c>
      <c r="D170" s="479">
        <v>0</v>
      </c>
      <c r="E170" s="477" t="str">
        <f t="shared" si="10"/>
        <v/>
      </c>
      <c r="F170" s="472" t="str">
        <f t="shared" si="11"/>
        <v>否</v>
      </c>
      <c r="G170" s="473" t="str">
        <f t="shared" si="12"/>
        <v>项</v>
      </c>
      <c r="H170" s="474" t="str">
        <f t="shared" si="13"/>
        <v>201</v>
      </c>
      <c r="I170" s="474" t="str">
        <f t="shared" si="14"/>
        <v>20131</v>
      </c>
    </row>
    <row r="171" s="319" customFormat="1" ht="34" hidden="1" customHeight="1" spans="1:9">
      <c r="A171" s="333">
        <v>2013105</v>
      </c>
      <c r="B171" s="342" t="s">
        <v>246</v>
      </c>
      <c r="C171" s="478">
        <v>0</v>
      </c>
      <c r="D171" s="479">
        <v>0</v>
      </c>
      <c r="E171" s="477" t="str">
        <f t="shared" si="10"/>
        <v/>
      </c>
      <c r="F171" s="472" t="str">
        <f t="shared" si="11"/>
        <v>否</v>
      </c>
      <c r="G171" s="473" t="str">
        <f t="shared" si="12"/>
        <v>项</v>
      </c>
      <c r="H171" s="474" t="str">
        <f t="shared" si="13"/>
        <v>201</v>
      </c>
      <c r="I171" s="474" t="str">
        <f t="shared" si="14"/>
        <v>20131</v>
      </c>
    </row>
    <row r="172" s="319" customFormat="1" ht="34" customHeight="1" spans="1:9">
      <c r="A172" s="333">
        <v>2013150</v>
      </c>
      <c r="B172" s="342" t="s">
        <v>160</v>
      </c>
      <c r="C172" s="478">
        <v>346</v>
      </c>
      <c r="D172" s="479">
        <v>352</v>
      </c>
      <c r="E172" s="477">
        <f t="shared" si="10"/>
        <v>0.0173410404624277</v>
      </c>
      <c r="F172" s="472" t="str">
        <f t="shared" si="11"/>
        <v>是</v>
      </c>
      <c r="G172" s="473" t="str">
        <f t="shared" si="12"/>
        <v>项</v>
      </c>
      <c r="H172" s="474" t="str">
        <f t="shared" si="13"/>
        <v>201</v>
      </c>
      <c r="I172" s="474" t="str">
        <f t="shared" si="14"/>
        <v>20131</v>
      </c>
    </row>
    <row r="173" s="319" customFormat="1" ht="34" customHeight="1" spans="1:9">
      <c r="A173" s="333">
        <v>2013199</v>
      </c>
      <c r="B173" s="342" t="s">
        <v>247</v>
      </c>
      <c r="C173" s="479">
        <v>718</v>
      </c>
      <c r="D173" s="479">
        <f>1100+60+2</f>
        <v>1162</v>
      </c>
      <c r="E173" s="477">
        <f t="shared" si="10"/>
        <v>0.618384401114206</v>
      </c>
      <c r="F173" s="472" t="str">
        <f t="shared" si="11"/>
        <v>是</v>
      </c>
      <c r="G173" s="473" t="str">
        <f t="shared" si="12"/>
        <v>项</v>
      </c>
      <c r="H173" s="474" t="str">
        <f t="shared" si="13"/>
        <v>201</v>
      </c>
      <c r="I173" s="474" t="str">
        <f t="shared" si="14"/>
        <v>20131</v>
      </c>
    </row>
    <row r="174" s="316" customFormat="1" ht="34" customHeight="1" spans="1:9">
      <c r="A174" s="339">
        <v>20132</v>
      </c>
      <c r="B174" s="475" t="s">
        <v>248</v>
      </c>
      <c r="C174" s="476">
        <f>SUMIFS(C175:C$1302,$G175:$G$1302,"项",$I175:$I$1302,$A174)</f>
        <v>1185</v>
      </c>
      <c r="D174" s="479">
        <f>SUMIFS(D175:D$1302,$G175:$G$1302,"项",$I175:$I$1302,$A174)</f>
        <v>1787</v>
      </c>
      <c r="E174" s="477">
        <f t="shared" si="10"/>
        <v>0.508016877637131</v>
      </c>
      <c r="F174" s="472" t="str">
        <f t="shared" si="11"/>
        <v>是</v>
      </c>
      <c r="G174" s="473" t="str">
        <f t="shared" si="12"/>
        <v>款</v>
      </c>
      <c r="H174" s="474" t="str">
        <f t="shared" si="13"/>
        <v>201</v>
      </c>
      <c r="I174" s="474" t="str">
        <f t="shared" si="14"/>
        <v>20132</v>
      </c>
    </row>
    <row r="175" s="319" customFormat="1" ht="34" customHeight="1" spans="1:9">
      <c r="A175" s="333">
        <v>2013201</v>
      </c>
      <c r="B175" s="342" t="s">
        <v>151</v>
      </c>
      <c r="C175" s="478">
        <v>899</v>
      </c>
      <c r="D175" s="479">
        <v>869</v>
      </c>
      <c r="E175" s="477">
        <f t="shared" si="10"/>
        <v>-0.0333704115684094</v>
      </c>
      <c r="F175" s="472" t="str">
        <f t="shared" si="11"/>
        <v>是</v>
      </c>
      <c r="G175" s="473" t="str">
        <f t="shared" si="12"/>
        <v>项</v>
      </c>
      <c r="H175" s="474" t="str">
        <f t="shared" si="13"/>
        <v>201</v>
      </c>
      <c r="I175" s="474" t="str">
        <f t="shared" si="14"/>
        <v>20132</v>
      </c>
    </row>
    <row r="176" s="319" customFormat="1" ht="34" hidden="1" customHeight="1" spans="1:9">
      <c r="A176" s="333">
        <v>2013202</v>
      </c>
      <c r="B176" s="342" t="s">
        <v>152</v>
      </c>
      <c r="C176" s="478">
        <v>0</v>
      </c>
      <c r="D176" s="479">
        <v>0</v>
      </c>
      <c r="E176" s="477" t="str">
        <f t="shared" si="10"/>
        <v/>
      </c>
      <c r="F176" s="472" t="str">
        <f t="shared" si="11"/>
        <v>否</v>
      </c>
      <c r="G176" s="473" t="str">
        <f t="shared" si="12"/>
        <v>项</v>
      </c>
      <c r="H176" s="474" t="str">
        <f t="shared" si="13"/>
        <v>201</v>
      </c>
      <c r="I176" s="474" t="str">
        <f t="shared" si="14"/>
        <v>20132</v>
      </c>
    </row>
    <row r="177" s="319" customFormat="1" ht="34" hidden="1" customHeight="1" spans="1:9">
      <c r="A177" s="333">
        <v>2013203</v>
      </c>
      <c r="B177" s="342" t="s">
        <v>153</v>
      </c>
      <c r="C177" s="478">
        <v>0</v>
      </c>
      <c r="D177" s="479">
        <v>0</v>
      </c>
      <c r="E177" s="477" t="str">
        <f t="shared" si="10"/>
        <v/>
      </c>
      <c r="F177" s="472" t="str">
        <f t="shared" si="11"/>
        <v>否</v>
      </c>
      <c r="G177" s="473" t="str">
        <f t="shared" si="12"/>
        <v>项</v>
      </c>
      <c r="H177" s="474" t="str">
        <f t="shared" si="13"/>
        <v>201</v>
      </c>
      <c r="I177" s="474" t="str">
        <f t="shared" si="14"/>
        <v>20132</v>
      </c>
    </row>
    <row r="178" s="319" customFormat="1" ht="34" hidden="1" customHeight="1" spans="1:9">
      <c r="A178" s="333">
        <v>2013204</v>
      </c>
      <c r="B178" s="342" t="s">
        <v>249</v>
      </c>
      <c r="C178" s="478">
        <v>0</v>
      </c>
      <c r="D178" s="479">
        <v>0</v>
      </c>
      <c r="E178" s="477" t="str">
        <f t="shared" si="10"/>
        <v/>
      </c>
      <c r="F178" s="472" t="str">
        <f t="shared" si="11"/>
        <v>否</v>
      </c>
      <c r="G178" s="473" t="str">
        <f t="shared" si="12"/>
        <v>项</v>
      </c>
      <c r="H178" s="474" t="str">
        <f t="shared" si="13"/>
        <v>201</v>
      </c>
      <c r="I178" s="474" t="str">
        <f t="shared" si="14"/>
        <v>20132</v>
      </c>
    </row>
    <row r="179" s="319" customFormat="1" ht="34" customHeight="1" spans="1:9">
      <c r="A179" s="333">
        <v>2013250</v>
      </c>
      <c r="B179" s="342" t="s">
        <v>160</v>
      </c>
      <c r="C179" s="478">
        <v>56</v>
      </c>
      <c r="D179" s="479">
        <v>83</v>
      </c>
      <c r="E179" s="477">
        <f t="shared" si="10"/>
        <v>0.482142857142857</v>
      </c>
      <c r="F179" s="472" t="str">
        <f t="shared" si="11"/>
        <v>是</v>
      </c>
      <c r="G179" s="473" t="str">
        <f t="shared" si="12"/>
        <v>项</v>
      </c>
      <c r="H179" s="474" t="str">
        <f t="shared" si="13"/>
        <v>201</v>
      </c>
      <c r="I179" s="474" t="str">
        <f t="shared" si="14"/>
        <v>20132</v>
      </c>
    </row>
    <row r="180" s="319" customFormat="1" ht="34" customHeight="1" spans="1:9">
      <c r="A180" s="333">
        <v>2013299</v>
      </c>
      <c r="B180" s="342" t="s">
        <v>250</v>
      </c>
      <c r="C180" s="479">
        <v>230</v>
      </c>
      <c r="D180" s="479">
        <v>835</v>
      </c>
      <c r="E180" s="477">
        <f t="shared" si="10"/>
        <v>2.6304347826087</v>
      </c>
      <c r="F180" s="472" t="str">
        <f t="shared" si="11"/>
        <v>是</v>
      </c>
      <c r="G180" s="473" t="str">
        <f t="shared" si="12"/>
        <v>项</v>
      </c>
      <c r="H180" s="474" t="str">
        <f t="shared" si="13"/>
        <v>201</v>
      </c>
      <c r="I180" s="474" t="str">
        <f t="shared" si="14"/>
        <v>20132</v>
      </c>
    </row>
    <row r="181" s="316" customFormat="1" ht="34" customHeight="1" spans="1:9">
      <c r="A181" s="339">
        <v>20133</v>
      </c>
      <c r="B181" s="475" t="s">
        <v>251</v>
      </c>
      <c r="C181" s="476">
        <f>SUMIFS(C182:C$1302,$G182:$G$1302,"项",$I182:$I$1302,$A181)</f>
        <v>879</v>
      </c>
      <c r="D181" s="479">
        <f>SUMIFS(D182:D$1302,$G182:$G$1302,"项",$I182:$I$1302,$A181)</f>
        <v>886</v>
      </c>
      <c r="E181" s="477">
        <f t="shared" si="10"/>
        <v>0.00796359499431176</v>
      </c>
      <c r="F181" s="472" t="str">
        <f t="shared" si="11"/>
        <v>是</v>
      </c>
      <c r="G181" s="473" t="str">
        <f t="shared" si="12"/>
        <v>款</v>
      </c>
      <c r="H181" s="474" t="str">
        <f t="shared" si="13"/>
        <v>201</v>
      </c>
      <c r="I181" s="474" t="str">
        <f t="shared" si="14"/>
        <v>20133</v>
      </c>
    </row>
    <row r="182" s="319" customFormat="1" ht="34" customHeight="1" spans="1:9">
      <c r="A182" s="333">
        <v>2013301</v>
      </c>
      <c r="B182" s="342" t="s">
        <v>151</v>
      </c>
      <c r="C182" s="478">
        <v>324</v>
      </c>
      <c r="D182" s="479">
        <v>286</v>
      </c>
      <c r="E182" s="477">
        <f t="shared" si="10"/>
        <v>-0.117283950617284</v>
      </c>
      <c r="F182" s="472" t="str">
        <f t="shared" si="11"/>
        <v>是</v>
      </c>
      <c r="G182" s="473" t="str">
        <f t="shared" si="12"/>
        <v>项</v>
      </c>
      <c r="H182" s="474" t="str">
        <f t="shared" si="13"/>
        <v>201</v>
      </c>
      <c r="I182" s="474" t="str">
        <f t="shared" si="14"/>
        <v>20133</v>
      </c>
    </row>
    <row r="183" s="319" customFormat="1" ht="34" hidden="1" customHeight="1" spans="1:9">
      <c r="A183" s="333">
        <v>2013302</v>
      </c>
      <c r="B183" s="342" t="s">
        <v>152</v>
      </c>
      <c r="C183" s="478">
        <v>0</v>
      </c>
      <c r="D183" s="479">
        <v>0</v>
      </c>
      <c r="E183" s="477" t="str">
        <f t="shared" si="10"/>
        <v/>
      </c>
      <c r="F183" s="472" t="str">
        <f t="shared" si="11"/>
        <v>否</v>
      </c>
      <c r="G183" s="473" t="str">
        <f t="shared" si="12"/>
        <v>项</v>
      </c>
      <c r="H183" s="474" t="str">
        <f t="shared" si="13"/>
        <v>201</v>
      </c>
      <c r="I183" s="474" t="str">
        <f t="shared" si="14"/>
        <v>20133</v>
      </c>
    </row>
    <row r="184" s="319" customFormat="1" ht="34" hidden="1" customHeight="1" spans="1:9">
      <c r="A184" s="333">
        <v>2013303</v>
      </c>
      <c r="B184" s="342" t="s">
        <v>153</v>
      </c>
      <c r="C184" s="478">
        <v>0</v>
      </c>
      <c r="D184" s="479">
        <v>0</v>
      </c>
      <c r="E184" s="477" t="str">
        <f t="shared" si="10"/>
        <v/>
      </c>
      <c r="F184" s="472" t="str">
        <f t="shared" si="11"/>
        <v>否</v>
      </c>
      <c r="G184" s="473" t="str">
        <f t="shared" si="12"/>
        <v>项</v>
      </c>
      <c r="H184" s="474" t="str">
        <f t="shared" si="13"/>
        <v>201</v>
      </c>
      <c r="I184" s="474" t="str">
        <f t="shared" si="14"/>
        <v>20133</v>
      </c>
    </row>
    <row r="185" s="319" customFormat="1" ht="34" hidden="1" customHeight="1" spans="1:9">
      <c r="A185" s="333">
        <v>2013304</v>
      </c>
      <c r="B185" s="342" t="s">
        <v>252</v>
      </c>
      <c r="C185" s="478">
        <v>0</v>
      </c>
      <c r="D185" s="479">
        <v>0</v>
      </c>
      <c r="E185" s="477" t="str">
        <f t="shared" si="10"/>
        <v/>
      </c>
      <c r="F185" s="472" t="str">
        <f t="shared" si="11"/>
        <v>否</v>
      </c>
      <c r="G185" s="473" t="str">
        <f t="shared" si="12"/>
        <v>项</v>
      </c>
      <c r="H185" s="474" t="str">
        <f t="shared" si="13"/>
        <v>201</v>
      </c>
      <c r="I185" s="474" t="str">
        <f t="shared" si="14"/>
        <v>20133</v>
      </c>
    </row>
    <row r="186" s="319" customFormat="1" ht="34" customHeight="1" spans="1:9">
      <c r="A186" s="333">
        <v>2013350</v>
      </c>
      <c r="B186" s="342" t="s">
        <v>160</v>
      </c>
      <c r="C186" s="478">
        <v>544</v>
      </c>
      <c r="D186" s="479">
        <v>511</v>
      </c>
      <c r="E186" s="477">
        <f t="shared" si="10"/>
        <v>-0.0606617647058824</v>
      </c>
      <c r="F186" s="472" t="str">
        <f t="shared" si="11"/>
        <v>是</v>
      </c>
      <c r="G186" s="473" t="str">
        <f t="shared" si="12"/>
        <v>项</v>
      </c>
      <c r="H186" s="474" t="str">
        <f t="shared" si="13"/>
        <v>201</v>
      </c>
      <c r="I186" s="474" t="str">
        <f t="shared" si="14"/>
        <v>20133</v>
      </c>
    </row>
    <row r="187" s="319" customFormat="1" ht="34" customHeight="1" spans="1:9">
      <c r="A187" s="333">
        <v>2013399</v>
      </c>
      <c r="B187" s="342" t="s">
        <v>253</v>
      </c>
      <c r="C187" s="479">
        <v>11</v>
      </c>
      <c r="D187" s="479">
        <v>89</v>
      </c>
      <c r="E187" s="477">
        <f t="shared" si="10"/>
        <v>7.09090909090909</v>
      </c>
      <c r="F187" s="472" t="str">
        <f t="shared" si="11"/>
        <v>是</v>
      </c>
      <c r="G187" s="473" t="str">
        <f t="shared" si="12"/>
        <v>项</v>
      </c>
      <c r="H187" s="474" t="str">
        <f t="shared" si="13"/>
        <v>201</v>
      </c>
      <c r="I187" s="474" t="str">
        <f t="shared" si="14"/>
        <v>20133</v>
      </c>
    </row>
    <row r="188" s="316" customFormat="1" ht="34" customHeight="1" spans="1:9">
      <c r="A188" s="339">
        <v>20134</v>
      </c>
      <c r="B188" s="475" t="s">
        <v>254</v>
      </c>
      <c r="C188" s="476">
        <f>SUMIFS(C189:C$1302,$G189:$G$1302,"项",$I189:$I$1302,$A188)</f>
        <v>365</v>
      </c>
      <c r="D188" s="479">
        <f>SUMIFS(D189:D$1302,$G189:$G$1302,"项",$I189:$I$1302,$A188)</f>
        <v>405</v>
      </c>
      <c r="E188" s="477">
        <f t="shared" si="10"/>
        <v>0.10958904109589</v>
      </c>
      <c r="F188" s="472" t="str">
        <f t="shared" si="11"/>
        <v>是</v>
      </c>
      <c r="G188" s="473" t="str">
        <f t="shared" si="12"/>
        <v>款</v>
      </c>
      <c r="H188" s="474" t="str">
        <f t="shared" si="13"/>
        <v>201</v>
      </c>
      <c r="I188" s="474" t="str">
        <f t="shared" si="14"/>
        <v>20134</v>
      </c>
    </row>
    <row r="189" s="319" customFormat="1" ht="34" customHeight="1" spans="1:9">
      <c r="A189" s="333">
        <v>2013401</v>
      </c>
      <c r="B189" s="342" t="s">
        <v>151</v>
      </c>
      <c r="C189" s="478">
        <v>312</v>
      </c>
      <c r="D189" s="479">
        <v>289</v>
      </c>
      <c r="E189" s="477">
        <f t="shared" si="10"/>
        <v>-0.0737179487179487</v>
      </c>
      <c r="F189" s="472" t="str">
        <f t="shared" si="11"/>
        <v>是</v>
      </c>
      <c r="G189" s="473" t="str">
        <f t="shared" si="12"/>
        <v>项</v>
      </c>
      <c r="H189" s="474" t="str">
        <f t="shared" si="13"/>
        <v>201</v>
      </c>
      <c r="I189" s="474" t="str">
        <f t="shared" si="14"/>
        <v>20134</v>
      </c>
    </row>
    <row r="190" s="319" customFormat="1" ht="34" customHeight="1" spans="1:9">
      <c r="A190" s="333">
        <v>2013402</v>
      </c>
      <c r="B190" s="342" t="s">
        <v>152</v>
      </c>
      <c r="C190" s="478">
        <v>0</v>
      </c>
      <c r="D190" s="479">
        <v>4</v>
      </c>
      <c r="E190" s="477" t="str">
        <f t="shared" si="10"/>
        <v/>
      </c>
      <c r="F190" s="472" t="str">
        <f t="shared" si="11"/>
        <v>是</v>
      </c>
      <c r="G190" s="473" t="str">
        <f t="shared" si="12"/>
        <v>项</v>
      </c>
      <c r="H190" s="474" t="str">
        <f t="shared" si="13"/>
        <v>201</v>
      </c>
      <c r="I190" s="474" t="str">
        <f t="shared" si="14"/>
        <v>20134</v>
      </c>
    </row>
    <row r="191" s="319" customFormat="1" ht="34" hidden="1" customHeight="1" spans="1:9">
      <c r="A191" s="333">
        <v>2013403</v>
      </c>
      <c r="B191" s="342" t="s">
        <v>153</v>
      </c>
      <c r="C191" s="478">
        <v>0</v>
      </c>
      <c r="D191" s="479">
        <v>0</v>
      </c>
      <c r="E191" s="477" t="str">
        <f t="shared" si="10"/>
        <v/>
      </c>
      <c r="F191" s="472" t="str">
        <f t="shared" si="11"/>
        <v>否</v>
      </c>
      <c r="G191" s="473" t="str">
        <f t="shared" si="12"/>
        <v>项</v>
      </c>
      <c r="H191" s="474" t="str">
        <f t="shared" si="13"/>
        <v>201</v>
      </c>
      <c r="I191" s="474" t="str">
        <f t="shared" si="14"/>
        <v>20134</v>
      </c>
    </row>
    <row r="192" s="319" customFormat="1" ht="34" customHeight="1" spans="1:9">
      <c r="A192" s="333">
        <v>2013404</v>
      </c>
      <c r="B192" s="342" t="s">
        <v>255</v>
      </c>
      <c r="C192" s="478">
        <v>20</v>
      </c>
      <c r="D192" s="479">
        <v>67</v>
      </c>
      <c r="E192" s="477">
        <f t="shared" si="10"/>
        <v>2.35</v>
      </c>
      <c r="F192" s="472" t="str">
        <f t="shared" si="11"/>
        <v>是</v>
      </c>
      <c r="G192" s="473" t="str">
        <f t="shared" si="12"/>
        <v>项</v>
      </c>
      <c r="H192" s="474" t="str">
        <f t="shared" si="13"/>
        <v>201</v>
      </c>
      <c r="I192" s="474" t="str">
        <f t="shared" si="14"/>
        <v>20134</v>
      </c>
    </row>
    <row r="193" s="319" customFormat="1" ht="34" hidden="1" customHeight="1" spans="1:9">
      <c r="A193" s="333">
        <v>2013405</v>
      </c>
      <c r="B193" s="342" t="s">
        <v>256</v>
      </c>
      <c r="C193" s="478">
        <v>0</v>
      </c>
      <c r="D193" s="479">
        <v>0</v>
      </c>
      <c r="E193" s="477" t="str">
        <f t="shared" si="10"/>
        <v/>
      </c>
      <c r="F193" s="472" t="str">
        <f t="shared" si="11"/>
        <v>否</v>
      </c>
      <c r="G193" s="473" t="str">
        <f t="shared" si="12"/>
        <v>项</v>
      </c>
      <c r="H193" s="474" t="str">
        <f t="shared" si="13"/>
        <v>201</v>
      </c>
      <c r="I193" s="474" t="str">
        <f t="shared" si="14"/>
        <v>20134</v>
      </c>
    </row>
    <row r="194" s="319" customFormat="1" ht="34" customHeight="1" spans="1:9">
      <c r="A194" s="333">
        <v>2013450</v>
      </c>
      <c r="B194" s="342" t="s">
        <v>160</v>
      </c>
      <c r="C194" s="478">
        <v>35</v>
      </c>
      <c r="D194" s="479">
        <v>34</v>
      </c>
      <c r="E194" s="477">
        <f t="shared" si="10"/>
        <v>-0.0285714285714286</v>
      </c>
      <c r="F194" s="472" t="str">
        <f t="shared" si="11"/>
        <v>是</v>
      </c>
      <c r="G194" s="473" t="str">
        <f t="shared" si="12"/>
        <v>项</v>
      </c>
      <c r="H194" s="474" t="str">
        <f t="shared" si="13"/>
        <v>201</v>
      </c>
      <c r="I194" s="474" t="str">
        <f t="shared" si="14"/>
        <v>20134</v>
      </c>
    </row>
    <row r="195" s="319" customFormat="1" ht="34" customHeight="1" spans="1:9">
      <c r="A195" s="333">
        <v>2013499</v>
      </c>
      <c r="B195" s="342" t="s">
        <v>257</v>
      </c>
      <c r="C195" s="479">
        <v>-2</v>
      </c>
      <c r="D195" s="479">
        <v>11</v>
      </c>
      <c r="E195" s="477">
        <f t="shared" si="10"/>
        <v>-6.5</v>
      </c>
      <c r="F195" s="472" t="str">
        <f t="shared" si="11"/>
        <v>是</v>
      </c>
      <c r="G195" s="473" t="str">
        <f t="shared" si="12"/>
        <v>项</v>
      </c>
      <c r="H195" s="474" t="str">
        <f t="shared" si="13"/>
        <v>201</v>
      </c>
      <c r="I195" s="474" t="str">
        <f t="shared" si="14"/>
        <v>20134</v>
      </c>
    </row>
    <row r="196" s="316" customFormat="1" ht="34" hidden="1" customHeight="1" spans="1:9">
      <c r="A196" s="339">
        <v>20135</v>
      </c>
      <c r="B196" s="475" t="s">
        <v>258</v>
      </c>
      <c r="C196" s="476">
        <f>SUMIFS(C197:C$1302,$G197:$G$1302,"项",$I197:$I$1302,$A196)</f>
        <v>0</v>
      </c>
      <c r="D196" s="479">
        <f>SUMIFS(D197:D$1302,$G197:$G$1302,"项",$I197:$I$1302,$A196)</f>
        <v>0</v>
      </c>
      <c r="E196" s="477" t="str">
        <f t="shared" ref="E196:E243" si="15">IF(C196&lt;&gt;0,D196/C196-1,"")</f>
        <v/>
      </c>
      <c r="F196" s="472" t="str">
        <f t="shared" ref="F196:F259" si="16">IF(LEN(A196)=3,"是",IF(B196&lt;&gt;"",IF(SUM(C196:D196)&lt;&gt;0,"是","否"),"是"))</f>
        <v>否</v>
      </c>
      <c r="G196" s="473" t="str">
        <f t="shared" ref="G196:G259" si="17">_xlfn.IFS(LEN(A196)=3,"类",LEN(A196)=5,"款",LEN(A196)=7,"项")</f>
        <v>款</v>
      </c>
      <c r="H196" s="474" t="str">
        <f t="shared" ref="H196:H259" si="18">LEFT(A196,3)</f>
        <v>201</v>
      </c>
      <c r="I196" s="474" t="str">
        <f t="shared" ref="I196:I259" si="19">LEFT(A196,5)</f>
        <v>20135</v>
      </c>
    </row>
    <row r="197" s="319" customFormat="1" ht="34" hidden="1" customHeight="1" spans="1:9">
      <c r="A197" s="333">
        <v>2013501</v>
      </c>
      <c r="B197" s="342" t="s">
        <v>151</v>
      </c>
      <c r="C197" s="478">
        <v>0</v>
      </c>
      <c r="D197" s="479">
        <v>0</v>
      </c>
      <c r="E197" s="477" t="str">
        <f t="shared" si="15"/>
        <v/>
      </c>
      <c r="F197" s="472" t="str">
        <f t="shared" si="16"/>
        <v>否</v>
      </c>
      <c r="G197" s="473" t="str">
        <f t="shared" si="17"/>
        <v>项</v>
      </c>
      <c r="H197" s="474" t="str">
        <f t="shared" si="18"/>
        <v>201</v>
      </c>
      <c r="I197" s="474" t="str">
        <f t="shared" si="19"/>
        <v>20135</v>
      </c>
    </row>
    <row r="198" s="319" customFormat="1" ht="34" hidden="1" customHeight="1" spans="1:9">
      <c r="A198" s="333">
        <v>2013502</v>
      </c>
      <c r="B198" s="342" t="s">
        <v>152</v>
      </c>
      <c r="C198" s="478">
        <v>0</v>
      </c>
      <c r="D198" s="479">
        <v>0</v>
      </c>
      <c r="E198" s="477" t="str">
        <f t="shared" si="15"/>
        <v/>
      </c>
      <c r="F198" s="472" t="str">
        <f t="shared" si="16"/>
        <v>否</v>
      </c>
      <c r="G198" s="473" t="str">
        <f t="shared" si="17"/>
        <v>项</v>
      </c>
      <c r="H198" s="474" t="str">
        <f t="shared" si="18"/>
        <v>201</v>
      </c>
      <c r="I198" s="474" t="str">
        <f t="shared" si="19"/>
        <v>20135</v>
      </c>
    </row>
    <row r="199" s="319" customFormat="1" ht="34" hidden="1" customHeight="1" spans="1:9">
      <c r="A199" s="333">
        <v>2013503</v>
      </c>
      <c r="B199" s="342" t="s">
        <v>153</v>
      </c>
      <c r="C199" s="478">
        <v>0</v>
      </c>
      <c r="D199" s="479">
        <v>0</v>
      </c>
      <c r="E199" s="477" t="str">
        <f t="shared" si="15"/>
        <v/>
      </c>
      <c r="F199" s="472" t="str">
        <f t="shared" si="16"/>
        <v>否</v>
      </c>
      <c r="G199" s="473" t="str">
        <f t="shared" si="17"/>
        <v>项</v>
      </c>
      <c r="H199" s="474" t="str">
        <f t="shared" si="18"/>
        <v>201</v>
      </c>
      <c r="I199" s="474" t="str">
        <f t="shared" si="19"/>
        <v>20135</v>
      </c>
    </row>
    <row r="200" s="319" customFormat="1" ht="34" hidden="1" customHeight="1" spans="1:9">
      <c r="A200" s="333">
        <v>2013550</v>
      </c>
      <c r="B200" s="342" t="s">
        <v>160</v>
      </c>
      <c r="C200" s="478">
        <v>0</v>
      </c>
      <c r="D200" s="479">
        <v>0</v>
      </c>
      <c r="E200" s="477" t="str">
        <f t="shared" si="15"/>
        <v/>
      </c>
      <c r="F200" s="472" t="str">
        <f t="shared" si="16"/>
        <v>否</v>
      </c>
      <c r="G200" s="473" t="str">
        <f t="shared" si="17"/>
        <v>项</v>
      </c>
      <c r="H200" s="474" t="str">
        <f t="shared" si="18"/>
        <v>201</v>
      </c>
      <c r="I200" s="474" t="str">
        <f t="shared" si="19"/>
        <v>20135</v>
      </c>
    </row>
    <row r="201" s="319" customFormat="1" ht="34" hidden="1" customHeight="1" spans="1:9">
      <c r="A201" s="333">
        <v>2013599</v>
      </c>
      <c r="B201" s="342" t="s">
        <v>259</v>
      </c>
      <c r="C201" s="479">
        <v>0</v>
      </c>
      <c r="D201" s="479">
        <v>0</v>
      </c>
      <c r="E201" s="477" t="str">
        <f t="shared" si="15"/>
        <v/>
      </c>
      <c r="F201" s="472" t="str">
        <f t="shared" si="16"/>
        <v>否</v>
      </c>
      <c r="G201" s="473" t="str">
        <f t="shared" si="17"/>
        <v>项</v>
      </c>
      <c r="H201" s="474" t="str">
        <f t="shared" si="18"/>
        <v>201</v>
      </c>
      <c r="I201" s="474" t="str">
        <f t="shared" si="19"/>
        <v>20135</v>
      </c>
    </row>
    <row r="202" s="316" customFormat="1" ht="34" customHeight="1" spans="1:9">
      <c r="A202" s="339">
        <v>20136</v>
      </c>
      <c r="B202" s="475" t="s">
        <v>260</v>
      </c>
      <c r="C202" s="476">
        <f>SUMIFS(C203:C$1302,$G203:$G$1302,"项",$I203:$I$1302,$A202)</f>
        <v>0</v>
      </c>
      <c r="D202" s="479">
        <f>SUMIFS(D203:D$1302,$G203:$G$1302,"项",$I203:$I$1302,$A202)</f>
        <v>17</v>
      </c>
      <c r="E202" s="477" t="str">
        <f t="shared" si="15"/>
        <v/>
      </c>
      <c r="F202" s="472" t="str">
        <f t="shared" si="16"/>
        <v>是</v>
      </c>
      <c r="G202" s="473" t="str">
        <f t="shared" si="17"/>
        <v>款</v>
      </c>
      <c r="H202" s="474" t="str">
        <f t="shared" si="18"/>
        <v>201</v>
      </c>
      <c r="I202" s="474" t="str">
        <f t="shared" si="19"/>
        <v>20136</v>
      </c>
    </row>
    <row r="203" s="319" customFormat="1" ht="34" hidden="1" customHeight="1" spans="1:9">
      <c r="A203" s="333">
        <v>2013601</v>
      </c>
      <c r="B203" s="342" t="s">
        <v>151</v>
      </c>
      <c r="C203" s="478">
        <v>0</v>
      </c>
      <c r="D203" s="479">
        <v>0</v>
      </c>
      <c r="E203" s="477" t="str">
        <f t="shared" si="15"/>
        <v/>
      </c>
      <c r="F203" s="472" t="str">
        <f t="shared" si="16"/>
        <v>否</v>
      </c>
      <c r="G203" s="473" t="str">
        <f t="shared" si="17"/>
        <v>项</v>
      </c>
      <c r="H203" s="474" t="str">
        <f t="shared" si="18"/>
        <v>201</v>
      </c>
      <c r="I203" s="474" t="str">
        <f t="shared" si="19"/>
        <v>20136</v>
      </c>
    </row>
    <row r="204" s="319" customFormat="1" ht="34" hidden="1" customHeight="1" spans="1:9">
      <c r="A204" s="333">
        <v>2013602</v>
      </c>
      <c r="B204" s="342" t="s">
        <v>152</v>
      </c>
      <c r="C204" s="478">
        <v>0</v>
      </c>
      <c r="D204" s="479">
        <v>0</v>
      </c>
      <c r="E204" s="477" t="str">
        <f t="shared" si="15"/>
        <v/>
      </c>
      <c r="F204" s="472" t="str">
        <f t="shared" si="16"/>
        <v>否</v>
      </c>
      <c r="G204" s="473" t="str">
        <f t="shared" si="17"/>
        <v>项</v>
      </c>
      <c r="H204" s="474" t="str">
        <f t="shared" si="18"/>
        <v>201</v>
      </c>
      <c r="I204" s="474" t="str">
        <f t="shared" si="19"/>
        <v>20136</v>
      </c>
    </row>
    <row r="205" s="319" customFormat="1" ht="34" hidden="1" customHeight="1" spans="1:9">
      <c r="A205" s="333">
        <v>2013603</v>
      </c>
      <c r="B205" s="342" t="s">
        <v>153</v>
      </c>
      <c r="C205" s="478">
        <v>0</v>
      </c>
      <c r="D205" s="479">
        <v>0</v>
      </c>
      <c r="E205" s="477" t="str">
        <f t="shared" si="15"/>
        <v/>
      </c>
      <c r="F205" s="472" t="str">
        <f t="shared" si="16"/>
        <v>否</v>
      </c>
      <c r="G205" s="473" t="str">
        <f t="shared" si="17"/>
        <v>项</v>
      </c>
      <c r="H205" s="474" t="str">
        <f t="shared" si="18"/>
        <v>201</v>
      </c>
      <c r="I205" s="474" t="str">
        <f t="shared" si="19"/>
        <v>20136</v>
      </c>
    </row>
    <row r="206" s="319" customFormat="1" ht="34" hidden="1" customHeight="1" spans="1:9">
      <c r="A206" s="333">
        <v>2013650</v>
      </c>
      <c r="B206" s="342" t="s">
        <v>160</v>
      </c>
      <c r="C206" s="478">
        <v>0</v>
      </c>
      <c r="D206" s="479">
        <v>0</v>
      </c>
      <c r="E206" s="477" t="str">
        <f t="shared" si="15"/>
        <v/>
      </c>
      <c r="F206" s="472" t="str">
        <f t="shared" si="16"/>
        <v>否</v>
      </c>
      <c r="G206" s="473" t="str">
        <f t="shared" si="17"/>
        <v>项</v>
      </c>
      <c r="H206" s="474" t="str">
        <f t="shared" si="18"/>
        <v>201</v>
      </c>
      <c r="I206" s="474" t="str">
        <f t="shared" si="19"/>
        <v>20136</v>
      </c>
    </row>
    <row r="207" s="319" customFormat="1" ht="34" customHeight="1" spans="1:9">
      <c r="A207" s="333">
        <v>2013699</v>
      </c>
      <c r="B207" s="342" t="s">
        <v>261</v>
      </c>
      <c r="C207" s="479">
        <v>0</v>
      </c>
      <c r="D207" s="479">
        <v>17</v>
      </c>
      <c r="E207" s="477" t="str">
        <f t="shared" si="15"/>
        <v/>
      </c>
      <c r="F207" s="472" t="str">
        <f t="shared" si="16"/>
        <v>是</v>
      </c>
      <c r="G207" s="473" t="str">
        <f t="shared" si="17"/>
        <v>项</v>
      </c>
      <c r="H207" s="474" t="str">
        <f t="shared" si="18"/>
        <v>201</v>
      </c>
      <c r="I207" s="474" t="str">
        <f t="shared" si="19"/>
        <v>20136</v>
      </c>
    </row>
    <row r="208" s="316" customFormat="1" ht="34" hidden="1" customHeight="1" spans="1:9">
      <c r="A208" s="339">
        <v>20137</v>
      </c>
      <c r="B208" s="475" t="s">
        <v>262</v>
      </c>
      <c r="C208" s="476">
        <f>SUMIFS(C209:C$1302,$G209:$G$1302,"项",$I209:$I$1302,$A208)</f>
        <v>0</v>
      </c>
      <c r="D208" s="479">
        <f>SUMIFS(D209:D$1302,$G209:$G$1302,"项",$I209:$I$1302,$A208)</f>
        <v>0</v>
      </c>
      <c r="E208" s="477" t="str">
        <f t="shared" si="15"/>
        <v/>
      </c>
      <c r="F208" s="472" t="str">
        <f t="shared" si="16"/>
        <v>否</v>
      </c>
      <c r="G208" s="473" t="str">
        <f t="shared" si="17"/>
        <v>款</v>
      </c>
      <c r="H208" s="474" t="str">
        <f t="shared" si="18"/>
        <v>201</v>
      </c>
      <c r="I208" s="474" t="str">
        <f t="shared" si="19"/>
        <v>20137</v>
      </c>
    </row>
    <row r="209" s="319" customFormat="1" ht="34" hidden="1" customHeight="1" spans="1:9">
      <c r="A209" s="333">
        <v>2013701</v>
      </c>
      <c r="B209" s="342" t="s">
        <v>151</v>
      </c>
      <c r="C209" s="478">
        <v>0</v>
      </c>
      <c r="D209" s="479">
        <v>0</v>
      </c>
      <c r="E209" s="477" t="str">
        <f t="shared" si="15"/>
        <v/>
      </c>
      <c r="F209" s="472" t="str">
        <f t="shared" si="16"/>
        <v>否</v>
      </c>
      <c r="G209" s="473" t="str">
        <f t="shared" si="17"/>
        <v>项</v>
      </c>
      <c r="H209" s="474" t="str">
        <f t="shared" si="18"/>
        <v>201</v>
      </c>
      <c r="I209" s="474" t="str">
        <f t="shared" si="19"/>
        <v>20137</v>
      </c>
    </row>
    <row r="210" s="319" customFormat="1" ht="34" hidden="1" customHeight="1" spans="1:9">
      <c r="A210" s="333">
        <v>2013702</v>
      </c>
      <c r="B210" s="342" t="s">
        <v>152</v>
      </c>
      <c r="C210" s="478">
        <v>0</v>
      </c>
      <c r="D210" s="479">
        <v>0</v>
      </c>
      <c r="E210" s="477" t="str">
        <f t="shared" si="15"/>
        <v/>
      </c>
      <c r="F210" s="472" t="str">
        <f t="shared" si="16"/>
        <v>否</v>
      </c>
      <c r="G210" s="473" t="str">
        <f t="shared" si="17"/>
        <v>项</v>
      </c>
      <c r="H210" s="474" t="str">
        <f t="shared" si="18"/>
        <v>201</v>
      </c>
      <c r="I210" s="474" t="str">
        <f t="shared" si="19"/>
        <v>20137</v>
      </c>
    </row>
    <row r="211" s="319" customFormat="1" ht="34" hidden="1" customHeight="1" spans="1:9">
      <c r="A211" s="333">
        <v>2013703</v>
      </c>
      <c r="B211" s="342" t="s">
        <v>153</v>
      </c>
      <c r="C211" s="478">
        <v>0</v>
      </c>
      <c r="D211" s="479">
        <v>0</v>
      </c>
      <c r="E211" s="477" t="str">
        <f t="shared" si="15"/>
        <v/>
      </c>
      <c r="F211" s="472" t="str">
        <f t="shared" si="16"/>
        <v>否</v>
      </c>
      <c r="G211" s="473" t="str">
        <f t="shared" si="17"/>
        <v>项</v>
      </c>
      <c r="H211" s="474" t="str">
        <f t="shared" si="18"/>
        <v>201</v>
      </c>
      <c r="I211" s="474" t="str">
        <f t="shared" si="19"/>
        <v>20137</v>
      </c>
    </row>
    <row r="212" s="319" customFormat="1" ht="34" hidden="1" customHeight="1" spans="1:9">
      <c r="A212" s="333">
        <v>2013704</v>
      </c>
      <c r="B212" s="342" t="s">
        <v>263</v>
      </c>
      <c r="C212" s="478">
        <v>0</v>
      </c>
      <c r="D212" s="479">
        <v>0</v>
      </c>
      <c r="E212" s="477" t="str">
        <f t="shared" si="15"/>
        <v/>
      </c>
      <c r="F212" s="472" t="str">
        <f t="shared" si="16"/>
        <v>否</v>
      </c>
      <c r="G212" s="473" t="str">
        <f t="shared" si="17"/>
        <v>项</v>
      </c>
      <c r="H212" s="474" t="str">
        <f t="shared" si="18"/>
        <v>201</v>
      </c>
      <c r="I212" s="474" t="str">
        <f t="shared" si="19"/>
        <v>20137</v>
      </c>
    </row>
    <row r="213" s="319" customFormat="1" ht="34" hidden="1" customHeight="1" spans="1:9">
      <c r="A213" s="333">
        <v>2013750</v>
      </c>
      <c r="B213" s="342" t="s">
        <v>160</v>
      </c>
      <c r="C213" s="478">
        <v>0</v>
      </c>
      <c r="D213" s="479">
        <v>0</v>
      </c>
      <c r="E213" s="477" t="str">
        <f t="shared" si="15"/>
        <v/>
      </c>
      <c r="F213" s="472" t="str">
        <f t="shared" si="16"/>
        <v>否</v>
      </c>
      <c r="G213" s="473" t="str">
        <f t="shared" si="17"/>
        <v>项</v>
      </c>
      <c r="H213" s="474" t="str">
        <f t="shared" si="18"/>
        <v>201</v>
      </c>
      <c r="I213" s="474" t="str">
        <f t="shared" si="19"/>
        <v>20137</v>
      </c>
    </row>
    <row r="214" s="319" customFormat="1" ht="34" hidden="1" customHeight="1" spans="1:9">
      <c r="A214" s="333">
        <v>2013799</v>
      </c>
      <c r="B214" s="342" t="s">
        <v>264</v>
      </c>
      <c r="C214" s="479">
        <v>0</v>
      </c>
      <c r="D214" s="479">
        <v>0</v>
      </c>
      <c r="E214" s="477" t="str">
        <f t="shared" si="15"/>
        <v/>
      </c>
      <c r="F214" s="472" t="str">
        <f t="shared" si="16"/>
        <v>否</v>
      </c>
      <c r="G214" s="473" t="str">
        <f t="shared" si="17"/>
        <v>项</v>
      </c>
      <c r="H214" s="474" t="str">
        <f t="shared" si="18"/>
        <v>201</v>
      </c>
      <c r="I214" s="474" t="str">
        <f t="shared" si="19"/>
        <v>20137</v>
      </c>
    </row>
    <row r="215" s="316" customFormat="1" ht="34" customHeight="1" spans="1:9">
      <c r="A215" s="339">
        <v>20138</v>
      </c>
      <c r="B215" s="475" t="s">
        <v>265</v>
      </c>
      <c r="C215" s="476">
        <f>SUMIFS(C216:C$1302,$G216:$G$1302,"项",$I216:$I$1302,$A215)</f>
        <v>1276</v>
      </c>
      <c r="D215" s="479">
        <f>SUMIFS(D216:D$1302,$G216:$G$1302,"项",$I216:$I$1302,$A215)</f>
        <v>1359</v>
      </c>
      <c r="E215" s="477">
        <f t="shared" si="15"/>
        <v>0.0650470219435737</v>
      </c>
      <c r="F215" s="472" t="str">
        <f t="shared" si="16"/>
        <v>是</v>
      </c>
      <c r="G215" s="473" t="str">
        <f t="shared" si="17"/>
        <v>款</v>
      </c>
      <c r="H215" s="474" t="str">
        <f t="shared" si="18"/>
        <v>201</v>
      </c>
      <c r="I215" s="474" t="str">
        <f t="shared" si="19"/>
        <v>20138</v>
      </c>
    </row>
    <row r="216" s="319" customFormat="1" ht="34" customHeight="1" spans="1:9">
      <c r="A216" s="333">
        <v>2013801</v>
      </c>
      <c r="B216" s="342" t="s">
        <v>151</v>
      </c>
      <c r="C216" s="478">
        <v>958</v>
      </c>
      <c r="D216" s="479">
        <v>936</v>
      </c>
      <c r="E216" s="477">
        <f t="shared" si="15"/>
        <v>-0.0229645093945721</v>
      </c>
      <c r="F216" s="472" t="str">
        <f t="shared" si="16"/>
        <v>是</v>
      </c>
      <c r="G216" s="473" t="str">
        <f t="shared" si="17"/>
        <v>项</v>
      </c>
      <c r="H216" s="474" t="str">
        <f t="shared" si="18"/>
        <v>201</v>
      </c>
      <c r="I216" s="474" t="str">
        <f t="shared" si="19"/>
        <v>20138</v>
      </c>
    </row>
    <row r="217" s="319" customFormat="1" ht="34" hidden="1" customHeight="1" spans="1:9">
      <c r="A217" s="333">
        <v>2013802</v>
      </c>
      <c r="B217" s="342" t="s">
        <v>152</v>
      </c>
      <c r="C217" s="478">
        <v>0</v>
      </c>
      <c r="D217" s="479">
        <v>0</v>
      </c>
      <c r="E217" s="477" t="str">
        <f t="shared" si="15"/>
        <v/>
      </c>
      <c r="F217" s="472" t="str">
        <f t="shared" si="16"/>
        <v>否</v>
      </c>
      <c r="G217" s="473" t="str">
        <f t="shared" si="17"/>
        <v>项</v>
      </c>
      <c r="H217" s="474" t="str">
        <f t="shared" si="18"/>
        <v>201</v>
      </c>
      <c r="I217" s="474" t="str">
        <f t="shared" si="19"/>
        <v>20138</v>
      </c>
    </row>
    <row r="218" s="319" customFormat="1" ht="34" hidden="1" customHeight="1" spans="1:9">
      <c r="A218" s="333">
        <v>2013803</v>
      </c>
      <c r="B218" s="342" t="s">
        <v>153</v>
      </c>
      <c r="C218" s="478">
        <v>0</v>
      </c>
      <c r="D218" s="479">
        <v>0</v>
      </c>
      <c r="E218" s="477" t="str">
        <f t="shared" si="15"/>
        <v/>
      </c>
      <c r="F218" s="472" t="str">
        <f t="shared" si="16"/>
        <v>否</v>
      </c>
      <c r="G218" s="473" t="str">
        <f t="shared" si="17"/>
        <v>项</v>
      </c>
      <c r="H218" s="474" t="str">
        <f t="shared" si="18"/>
        <v>201</v>
      </c>
      <c r="I218" s="474" t="str">
        <f t="shared" si="19"/>
        <v>20138</v>
      </c>
    </row>
    <row r="219" s="319" customFormat="1" ht="34" hidden="1" customHeight="1" spans="1:9">
      <c r="A219" s="333">
        <v>2013804</v>
      </c>
      <c r="B219" s="342" t="s">
        <v>266</v>
      </c>
      <c r="C219" s="478">
        <v>0</v>
      </c>
      <c r="D219" s="479">
        <v>0</v>
      </c>
      <c r="E219" s="477" t="str">
        <f t="shared" si="15"/>
        <v/>
      </c>
      <c r="F219" s="472" t="str">
        <f t="shared" si="16"/>
        <v>否</v>
      </c>
      <c r="G219" s="473" t="str">
        <f t="shared" si="17"/>
        <v>项</v>
      </c>
      <c r="H219" s="474" t="str">
        <f t="shared" si="18"/>
        <v>201</v>
      </c>
      <c r="I219" s="474" t="str">
        <f t="shared" si="19"/>
        <v>20138</v>
      </c>
    </row>
    <row r="220" s="319" customFormat="1" ht="34" customHeight="1" spans="1:9">
      <c r="A220" s="333">
        <v>2013805</v>
      </c>
      <c r="B220" s="342" t="s">
        <v>267</v>
      </c>
      <c r="C220" s="478">
        <v>0</v>
      </c>
      <c r="D220" s="479">
        <v>15</v>
      </c>
      <c r="E220" s="477" t="str">
        <f t="shared" si="15"/>
        <v/>
      </c>
      <c r="F220" s="472" t="str">
        <f t="shared" si="16"/>
        <v>是</v>
      </c>
      <c r="G220" s="473" t="str">
        <f t="shared" si="17"/>
        <v>项</v>
      </c>
      <c r="H220" s="474" t="str">
        <f t="shared" si="18"/>
        <v>201</v>
      </c>
      <c r="I220" s="474" t="str">
        <f t="shared" si="19"/>
        <v>20138</v>
      </c>
    </row>
    <row r="221" s="319" customFormat="1" ht="34" hidden="1" customHeight="1" spans="1:9">
      <c r="A221" s="333">
        <v>2013808</v>
      </c>
      <c r="B221" s="342" t="s">
        <v>192</v>
      </c>
      <c r="C221" s="478">
        <v>0</v>
      </c>
      <c r="D221" s="479">
        <v>0</v>
      </c>
      <c r="E221" s="477" t="str">
        <f t="shared" si="15"/>
        <v/>
      </c>
      <c r="F221" s="472" t="str">
        <f t="shared" si="16"/>
        <v>否</v>
      </c>
      <c r="G221" s="473" t="str">
        <f t="shared" si="17"/>
        <v>项</v>
      </c>
      <c r="H221" s="474" t="str">
        <f t="shared" si="18"/>
        <v>201</v>
      </c>
      <c r="I221" s="474" t="str">
        <f t="shared" si="19"/>
        <v>20138</v>
      </c>
    </row>
    <row r="222" s="319" customFormat="1" ht="34" customHeight="1" spans="1:9">
      <c r="A222" s="333">
        <v>2013810</v>
      </c>
      <c r="B222" s="342" t="s">
        <v>268</v>
      </c>
      <c r="C222" s="478">
        <v>0</v>
      </c>
      <c r="D222" s="479">
        <v>32</v>
      </c>
      <c r="E222" s="477" t="str">
        <f t="shared" si="15"/>
        <v/>
      </c>
      <c r="F222" s="472" t="str">
        <f t="shared" si="16"/>
        <v>是</v>
      </c>
      <c r="G222" s="473" t="str">
        <f t="shared" si="17"/>
        <v>项</v>
      </c>
      <c r="H222" s="474" t="str">
        <f t="shared" si="18"/>
        <v>201</v>
      </c>
      <c r="I222" s="474" t="str">
        <f t="shared" si="19"/>
        <v>20138</v>
      </c>
    </row>
    <row r="223" s="319" customFormat="1" ht="34" hidden="1" customHeight="1" spans="1:9">
      <c r="A223" s="333">
        <v>2013812</v>
      </c>
      <c r="B223" s="342" t="s">
        <v>269</v>
      </c>
      <c r="C223" s="478">
        <v>0</v>
      </c>
      <c r="D223" s="479">
        <v>0</v>
      </c>
      <c r="E223" s="477" t="str">
        <f t="shared" si="15"/>
        <v/>
      </c>
      <c r="F223" s="472" t="str">
        <f t="shared" si="16"/>
        <v>否</v>
      </c>
      <c r="G223" s="473" t="str">
        <f t="shared" si="17"/>
        <v>项</v>
      </c>
      <c r="H223" s="474" t="str">
        <f t="shared" si="18"/>
        <v>201</v>
      </c>
      <c r="I223" s="474" t="str">
        <f t="shared" si="19"/>
        <v>20138</v>
      </c>
    </row>
    <row r="224" s="319" customFormat="1" ht="34" hidden="1" customHeight="1" spans="1:9">
      <c r="A224" s="333">
        <v>2013813</v>
      </c>
      <c r="B224" s="342" t="s">
        <v>270</v>
      </c>
      <c r="C224" s="478">
        <v>0</v>
      </c>
      <c r="D224" s="479">
        <v>0</v>
      </c>
      <c r="E224" s="477" t="str">
        <f t="shared" si="15"/>
        <v/>
      </c>
      <c r="F224" s="472" t="str">
        <f t="shared" si="16"/>
        <v>否</v>
      </c>
      <c r="G224" s="473" t="str">
        <f t="shared" si="17"/>
        <v>项</v>
      </c>
      <c r="H224" s="474" t="str">
        <f t="shared" si="18"/>
        <v>201</v>
      </c>
      <c r="I224" s="474" t="str">
        <f t="shared" si="19"/>
        <v>20138</v>
      </c>
    </row>
    <row r="225" s="319" customFormat="1" ht="34" hidden="1" customHeight="1" spans="1:9">
      <c r="A225" s="333">
        <v>2013814</v>
      </c>
      <c r="B225" s="342" t="s">
        <v>271</v>
      </c>
      <c r="C225" s="478">
        <v>0</v>
      </c>
      <c r="D225" s="479">
        <v>0</v>
      </c>
      <c r="E225" s="477" t="str">
        <f t="shared" si="15"/>
        <v/>
      </c>
      <c r="F225" s="472" t="str">
        <f t="shared" si="16"/>
        <v>否</v>
      </c>
      <c r="G225" s="473" t="str">
        <f t="shared" si="17"/>
        <v>项</v>
      </c>
      <c r="H225" s="474" t="str">
        <f t="shared" si="18"/>
        <v>201</v>
      </c>
      <c r="I225" s="474" t="str">
        <f t="shared" si="19"/>
        <v>20138</v>
      </c>
    </row>
    <row r="226" s="319" customFormat="1" ht="34" hidden="1" customHeight="1" spans="1:9">
      <c r="A226" s="333">
        <v>2013815</v>
      </c>
      <c r="B226" s="342" t="s">
        <v>272</v>
      </c>
      <c r="C226" s="478">
        <v>0</v>
      </c>
      <c r="D226" s="479">
        <v>0</v>
      </c>
      <c r="E226" s="477" t="str">
        <f t="shared" si="15"/>
        <v/>
      </c>
      <c r="F226" s="472" t="str">
        <f t="shared" si="16"/>
        <v>否</v>
      </c>
      <c r="G226" s="473" t="str">
        <f t="shared" si="17"/>
        <v>项</v>
      </c>
      <c r="H226" s="474" t="str">
        <f t="shared" si="18"/>
        <v>201</v>
      </c>
      <c r="I226" s="474" t="str">
        <f t="shared" si="19"/>
        <v>20138</v>
      </c>
    </row>
    <row r="227" s="319" customFormat="1" ht="34" customHeight="1" spans="1:9">
      <c r="A227" s="333">
        <v>2013816</v>
      </c>
      <c r="B227" s="342" t="s">
        <v>273</v>
      </c>
      <c r="C227" s="478">
        <v>14</v>
      </c>
      <c r="D227" s="479">
        <v>25</v>
      </c>
      <c r="E227" s="477">
        <f t="shared" si="15"/>
        <v>0.785714285714286</v>
      </c>
      <c r="F227" s="472" t="str">
        <f t="shared" si="16"/>
        <v>是</v>
      </c>
      <c r="G227" s="473" t="str">
        <f t="shared" si="17"/>
        <v>项</v>
      </c>
      <c r="H227" s="474" t="str">
        <f t="shared" si="18"/>
        <v>201</v>
      </c>
      <c r="I227" s="474" t="str">
        <f t="shared" si="19"/>
        <v>20138</v>
      </c>
    </row>
    <row r="228" s="319" customFormat="1" ht="34" customHeight="1" spans="1:9">
      <c r="A228" s="333">
        <v>2013850</v>
      </c>
      <c r="B228" s="342" t="s">
        <v>160</v>
      </c>
      <c r="C228" s="478">
        <v>279</v>
      </c>
      <c r="D228" s="479">
        <v>298</v>
      </c>
      <c r="E228" s="477">
        <f t="shared" si="15"/>
        <v>0.0681003584229392</v>
      </c>
      <c r="F228" s="472" t="str">
        <f t="shared" si="16"/>
        <v>是</v>
      </c>
      <c r="G228" s="473" t="str">
        <f t="shared" si="17"/>
        <v>项</v>
      </c>
      <c r="H228" s="474" t="str">
        <f t="shared" si="18"/>
        <v>201</v>
      </c>
      <c r="I228" s="474" t="str">
        <f t="shared" si="19"/>
        <v>20138</v>
      </c>
    </row>
    <row r="229" s="319" customFormat="1" ht="34" customHeight="1" spans="1:9">
      <c r="A229" s="333">
        <v>2013899</v>
      </c>
      <c r="B229" s="342" t="s">
        <v>274</v>
      </c>
      <c r="C229" s="478">
        <v>25</v>
      </c>
      <c r="D229" s="479">
        <v>53</v>
      </c>
      <c r="E229" s="477">
        <f t="shared" si="15"/>
        <v>1.12</v>
      </c>
      <c r="F229" s="472" t="str">
        <f t="shared" si="16"/>
        <v>是</v>
      </c>
      <c r="G229" s="473" t="str">
        <f t="shared" si="17"/>
        <v>项</v>
      </c>
      <c r="H229" s="474" t="str">
        <f t="shared" si="18"/>
        <v>201</v>
      </c>
      <c r="I229" s="474" t="str">
        <f t="shared" si="19"/>
        <v>20138</v>
      </c>
    </row>
    <row r="230" s="319" customFormat="1" ht="34" customHeight="1" spans="1:9">
      <c r="A230" s="339">
        <v>20139</v>
      </c>
      <c r="B230" s="475" t="s">
        <v>275</v>
      </c>
      <c r="C230" s="476">
        <f>SUMIFS(C231:C$1302,$G231:$G$1302,"项",$I231:$I$1302,$A230)</f>
        <v>4792</v>
      </c>
      <c r="D230" s="479">
        <f>SUMIFS(D231:D$1302,$G231:$G$1302,"项",$I231:$I$1302,$A230)</f>
        <v>4519</v>
      </c>
      <c r="E230" s="477">
        <f t="shared" si="15"/>
        <v>-0.0569699499165276</v>
      </c>
      <c r="F230" s="472" t="str">
        <f t="shared" si="16"/>
        <v>是</v>
      </c>
      <c r="G230" s="473" t="str">
        <f t="shared" si="17"/>
        <v>款</v>
      </c>
      <c r="H230" s="474" t="str">
        <f t="shared" si="18"/>
        <v>201</v>
      </c>
      <c r="I230" s="474" t="str">
        <f t="shared" si="19"/>
        <v>20139</v>
      </c>
    </row>
    <row r="231" s="319" customFormat="1" ht="34" customHeight="1" spans="1:9">
      <c r="A231" s="333">
        <v>2013901</v>
      </c>
      <c r="B231" s="342" t="s">
        <v>276</v>
      </c>
      <c r="C231" s="478">
        <v>153</v>
      </c>
      <c r="D231" s="479">
        <v>161</v>
      </c>
      <c r="E231" s="477">
        <f t="shared" si="15"/>
        <v>0.0522875816993464</v>
      </c>
      <c r="F231" s="472" t="str">
        <f t="shared" si="16"/>
        <v>是</v>
      </c>
      <c r="G231" s="473" t="str">
        <f t="shared" si="17"/>
        <v>项</v>
      </c>
      <c r="H231" s="474" t="str">
        <f t="shared" si="18"/>
        <v>201</v>
      </c>
      <c r="I231" s="474" t="str">
        <f t="shared" si="19"/>
        <v>20139</v>
      </c>
    </row>
    <row r="232" s="319" customFormat="1" ht="34" customHeight="1" spans="1:9">
      <c r="A232" s="333">
        <v>2013902</v>
      </c>
      <c r="B232" s="342" t="s">
        <v>277</v>
      </c>
      <c r="C232" s="478">
        <v>1444</v>
      </c>
      <c r="D232" s="479">
        <v>318</v>
      </c>
      <c r="E232" s="477">
        <f t="shared" si="15"/>
        <v>-0.779778393351801</v>
      </c>
      <c r="F232" s="472" t="str">
        <f t="shared" si="16"/>
        <v>是</v>
      </c>
      <c r="G232" s="473" t="str">
        <f t="shared" si="17"/>
        <v>项</v>
      </c>
      <c r="H232" s="474" t="str">
        <f t="shared" si="18"/>
        <v>201</v>
      </c>
      <c r="I232" s="474" t="str">
        <f t="shared" si="19"/>
        <v>20139</v>
      </c>
    </row>
    <row r="233" s="319" customFormat="1" ht="34" hidden="1" customHeight="1" spans="1:9">
      <c r="A233" s="333">
        <v>2013903</v>
      </c>
      <c r="B233" s="342" t="s">
        <v>278</v>
      </c>
      <c r="C233" s="478">
        <v>0</v>
      </c>
      <c r="D233" s="479">
        <v>0</v>
      </c>
      <c r="E233" s="477" t="str">
        <f t="shared" si="15"/>
        <v/>
      </c>
      <c r="F233" s="472" t="str">
        <f t="shared" si="16"/>
        <v>否</v>
      </c>
      <c r="G233" s="473" t="str">
        <f t="shared" si="17"/>
        <v>项</v>
      </c>
      <c r="H233" s="474" t="str">
        <f t="shared" si="18"/>
        <v>201</v>
      </c>
      <c r="I233" s="474" t="str">
        <f t="shared" si="19"/>
        <v>20139</v>
      </c>
    </row>
    <row r="234" s="319" customFormat="1" ht="34" customHeight="1" spans="1:9">
      <c r="A234" s="333">
        <v>2013904</v>
      </c>
      <c r="B234" s="342" t="s">
        <v>279</v>
      </c>
      <c r="C234" s="478">
        <v>3041</v>
      </c>
      <c r="D234" s="479">
        <v>3974</v>
      </c>
      <c r="E234" s="477">
        <f t="shared" si="15"/>
        <v>0.30680697139099</v>
      </c>
      <c r="F234" s="472" t="str">
        <f t="shared" si="16"/>
        <v>是</v>
      </c>
      <c r="G234" s="473" t="str">
        <f t="shared" si="17"/>
        <v>项</v>
      </c>
      <c r="H234" s="474" t="str">
        <f t="shared" si="18"/>
        <v>201</v>
      </c>
      <c r="I234" s="474" t="str">
        <f t="shared" si="19"/>
        <v>20139</v>
      </c>
    </row>
    <row r="235" s="319" customFormat="1" ht="34" hidden="1" customHeight="1" spans="1:9">
      <c r="A235" s="333">
        <v>2013950</v>
      </c>
      <c r="B235" s="342" t="s">
        <v>280</v>
      </c>
      <c r="C235" s="478">
        <v>0</v>
      </c>
      <c r="D235" s="479">
        <v>0</v>
      </c>
      <c r="E235" s="477" t="str">
        <f t="shared" si="15"/>
        <v/>
      </c>
      <c r="F235" s="472" t="str">
        <f t="shared" si="16"/>
        <v>否</v>
      </c>
      <c r="G235" s="473" t="str">
        <f t="shared" si="17"/>
        <v>项</v>
      </c>
      <c r="H235" s="474" t="str">
        <f t="shared" si="18"/>
        <v>201</v>
      </c>
      <c r="I235" s="474" t="str">
        <f t="shared" si="19"/>
        <v>20139</v>
      </c>
    </row>
    <row r="236" s="319" customFormat="1" ht="34" customHeight="1" spans="1:9">
      <c r="A236" s="333">
        <v>2013999</v>
      </c>
      <c r="B236" s="342" t="s">
        <v>281</v>
      </c>
      <c r="C236" s="478">
        <v>154</v>
      </c>
      <c r="D236" s="479">
        <v>66</v>
      </c>
      <c r="E236" s="477">
        <f t="shared" si="15"/>
        <v>-0.571428571428571</v>
      </c>
      <c r="F236" s="472" t="str">
        <f t="shared" si="16"/>
        <v>是</v>
      </c>
      <c r="G236" s="473" t="str">
        <f t="shared" si="17"/>
        <v>项</v>
      </c>
      <c r="H236" s="474" t="str">
        <f t="shared" si="18"/>
        <v>201</v>
      </c>
      <c r="I236" s="474" t="str">
        <f t="shared" si="19"/>
        <v>20139</v>
      </c>
    </row>
    <row r="237" s="319" customFormat="1" ht="34" customHeight="1" spans="1:9">
      <c r="A237" s="339">
        <v>20140</v>
      </c>
      <c r="B237" s="475" t="s">
        <v>282</v>
      </c>
      <c r="C237" s="476">
        <f>SUMIFS(C238:C$1302,$G238:$G$1302,"项",$I238:$I$1302,$A237)</f>
        <v>207</v>
      </c>
      <c r="D237" s="479">
        <f>SUMIFS(D238:D$1302,$G238:$G$1302,"项",$I238:$I$1302,$A237)</f>
        <v>211</v>
      </c>
      <c r="E237" s="477">
        <f t="shared" si="15"/>
        <v>0.0193236714975846</v>
      </c>
      <c r="F237" s="472" t="str">
        <f t="shared" si="16"/>
        <v>是</v>
      </c>
      <c r="G237" s="473" t="str">
        <f t="shared" si="17"/>
        <v>款</v>
      </c>
      <c r="H237" s="474" t="str">
        <f t="shared" si="18"/>
        <v>201</v>
      </c>
      <c r="I237" s="474" t="str">
        <f t="shared" si="19"/>
        <v>20140</v>
      </c>
    </row>
    <row r="238" s="319" customFormat="1" ht="34" customHeight="1" spans="1:9">
      <c r="A238" s="333">
        <v>2014001</v>
      </c>
      <c r="B238" s="342" t="s">
        <v>276</v>
      </c>
      <c r="C238" s="478">
        <v>196</v>
      </c>
      <c r="D238" s="479">
        <v>203</v>
      </c>
      <c r="E238" s="477">
        <f t="shared" si="15"/>
        <v>0.0357142857142858</v>
      </c>
      <c r="F238" s="472" t="str">
        <f t="shared" si="16"/>
        <v>是</v>
      </c>
      <c r="G238" s="473" t="str">
        <f t="shared" si="17"/>
        <v>项</v>
      </c>
      <c r="H238" s="474" t="str">
        <f t="shared" si="18"/>
        <v>201</v>
      </c>
      <c r="I238" s="474" t="str">
        <f t="shared" si="19"/>
        <v>20140</v>
      </c>
    </row>
    <row r="239" s="319" customFormat="1" ht="34" hidden="1" customHeight="1" spans="1:9">
      <c r="A239" s="333">
        <v>2014002</v>
      </c>
      <c r="B239" s="342" t="s">
        <v>277</v>
      </c>
      <c r="C239" s="478">
        <v>0</v>
      </c>
      <c r="D239" s="479">
        <v>0</v>
      </c>
      <c r="E239" s="477" t="str">
        <f t="shared" si="15"/>
        <v/>
      </c>
      <c r="F239" s="472" t="str">
        <f t="shared" si="16"/>
        <v>否</v>
      </c>
      <c r="G239" s="473" t="str">
        <f t="shared" si="17"/>
        <v>项</v>
      </c>
      <c r="H239" s="474" t="str">
        <f t="shared" si="18"/>
        <v>201</v>
      </c>
      <c r="I239" s="474" t="str">
        <f t="shared" si="19"/>
        <v>20140</v>
      </c>
    </row>
    <row r="240" s="319" customFormat="1" ht="34" hidden="1" customHeight="1" spans="1:9">
      <c r="A240" s="333">
        <v>2014003</v>
      </c>
      <c r="B240" s="342" t="s">
        <v>278</v>
      </c>
      <c r="C240" s="478">
        <v>0</v>
      </c>
      <c r="D240" s="479">
        <v>0</v>
      </c>
      <c r="E240" s="477" t="str">
        <f t="shared" si="15"/>
        <v/>
      </c>
      <c r="F240" s="472" t="str">
        <f t="shared" si="16"/>
        <v>否</v>
      </c>
      <c r="G240" s="473" t="str">
        <f t="shared" si="17"/>
        <v>项</v>
      </c>
      <c r="H240" s="474" t="str">
        <f t="shared" si="18"/>
        <v>201</v>
      </c>
      <c r="I240" s="474" t="str">
        <f t="shared" si="19"/>
        <v>20140</v>
      </c>
    </row>
    <row r="241" s="319" customFormat="1" ht="34" customHeight="1" spans="1:9">
      <c r="A241" s="333">
        <v>2014004</v>
      </c>
      <c r="B241" s="342" t="s">
        <v>283</v>
      </c>
      <c r="C241" s="478">
        <v>11</v>
      </c>
      <c r="D241" s="479">
        <v>8</v>
      </c>
      <c r="E241" s="477">
        <f t="shared" si="15"/>
        <v>-0.272727272727273</v>
      </c>
      <c r="F241" s="472" t="str">
        <f t="shared" si="16"/>
        <v>是</v>
      </c>
      <c r="G241" s="473" t="str">
        <f t="shared" si="17"/>
        <v>项</v>
      </c>
      <c r="H241" s="474" t="str">
        <f t="shared" si="18"/>
        <v>201</v>
      </c>
      <c r="I241" s="474" t="str">
        <f t="shared" si="19"/>
        <v>20140</v>
      </c>
    </row>
    <row r="242" s="319" customFormat="1" ht="34" hidden="1" customHeight="1" spans="1:9">
      <c r="A242" s="333">
        <v>2014099</v>
      </c>
      <c r="B242" s="342" t="s">
        <v>284</v>
      </c>
      <c r="C242" s="479">
        <v>0</v>
      </c>
      <c r="D242" s="479">
        <v>0</v>
      </c>
      <c r="E242" s="477" t="str">
        <f t="shared" si="15"/>
        <v/>
      </c>
      <c r="F242" s="472" t="str">
        <f t="shared" si="16"/>
        <v>否</v>
      </c>
      <c r="G242" s="473" t="str">
        <f t="shared" si="17"/>
        <v>项</v>
      </c>
      <c r="H242" s="474" t="str">
        <f t="shared" si="18"/>
        <v>201</v>
      </c>
      <c r="I242" s="474" t="str">
        <f t="shared" si="19"/>
        <v>20140</v>
      </c>
    </row>
    <row r="243" s="319" customFormat="1" ht="34" customHeight="1" spans="1:9">
      <c r="A243" s="482">
        <v>20141</v>
      </c>
      <c r="B243" s="483" t="s">
        <v>1654</v>
      </c>
      <c r="C243" s="476">
        <f>SUMIFS(C244:C$1302,$G244:$G$1302,"项",$I244:$I$1302,$A243)</f>
        <v>0</v>
      </c>
      <c r="D243" s="479">
        <f>SUMIFS(D244:D$1302,$G244:$G$1302,"项",$I244:$I$1302,$A243)</f>
        <v>366</v>
      </c>
      <c r="E243" s="477" t="str">
        <f t="shared" si="15"/>
        <v/>
      </c>
      <c r="F243" s="472" t="str">
        <f t="shared" si="16"/>
        <v>是</v>
      </c>
      <c r="G243" s="473" t="str">
        <f t="shared" si="17"/>
        <v>款</v>
      </c>
      <c r="H243" s="474" t="str">
        <f t="shared" si="18"/>
        <v>201</v>
      </c>
      <c r="I243" s="474" t="str">
        <f t="shared" si="19"/>
        <v>20141</v>
      </c>
    </row>
    <row r="244" s="319" customFormat="1" ht="34" customHeight="1" spans="1:9">
      <c r="A244" s="484">
        <v>2014199</v>
      </c>
      <c r="B244" s="243" t="s">
        <v>1655</v>
      </c>
      <c r="C244" s="479"/>
      <c r="D244" s="479">
        <v>366</v>
      </c>
      <c r="E244" s="477"/>
      <c r="F244" s="472" t="str">
        <f t="shared" si="16"/>
        <v>是</v>
      </c>
      <c r="G244" s="473" t="str">
        <f t="shared" si="17"/>
        <v>项</v>
      </c>
      <c r="H244" s="474" t="str">
        <f t="shared" si="18"/>
        <v>201</v>
      </c>
      <c r="I244" s="474" t="str">
        <f t="shared" si="19"/>
        <v>20141</v>
      </c>
    </row>
    <row r="245" s="316" customFormat="1" ht="34" customHeight="1" spans="1:9">
      <c r="A245" s="339">
        <v>20199</v>
      </c>
      <c r="B245" s="475" t="s">
        <v>286</v>
      </c>
      <c r="C245" s="476">
        <f>SUMIFS(C246:C$1302,$G246:$G$1302,"项",$I246:$I$1302,$A245)</f>
        <v>42</v>
      </c>
      <c r="D245" s="479">
        <f>SUMIFS(D246:D$1302,$G246:$G$1302,"项",$I246:$I$1302,$A245)</f>
        <v>0</v>
      </c>
      <c r="E245" s="477">
        <f t="shared" ref="E245:E308" si="20">IF(C245&lt;&gt;0,D245/C245-1,"")</f>
        <v>-1</v>
      </c>
      <c r="F245" s="472" t="str">
        <f t="shared" si="16"/>
        <v>是</v>
      </c>
      <c r="G245" s="473" t="str">
        <f t="shared" si="17"/>
        <v>款</v>
      </c>
      <c r="H245" s="474" t="str">
        <f t="shared" si="18"/>
        <v>201</v>
      </c>
      <c r="I245" s="474" t="str">
        <f t="shared" si="19"/>
        <v>20199</v>
      </c>
    </row>
    <row r="246" s="319" customFormat="1" ht="34" hidden="1" customHeight="1" spans="1:9">
      <c r="A246" s="333">
        <v>2019901</v>
      </c>
      <c r="B246" s="342" t="s">
        <v>287</v>
      </c>
      <c r="C246" s="478">
        <v>0</v>
      </c>
      <c r="D246" s="479">
        <v>0</v>
      </c>
      <c r="E246" s="477" t="str">
        <f t="shared" si="20"/>
        <v/>
      </c>
      <c r="F246" s="472" t="str">
        <f t="shared" si="16"/>
        <v>否</v>
      </c>
      <c r="G246" s="473" t="str">
        <f t="shared" si="17"/>
        <v>项</v>
      </c>
      <c r="H246" s="474" t="str">
        <f t="shared" si="18"/>
        <v>201</v>
      </c>
      <c r="I246" s="474" t="str">
        <f t="shared" si="19"/>
        <v>20199</v>
      </c>
    </row>
    <row r="247" s="319" customFormat="1" ht="34" customHeight="1" spans="1:9">
      <c r="A247" s="333">
        <v>2019999</v>
      </c>
      <c r="B247" s="342" t="s">
        <v>288</v>
      </c>
      <c r="C247" s="479">
        <v>42</v>
      </c>
      <c r="D247" s="479">
        <v>0</v>
      </c>
      <c r="E247" s="477">
        <f t="shared" si="20"/>
        <v>-1</v>
      </c>
      <c r="F247" s="472" t="str">
        <f t="shared" si="16"/>
        <v>是</v>
      </c>
      <c r="G247" s="473" t="str">
        <f t="shared" si="17"/>
        <v>项</v>
      </c>
      <c r="H247" s="474" t="str">
        <f t="shared" si="18"/>
        <v>201</v>
      </c>
      <c r="I247" s="474" t="str">
        <f t="shared" si="19"/>
        <v>20199</v>
      </c>
    </row>
    <row r="248" s="316" customFormat="1" ht="34" customHeight="1" spans="1:9">
      <c r="A248" s="470">
        <v>202</v>
      </c>
      <c r="B248" s="340" t="s">
        <v>85</v>
      </c>
      <c r="C248" s="341">
        <f>SUMIFS(C249:C$1302,$G249:$G$1302,"款",$H249:$H$1302,$A248)</f>
        <v>0</v>
      </c>
      <c r="D248" s="479">
        <f>SUMIFS(D249:D$1302,$G249:$G$1302,"款",$H249:$H$1302,$A248)</f>
        <v>0</v>
      </c>
      <c r="E248" s="471" t="str">
        <f t="shared" si="20"/>
        <v/>
      </c>
      <c r="F248" s="472" t="str">
        <f t="shared" si="16"/>
        <v>是</v>
      </c>
      <c r="G248" s="473" t="str">
        <f t="shared" si="17"/>
        <v>类</v>
      </c>
      <c r="H248" s="474" t="str">
        <f t="shared" si="18"/>
        <v>202</v>
      </c>
      <c r="I248" s="474" t="str">
        <f t="shared" si="19"/>
        <v>202</v>
      </c>
    </row>
    <row r="249" s="316" customFormat="1" ht="34" hidden="1" customHeight="1" spans="1:9">
      <c r="A249" s="339">
        <v>20205</v>
      </c>
      <c r="B249" s="475" t="s">
        <v>289</v>
      </c>
      <c r="C249" s="476">
        <f>SUMIFS(C250:C$1302,$G250:$G$1302,"项",$I250:$I$1302,$A249)</f>
        <v>0</v>
      </c>
      <c r="D249" s="479">
        <f>SUMIFS(D250:D$1302,$G250:$G$1302,"项",$I250:$I$1302,$A249)</f>
        <v>0</v>
      </c>
      <c r="E249" s="477" t="str">
        <f t="shared" si="20"/>
        <v/>
      </c>
      <c r="F249" s="472" t="str">
        <f t="shared" si="16"/>
        <v>否</v>
      </c>
      <c r="G249" s="473" t="str">
        <f t="shared" si="17"/>
        <v>款</v>
      </c>
      <c r="H249" s="474" t="str">
        <f t="shared" si="18"/>
        <v>202</v>
      </c>
      <c r="I249" s="474" t="str">
        <f t="shared" si="19"/>
        <v>20205</v>
      </c>
    </row>
    <row r="250" s="316" customFormat="1" ht="34" hidden="1" customHeight="1" spans="1:9">
      <c r="A250" s="339">
        <v>20299</v>
      </c>
      <c r="B250" s="475" t="s">
        <v>290</v>
      </c>
      <c r="C250" s="476">
        <f>SUMIFS(C251:C$1302,$G251:$G$1302,"项",$I251:$I$1302,$A250)</f>
        <v>0</v>
      </c>
      <c r="D250" s="479">
        <f>SUMIFS(D251:D$1302,$G251:$G$1302,"项",$I251:$I$1302,$A250)</f>
        <v>0</v>
      </c>
      <c r="E250" s="477" t="str">
        <f t="shared" si="20"/>
        <v/>
      </c>
      <c r="F250" s="472" t="str">
        <f t="shared" si="16"/>
        <v>否</v>
      </c>
      <c r="G250" s="473" t="str">
        <f t="shared" si="17"/>
        <v>款</v>
      </c>
      <c r="H250" s="474" t="str">
        <f t="shared" si="18"/>
        <v>202</v>
      </c>
      <c r="I250" s="474" t="str">
        <f t="shared" si="19"/>
        <v>20299</v>
      </c>
    </row>
    <row r="251" s="316" customFormat="1" ht="34" customHeight="1" spans="1:9">
      <c r="A251" s="340">
        <v>203</v>
      </c>
      <c r="B251" s="340" t="s">
        <v>87</v>
      </c>
      <c r="C251" s="341">
        <f>SUMIFS(C252:C$1302,$G252:$G$1302,"款",$H252:$H$1302,$A251)</f>
        <v>0</v>
      </c>
      <c r="D251" s="479">
        <f>SUMIFS(D252:D$1302,$G252:$G$1302,"款",$H252:$H$1302,$A251)</f>
        <v>53</v>
      </c>
      <c r="E251" s="471" t="str">
        <f t="shared" si="20"/>
        <v/>
      </c>
      <c r="F251" s="472" t="str">
        <f t="shared" si="16"/>
        <v>是</v>
      </c>
      <c r="G251" s="473" t="str">
        <f t="shared" si="17"/>
        <v>类</v>
      </c>
      <c r="H251" s="474" t="str">
        <f t="shared" si="18"/>
        <v>203</v>
      </c>
      <c r="I251" s="474" t="str">
        <f t="shared" si="19"/>
        <v>203</v>
      </c>
    </row>
    <row r="252" s="316" customFormat="1" ht="34" hidden="1" customHeight="1" spans="1:9">
      <c r="A252" s="475">
        <v>20301</v>
      </c>
      <c r="B252" s="475" t="s">
        <v>291</v>
      </c>
      <c r="C252" s="476">
        <f>SUMIFS(C253:C$1302,$G253:$G$1302,"项",$I253:$I$1302,$A252)</f>
        <v>0</v>
      </c>
      <c r="D252" s="479">
        <f>SUMIFS(D253:D$1302,$G253:$G$1302,"项",$I253:$I$1302,$A252)</f>
        <v>0</v>
      </c>
      <c r="E252" s="477" t="str">
        <f t="shared" si="20"/>
        <v/>
      </c>
      <c r="F252" s="472" t="str">
        <f t="shared" si="16"/>
        <v>否</v>
      </c>
      <c r="G252" s="473" t="str">
        <f t="shared" si="17"/>
        <v>款</v>
      </c>
      <c r="H252" s="474" t="str">
        <f t="shared" si="18"/>
        <v>203</v>
      </c>
      <c r="I252" s="474" t="str">
        <f t="shared" si="19"/>
        <v>20301</v>
      </c>
    </row>
    <row r="253" s="319" customFormat="1" ht="34" hidden="1" customHeight="1" spans="1:9">
      <c r="A253" s="485">
        <v>2030101</v>
      </c>
      <c r="B253" s="342" t="s">
        <v>292</v>
      </c>
      <c r="C253" s="478">
        <v>0</v>
      </c>
      <c r="D253" s="479">
        <v>0</v>
      </c>
      <c r="E253" s="477" t="str">
        <f t="shared" si="20"/>
        <v/>
      </c>
      <c r="F253" s="472" t="str">
        <f t="shared" si="16"/>
        <v>否</v>
      </c>
      <c r="G253" s="473" t="str">
        <f t="shared" si="17"/>
        <v>项</v>
      </c>
      <c r="H253" s="474" t="str">
        <f t="shared" si="18"/>
        <v>203</v>
      </c>
      <c r="I253" s="474" t="str">
        <f t="shared" si="19"/>
        <v>20301</v>
      </c>
    </row>
    <row r="254" s="319" customFormat="1" ht="34" hidden="1" customHeight="1" spans="1:9">
      <c r="A254" s="485">
        <v>2030102</v>
      </c>
      <c r="B254" s="342" t="s">
        <v>293</v>
      </c>
      <c r="C254" s="478">
        <v>0</v>
      </c>
      <c r="D254" s="479">
        <v>0</v>
      </c>
      <c r="E254" s="477" t="str">
        <f t="shared" si="20"/>
        <v/>
      </c>
      <c r="F254" s="472" t="str">
        <f t="shared" si="16"/>
        <v>否</v>
      </c>
      <c r="G254" s="473" t="str">
        <f t="shared" si="17"/>
        <v>项</v>
      </c>
      <c r="H254" s="474" t="str">
        <f t="shared" si="18"/>
        <v>203</v>
      </c>
      <c r="I254" s="474" t="str">
        <f t="shared" si="19"/>
        <v>20301</v>
      </c>
    </row>
    <row r="255" s="319" customFormat="1" ht="34" hidden="1" customHeight="1" spans="1:9">
      <c r="A255" s="342">
        <v>2030199</v>
      </c>
      <c r="B255" s="342" t="s">
        <v>294</v>
      </c>
      <c r="C255" s="479">
        <v>0</v>
      </c>
      <c r="D255" s="479">
        <v>0</v>
      </c>
      <c r="E255" s="477" t="str">
        <f t="shared" si="20"/>
        <v/>
      </c>
      <c r="F255" s="472" t="str">
        <f t="shared" si="16"/>
        <v>否</v>
      </c>
      <c r="G255" s="473" t="str">
        <f t="shared" si="17"/>
        <v>项</v>
      </c>
      <c r="H255" s="474" t="str">
        <f t="shared" si="18"/>
        <v>203</v>
      </c>
      <c r="I255" s="474" t="str">
        <f t="shared" si="19"/>
        <v>20301</v>
      </c>
    </row>
    <row r="256" s="316" customFormat="1" ht="34" hidden="1" customHeight="1" spans="1:9">
      <c r="A256" s="475">
        <v>20304</v>
      </c>
      <c r="B256" s="475" t="s">
        <v>295</v>
      </c>
      <c r="C256" s="476">
        <f>SUMIFS(C257:C$1302,$G257:$G$1302,"项",$I257:$I$1302,$A256)</f>
        <v>0</v>
      </c>
      <c r="D256" s="479">
        <f>SUMIFS(D257:D$1302,$G257:$G$1302,"项",$I257:$I$1302,$A256)</f>
        <v>0</v>
      </c>
      <c r="E256" s="477" t="str">
        <f t="shared" si="20"/>
        <v/>
      </c>
      <c r="F256" s="472" t="str">
        <f t="shared" si="16"/>
        <v>否</v>
      </c>
      <c r="G256" s="473" t="str">
        <f t="shared" si="17"/>
        <v>款</v>
      </c>
      <c r="H256" s="474" t="str">
        <f t="shared" si="18"/>
        <v>203</v>
      </c>
      <c r="I256" s="474" t="str">
        <f t="shared" si="19"/>
        <v>20304</v>
      </c>
    </row>
    <row r="257" s="319" customFormat="1" ht="34" hidden="1" customHeight="1" spans="1:9">
      <c r="A257" s="342">
        <v>2030401</v>
      </c>
      <c r="B257" s="342" t="s">
        <v>296</v>
      </c>
      <c r="C257" s="479">
        <v>0</v>
      </c>
      <c r="D257" s="479">
        <v>0</v>
      </c>
      <c r="E257" s="477" t="str">
        <f t="shared" si="20"/>
        <v/>
      </c>
      <c r="F257" s="472" t="str">
        <f t="shared" si="16"/>
        <v>否</v>
      </c>
      <c r="G257" s="473" t="str">
        <f t="shared" si="17"/>
        <v>项</v>
      </c>
      <c r="H257" s="474" t="str">
        <f t="shared" si="18"/>
        <v>203</v>
      </c>
      <c r="I257" s="474" t="str">
        <f t="shared" si="19"/>
        <v>20304</v>
      </c>
    </row>
    <row r="258" s="316" customFormat="1" ht="34" hidden="1" customHeight="1" spans="1:9">
      <c r="A258" s="475">
        <v>20305</v>
      </c>
      <c r="B258" s="475" t="s">
        <v>297</v>
      </c>
      <c r="C258" s="476">
        <f>SUMIFS(C259:C$1302,$G259:$G$1302,"项",$I259:$I$1302,$A258)</f>
        <v>0</v>
      </c>
      <c r="D258" s="479">
        <f>SUMIFS(D259:D$1302,$G259:$G$1302,"项",$I259:$I$1302,$A258)</f>
        <v>0</v>
      </c>
      <c r="E258" s="477" t="str">
        <f t="shared" si="20"/>
        <v/>
      </c>
      <c r="F258" s="472" t="str">
        <f t="shared" si="16"/>
        <v>否</v>
      </c>
      <c r="G258" s="473" t="str">
        <f t="shared" si="17"/>
        <v>款</v>
      </c>
      <c r="H258" s="474" t="str">
        <f t="shared" si="18"/>
        <v>203</v>
      </c>
      <c r="I258" s="474" t="str">
        <f t="shared" si="19"/>
        <v>20305</v>
      </c>
    </row>
    <row r="259" s="319" customFormat="1" ht="34" hidden="1" customHeight="1" spans="1:9">
      <c r="A259" s="333">
        <v>2030501</v>
      </c>
      <c r="B259" s="342" t="s">
        <v>298</v>
      </c>
      <c r="C259" s="479">
        <v>0</v>
      </c>
      <c r="D259" s="479">
        <v>0</v>
      </c>
      <c r="E259" s="477" t="str">
        <f t="shared" si="20"/>
        <v/>
      </c>
      <c r="F259" s="472" t="str">
        <f t="shared" si="16"/>
        <v>否</v>
      </c>
      <c r="G259" s="473" t="str">
        <f t="shared" si="17"/>
        <v>项</v>
      </c>
      <c r="H259" s="474" t="str">
        <f t="shared" si="18"/>
        <v>203</v>
      </c>
      <c r="I259" s="474" t="str">
        <f t="shared" si="19"/>
        <v>20305</v>
      </c>
    </row>
    <row r="260" s="316" customFormat="1" ht="34" customHeight="1" spans="1:9">
      <c r="A260" s="339">
        <v>20306</v>
      </c>
      <c r="B260" s="475" t="s">
        <v>299</v>
      </c>
      <c r="C260" s="476">
        <f>SUMIFS(C261:C$1302,$G261:$G$1302,"项",$I261:$I$1302,$A260)</f>
        <v>0</v>
      </c>
      <c r="D260" s="479">
        <f>SUMIFS(D261:D$1302,$G261:$G$1302,"项",$I261:$I$1302,$A260)</f>
        <v>53</v>
      </c>
      <c r="E260" s="477" t="str">
        <f t="shared" si="20"/>
        <v/>
      </c>
      <c r="F260" s="472" t="str">
        <f t="shared" ref="F260:F323" si="21">IF(LEN(A260)=3,"是",IF(B260&lt;&gt;"",IF(SUM(C260:D260)&lt;&gt;0,"是","否"),"是"))</f>
        <v>是</v>
      </c>
      <c r="G260" s="473" t="str">
        <f t="shared" ref="G260:G323" si="22">_xlfn.IFS(LEN(A260)=3,"类",LEN(A260)=5,"款",LEN(A260)=7,"项")</f>
        <v>款</v>
      </c>
      <c r="H260" s="474" t="str">
        <f t="shared" ref="H260:H323" si="23">LEFT(A260,3)</f>
        <v>203</v>
      </c>
      <c r="I260" s="474" t="str">
        <f t="shared" ref="I260:I323" si="24">LEFT(A260,5)</f>
        <v>20306</v>
      </c>
    </row>
    <row r="261" s="319" customFormat="1" ht="34" hidden="1" customHeight="1" spans="1:9">
      <c r="A261" s="333">
        <v>2030601</v>
      </c>
      <c r="B261" s="342" t="s">
        <v>300</v>
      </c>
      <c r="C261" s="478">
        <v>0</v>
      </c>
      <c r="D261" s="479">
        <v>0</v>
      </c>
      <c r="E261" s="477" t="str">
        <f t="shared" si="20"/>
        <v/>
      </c>
      <c r="F261" s="472" t="str">
        <f t="shared" si="21"/>
        <v>否</v>
      </c>
      <c r="G261" s="473" t="str">
        <f t="shared" si="22"/>
        <v>项</v>
      </c>
      <c r="H261" s="474" t="str">
        <f t="shared" si="23"/>
        <v>203</v>
      </c>
      <c r="I261" s="474" t="str">
        <f t="shared" si="24"/>
        <v>20306</v>
      </c>
    </row>
    <row r="262" s="319" customFormat="1" ht="34" hidden="1" customHeight="1" spans="1:9">
      <c r="A262" s="333">
        <v>2030602</v>
      </c>
      <c r="B262" s="342" t="s">
        <v>301</v>
      </c>
      <c r="C262" s="478">
        <v>0</v>
      </c>
      <c r="D262" s="479">
        <v>0</v>
      </c>
      <c r="E262" s="477" t="str">
        <f t="shared" si="20"/>
        <v/>
      </c>
      <c r="F262" s="472" t="str">
        <f t="shared" si="21"/>
        <v>否</v>
      </c>
      <c r="G262" s="473" t="str">
        <f t="shared" si="22"/>
        <v>项</v>
      </c>
      <c r="H262" s="474" t="str">
        <f t="shared" si="23"/>
        <v>203</v>
      </c>
      <c r="I262" s="474" t="str">
        <f t="shared" si="24"/>
        <v>20306</v>
      </c>
    </row>
    <row r="263" s="319" customFormat="1" ht="34" customHeight="1" spans="1:9">
      <c r="A263" s="333">
        <v>2030603</v>
      </c>
      <c r="B263" s="342" t="s">
        <v>302</v>
      </c>
      <c r="C263" s="478">
        <v>0</v>
      </c>
      <c r="D263" s="479">
        <v>53</v>
      </c>
      <c r="E263" s="477" t="str">
        <f t="shared" si="20"/>
        <v/>
      </c>
      <c r="F263" s="472" t="str">
        <f t="shared" si="21"/>
        <v>是</v>
      </c>
      <c r="G263" s="473" t="str">
        <f t="shared" si="22"/>
        <v>项</v>
      </c>
      <c r="H263" s="474" t="str">
        <f t="shared" si="23"/>
        <v>203</v>
      </c>
      <c r="I263" s="474" t="str">
        <f t="shared" si="24"/>
        <v>20306</v>
      </c>
    </row>
    <row r="264" s="319" customFormat="1" ht="34" hidden="1" customHeight="1" spans="1:9">
      <c r="A264" s="333">
        <v>2030604</v>
      </c>
      <c r="B264" s="342" t="s">
        <v>303</v>
      </c>
      <c r="C264" s="478">
        <v>0</v>
      </c>
      <c r="D264" s="479">
        <v>0</v>
      </c>
      <c r="E264" s="477" t="str">
        <f t="shared" si="20"/>
        <v/>
      </c>
      <c r="F264" s="472" t="str">
        <f t="shared" si="21"/>
        <v>否</v>
      </c>
      <c r="G264" s="473" t="str">
        <f t="shared" si="22"/>
        <v>项</v>
      </c>
      <c r="H264" s="474" t="str">
        <f t="shared" si="23"/>
        <v>203</v>
      </c>
      <c r="I264" s="474" t="str">
        <f t="shared" si="24"/>
        <v>20306</v>
      </c>
    </row>
    <row r="265" s="319" customFormat="1" ht="34" hidden="1" customHeight="1" spans="1:9">
      <c r="A265" s="333">
        <v>2030607</v>
      </c>
      <c r="B265" s="342" t="s">
        <v>304</v>
      </c>
      <c r="C265" s="478">
        <v>0</v>
      </c>
      <c r="D265" s="479">
        <v>0</v>
      </c>
      <c r="E265" s="477" t="str">
        <f t="shared" si="20"/>
        <v/>
      </c>
      <c r="F265" s="472" t="str">
        <f t="shared" si="21"/>
        <v>否</v>
      </c>
      <c r="G265" s="473" t="str">
        <f t="shared" si="22"/>
        <v>项</v>
      </c>
      <c r="H265" s="474" t="str">
        <f t="shared" si="23"/>
        <v>203</v>
      </c>
      <c r="I265" s="474" t="str">
        <f t="shared" si="24"/>
        <v>20306</v>
      </c>
    </row>
    <row r="266" s="319" customFormat="1" ht="34" hidden="1" customHeight="1" spans="1:9">
      <c r="A266" s="333">
        <v>2030608</v>
      </c>
      <c r="B266" s="342" t="s">
        <v>305</v>
      </c>
      <c r="C266" s="478">
        <v>0</v>
      </c>
      <c r="D266" s="479">
        <v>0</v>
      </c>
      <c r="E266" s="477" t="str">
        <f t="shared" si="20"/>
        <v/>
      </c>
      <c r="F266" s="472" t="str">
        <f t="shared" si="21"/>
        <v>否</v>
      </c>
      <c r="G266" s="473" t="str">
        <f t="shared" si="22"/>
        <v>项</v>
      </c>
      <c r="H266" s="474" t="str">
        <f t="shared" si="23"/>
        <v>203</v>
      </c>
      <c r="I266" s="474" t="str">
        <f t="shared" si="24"/>
        <v>20306</v>
      </c>
    </row>
    <row r="267" s="319" customFormat="1" ht="34" hidden="1" customHeight="1" spans="1:9">
      <c r="A267" s="333">
        <v>2030699</v>
      </c>
      <c r="B267" s="342" t="s">
        <v>306</v>
      </c>
      <c r="C267" s="479">
        <v>0</v>
      </c>
      <c r="D267" s="479">
        <v>0</v>
      </c>
      <c r="E267" s="477" t="str">
        <f t="shared" si="20"/>
        <v/>
      </c>
      <c r="F267" s="472" t="str">
        <f t="shared" si="21"/>
        <v>否</v>
      </c>
      <c r="G267" s="473" t="str">
        <f t="shared" si="22"/>
        <v>项</v>
      </c>
      <c r="H267" s="474" t="str">
        <f t="shared" si="23"/>
        <v>203</v>
      </c>
      <c r="I267" s="474" t="str">
        <f t="shared" si="24"/>
        <v>20306</v>
      </c>
    </row>
    <row r="268" s="316" customFormat="1" ht="34" hidden="1" customHeight="1" spans="1:9">
      <c r="A268" s="475">
        <v>20399</v>
      </c>
      <c r="B268" s="475" t="s">
        <v>307</v>
      </c>
      <c r="C268" s="476">
        <f>SUMIFS(C269:C$1302,$G269:$G$1302,"项",$I269:$I$1302,$A268)</f>
        <v>0</v>
      </c>
      <c r="D268" s="479">
        <f>SUMIFS(D269:D$1302,$G269:$G$1302,"项",$I269:$I$1302,$A268)</f>
        <v>0</v>
      </c>
      <c r="E268" s="477" t="str">
        <f t="shared" si="20"/>
        <v/>
      </c>
      <c r="F268" s="472" t="str">
        <f t="shared" si="21"/>
        <v>否</v>
      </c>
      <c r="G268" s="473" t="str">
        <f t="shared" si="22"/>
        <v>款</v>
      </c>
      <c r="H268" s="474" t="str">
        <f t="shared" si="23"/>
        <v>203</v>
      </c>
      <c r="I268" s="474" t="str">
        <f t="shared" si="24"/>
        <v>20399</v>
      </c>
    </row>
    <row r="269" s="319" customFormat="1" ht="34" hidden="1" customHeight="1" spans="1:9">
      <c r="A269" s="333">
        <v>2039999</v>
      </c>
      <c r="B269" s="342" t="s">
        <v>308</v>
      </c>
      <c r="C269" s="479">
        <v>0</v>
      </c>
      <c r="D269" s="479">
        <v>0</v>
      </c>
      <c r="E269" s="477" t="str">
        <f t="shared" si="20"/>
        <v/>
      </c>
      <c r="F269" s="472" t="str">
        <f t="shared" si="21"/>
        <v>否</v>
      </c>
      <c r="G269" s="473" t="str">
        <f t="shared" si="22"/>
        <v>项</v>
      </c>
      <c r="H269" s="474" t="str">
        <f t="shared" si="23"/>
        <v>203</v>
      </c>
      <c r="I269" s="474" t="str">
        <f t="shared" si="24"/>
        <v>20399</v>
      </c>
    </row>
    <row r="270" s="316" customFormat="1" ht="34" customHeight="1" spans="1:9">
      <c r="A270" s="470">
        <v>204</v>
      </c>
      <c r="B270" s="340" t="s">
        <v>89</v>
      </c>
      <c r="C270" s="341">
        <f>SUMIFS(C271:C$1302,$G271:$G$1302,"款",$H271:$H$1302,$A270)</f>
        <v>13815</v>
      </c>
      <c r="D270" s="479">
        <f>SUMIFS(D271:D$1302,$G271:$G$1302,"款",$H271:$H$1302,$A270)</f>
        <v>12965</v>
      </c>
      <c r="E270" s="471">
        <f t="shared" si="20"/>
        <v>-0.0615273253709736</v>
      </c>
      <c r="F270" s="472" t="str">
        <f t="shared" si="21"/>
        <v>是</v>
      </c>
      <c r="G270" s="473" t="str">
        <f t="shared" si="22"/>
        <v>类</v>
      </c>
      <c r="H270" s="474" t="str">
        <f t="shared" si="23"/>
        <v>204</v>
      </c>
      <c r="I270" s="474" t="str">
        <f t="shared" si="24"/>
        <v>204</v>
      </c>
    </row>
    <row r="271" s="316" customFormat="1" ht="34" hidden="1" customHeight="1" spans="1:9">
      <c r="A271" s="339">
        <v>20401</v>
      </c>
      <c r="B271" s="475" t="s">
        <v>309</v>
      </c>
      <c r="C271" s="476">
        <f>SUMIFS(C272:C$1302,$G272:$G$1302,"项",$I272:$I$1302,$A271)</f>
        <v>0</v>
      </c>
      <c r="D271" s="479">
        <f>SUMIFS(D272:D$1302,$G272:$G$1302,"项",$I272:$I$1302,$A271)</f>
        <v>0</v>
      </c>
      <c r="E271" s="477" t="str">
        <f t="shared" si="20"/>
        <v/>
      </c>
      <c r="F271" s="472" t="str">
        <f t="shared" si="21"/>
        <v>否</v>
      </c>
      <c r="G271" s="473" t="str">
        <f t="shared" si="22"/>
        <v>款</v>
      </c>
      <c r="H271" s="474" t="str">
        <f t="shared" si="23"/>
        <v>204</v>
      </c>
      <c r="I271" s="474" t="str">
        <f t="shared" si="24"/>
        <v>20401</v>
      </c>
    </row>
    <row r="272" s="319" customFormat="1" ht="34" hidden="1" customHeight="1" spans="1:9">
      <c r="A272" s="333">
        <v>2040101</v>
      </c>
      <c r="B272" s="342" t="s">
        <v>310</v>
      </c>
      <c r="C272" s="478">
        <v>0</v>
      </c>
      <c r="D272" s="479">
        <v>0</v>
      </c>
      <c r="E272" s="477" t="str">
        <f t="shared" si="20"/>
        <v/>
      </c>
      <c r="F272" s="472" t="str">
        <f t="shared" si="21"/>
        <v>否</v>
      </c>
      <c r="G272" s="473" t="str">
        <f t="shared" si="22"/>
        <v>项</v>
      </c>
      <c r="H272" s="474" t="str">
        <f t="shared" si="23"/>
        <v>204</v>
      </c>
      <c r="I272" s="474" t="str">
        <f t="shared" si="24"/>
        <v>20401</v>
      </c>
    </row>
    <row r="273" s="319" customFormat="1" ht="34" hidden="1" customHeight="1" spans="1:9">
      <c r="A273" s="333">
        <v>2040199</v>
      </c>
      <c r="B273" s="342" t="s">
        <v>311</v>
      </c>
      <c r="C273" s="479">
        <v>0</v>
      </c>
      <c r="D273" s="479">
        <v>0</v>
      </c>
      <c r="E273" s="477" t="str">
        <f t="shared" si="20"/>
        <v/>
      </c>
      <c r="F273" s="472" t="str">
        <f t="shared" si="21"/>
        <v>否</v>
      </c>
      <c r="G273" s="473" t="str">
        <f t="shared" si="22"/>
        <v>项</v>
      </c>
      <c r="H273" s="474" t="str">
        <f t="shared" si="23"/>
        <v>204</v>
      </c>
      <c r="I273" s="474" t="str">
        <f t="shared" si="24"/>
        <v>20401</v>
      </c>
    </row>
    <row r="274" s="316" customFormat="1" ht="34" customHeight="1" spans="1:9">
      <c r="A274" s="339">
        <v>20402</v>
      </c>
      <c r="B274" s="475" t="s">
        <v>312</v>
      </c>
      <c r="C274" s="476">
        <f>SUMIFS(C275:C$1302,$G275:$G$1302,"项",$I275:$I$1302,$A274)</f>
        <v>12528</v>
      </c>
      <c r="D274" s="479">
        <f>SUMIFS(D275:D$1302,$G275:$G$1302,"项",$I275:$I$1302,$A274)</f>
        <v>11345</v>
      </c>
      <c r="E274" s="477">
        <f t="shared" si="20"/>
        <v>-0.0944284802043422</v>
      </c>
      <c r="F274" s="472" t="str">
        <f t="shared" si="21"/>
        <v>是</v>
      </c>
      <c r="G274" s="473" t="str">
        <f t="shared" si="22"/>
        <v>款</v>
      </c>
      <c r="H274" s="474" t="str">
        <f t="shared" si="23"/>
        <v>204</v>
      </c>
      <c r="I274" s="474" t="str">
        <f t="shared" si="24"/>
        <v>20402</v>
      </c>
    </row>
    <row r="275" s="319" customFormat="1" ht="34" customHeight="1" spans="1:9">
      <c r="A275" s="333">
        <v>2040201</v>
      </c>
      <c r="B275" s="342" t="s">
        <v>151</v>
      </c>
      <c r="C275" s="478">
        <v>10257</v>
      </c>
      <c r="D275" s="479">
        <v>10801</v>
      </c>
      <c r="E275" s="477">
        <f t="shared" si="20"/>
        <v>0.0530369503753534</v>
      </c>
      <c r="F275" s="472" t="str">
        <f t="shared" si="21"/>
        <v>是</v>
      </c>
      <c r="G275" s="473" t="str">
        <f t="shared" si="22"/>
        <v>项</v>
      </c>
      <c r="H275" s="474" t="str">
        <f t="shared" si="23"/>
        <v>204</v>
      </c>
      <c r="I275" s="474" t="str">
        <f t="shared" si="24"/>
        <v>20402</v>
      </c>
    </row>
    <row r="276" s="319" customFormat="1" ht="34" customHeight="1" spans="1:9">
      <c r="A276" s="333">
        <v>2040202</v>
      </c>
      <c r="B276" s="342" t="s">
        <v>152</v>
      </c>
      <c r="C276" s="478">
        <v>9</v>
      </c>
      <c r="D276" s="479">
        <v>16</v>
      </c>
      <c r="E276" s="477">
        <f t="shared" si="20"/>
        <v>0.777777777777778</v>
      </c>
      <c r="F276" s="472" t="str">
        <f t="shared" si="21"/>
        <v>是</v>
      </c>
      <c r="G276" s="473" t="str">
        <f t="shared" si="22"/>
        <v>项</v>
      </c>
      <c r="H276" s="474" t="str">
        <f t="shared" si="23"/>
        <v>204</v>
      </c>
      <c r="I276" s="474" t="str">
        <f t="shared" si="24"/>
        <v>20402</v>
      </c>
    </row>
    <row r="277" s="319" customFormat="1" ht="34" hidden="1" customHeight="1" spans="1:9">
      <c r="A277" s="333">
        <v>2040203</v>
      </c>
      <c r="B277" s="342" t="s">
        <v>153</v>
      </c>
      <c r="C277" s="478">
        <v>0</v>
      </c>
      <c r="D277" s="479">
        <v>0</v>
      </c>
      <c r="E277" s="477" t="str">
        <f t="shared" si="20"/>
        <v/>
      </c>
      <c r="F277" s="472" t="str">
        <f t="shared" si="21"/>
        <v>否</v>
      </c>
      <c r="G277" s="473" t="str">
        <f t="shared" si="22"/>
        <v>项</v>
      </c>
      <c r="H277" s="474" t="str">
        <f t="shared" si="23"/>
        <v>204</v>
      </c>
      <c r="I277" s="474" t="str">
        <f t="shared" si="24"/>
        <v>20402</v>
      </c>
    </row>
    <row r="278" s="319" customFormat="1" ht="34" hidden="1" customHeight="1" spans="1:9">
      <c r="A278" s="333">
        <v>2040219</v>
      </c>
      <c r="B278" s="342" t="s">
        <v>192</v>
      </c>
      <c r="C278" s="478">
        <v>0</v>
      </c>
      <c r="D278" s="479">
        <v>0</v>
      </c>
      <c r="E278" s="477" t="str">
        <f t="shared" si="20"/>
        <v/>
      </c>
      <c r="F278" s="472" t="str">
        <f t="shared" si="21"/>
        <v>否</v>
      </c>
      <c r="G278" s="473" t="str">
        <f t="shared" si="22"/>
        <v>项</v>
      </c>
      <c r="H278" s="474" t="str">
        <f t="shared" si="23"/>
        <v>204</v>
      </c>
      <c r="I278" s="474" t="str">
        <f t="shared" si="24"/>
        <v>20402</v>
      </c>
    </row>
    <row r="279" s="319" customFormat="1" ht="34" hidden="1" customHeight="1" spans="1:9">
      <c r="A279" s="333">
        <v>2040220</v>
      </c>
      <c r="B279" s="342" t="s">
        <v>313</v>
      </c>
      <c r="C279" s="478">
        <v>0</v>
      </c>
      <c r="D279" s="479">
        <v>0</v>
      </c>
      <c r="E279" s="477" t="str">
        <f t="shared" si="20"/>
        <v/>
      </c>
      <c r="F279" s="472" t="str">
        <f t="shared" si="21"/>
        <v>否</v>
      </c>
      <c r="G279" s="473" t="str">
        <f t="shared" si="22"/>
        <v>项</v>
      </c>
      <c r="H279" s="474" t="str">
        <f t="shared" si="23"/>
        <v>204</v>
      </c>
      <c r="I279" s="474" t="str">
        <f t="shared" si="24"/>
        <v>20402</v>
      </c>
    </row>
    <row r="280" s="319" customFormat="1" ht="34" hidden="1" customHeight="1" spans="1:9">
      <c r="A280" s="333">
        <v>2040221</v>
      </c>
      <c r="B280" s="342" t="s">
        <v>314</v>
      </c>
      <c r="C280" s="478">
        <v>0</v>
      </c>
      <c r="D280" s="479">
        <v>0</v>
      </c>
      <c r="E280" s="477" t="str">
        <f t="shared" si="20"/>
        <v/>
      </c>
      <c r="F280" s="472" t="str">
        <f t="shared" si="21"/>
        <v>否</v>
      </c>
      <c r="G280" s="473" t="str">
        <f t="shared" si="22"/>
        <v>项</v>
      </c>
      <c r="H280" s="474" t="str">
        <f t="shared" si="23"/>
        <v>204</v>
      </c>
      <c r="I280" s="474" t="str">
        <f t="shared" si="24"/>
        <v>20402</v>
      </c>
    </row>
    <row r="281" s="319" customFormat="1" ht="34" hidden="1" customHeight="1" spans="1:9">
      <c r="A281" s="333">
        <v>2040222</v>
      </c>
      <c r="B281" s="342" t="s">
        <v>315</v>
      </c>
      <c r="C281" s="478">
        <v>0</v>
      </c>
      <c r="D281" s="479">
        <v>0</v>
      </c>
      <c r="E281" s="477" t="str">
        <f t="shared" si="20"/>
        <v/>
      </c>
      <c r="F281" s="472" t="str">
        <f t="shared" si="21"/>
        <v>否</v>
      </c>
      <c r="G281" s="473" t="str">
        <f t="shared" si="22"/>
        <v>项</v>
      </c>
      <c r="H281" s="474" t="str">
        <f t="shared" si="23"/>
        <v>204</v>
      </c>
      <c r="I281" s="474" t="str">
        <f t="shared" si="24"/>
        <v>20402</v>
      </c>
    </row>
    <row r="282" s="319" customFormat="1" ht="34" hidden="1" customHeight="1" spans="1:9">
      <c r="A282" s="333">
        <v>2040223</v>
      </c>
      <c r="B282" s="342" t="s">
        <v>316</v>
      </c>
      <c r="C282" s="478">
        <v>0</v>
      </c>
      <c r="D282" s="479">
        <v>0</v>
      </c>
      <c r="E282" s="477" t="str">
        <f t="shared" si="20"/>
        <v/>
      </c>
      <c r="F282" s="472" t="str">
        <f t="shared" si="21"/>
        <v>否</v>
      </c>
      <c r="G282" s="473" t="str">
        <f t="shared" si="22"/>
        <v>项</v>
      </c>
      <c r="H282" s="474" t="str">
        <f t="shared" si="23"/>
        <v>204</v>
      </c>
      <c r="I282" s="474" t="str">
        <f t="shared" si="24"/>
        <v>20402</v>
      </c>
    </row>
    <row r="283" s="319" customFormat="1" ht="34" hidden="1" customHeight="1" spans="1:9">
      <c r="A283" s="333">
        <v>2040250</v>
      </c>
      <c r="B283" s="342" t="s">
        <v>160</v>
      </c>
      <c r="C283" s="478">
        <v>0</v>
      </c>
      <c r="D283" s="479">
        <v>0</v>
      </c>
      <c r="E283" s="477" t="str">
        <f t="shared" si="20"/>
        <v/>
      </c>
      <c r="F283" s="472" t="str">
        <f t="shared" si="21"/>
        <v>否</v>
      </c>
      <c r="G283" s="473" t="str">
        <f t="shared" si="22"/>
        <v>项</v>
      </c>
      <c r="H283" s="474" t="str">
        <f t="shared" si="23"/>
        <v>204</v>
      </c>
      <c r="I283" s="474" t="str">
        <f t="shared" si="24"/>
        <v>20402</v>
      </c>
    </row>
    <row r="284" s="319" customFormat="1" ht="34" customHeight="1" spans="1:9">
      <c r="A284" s="333">
        <v>2040299</v>
      </c>
      <c r="B284" s="342" t="s">
        <v>317</v>
      </c>
      <c r="C284" s="479">
        <v>2262</v>
      </c>
      <c r="D284" s="479">
        <v>528</v>
      </c>
      <c r="E284" s="477">
        <f t="shared" si="20"/>
        <v>-0.76657824933687</v>
      </c>
      <c r="F284" s="472" t="str">
        <f t="shared" si="21"/>
        <v>是</v>
      </c>
      <c r="G284" s="473" t="str">
        <f t="shared" si="22"/>
        <v>项</v>
      </c>
      <c r="H284" s="474" t="str">
        <f t="shared" si="23"/>
        <v>204</v>
      </c>
      <c r="I284" s="474" t="str">
        <f t="shared" si="24"/>
        <v>20402</v>
      </c>
    </row>
    <row r="285" s="316" customFormat="1" ht="34" hidden="1" customHeight="1" spans="1:9">
      <c r="A285" s="339">
        <v>20403</v>
      </c>
      <c r="B285" s="475" t="s">
        <v>318</v>
      </c>
      <c r="C285" s="476">
        <f>SUMIFS(C286:C$1302,$G286:$G$1302,"项",$I286:$I$1302,$A285)</f>
        <v>0</v>
      </c>
      <c r="D285" s="479">
        <f>SUMIFS(D286:D$1302,$G286:$G$1302,"项",$I286:$I$1302,$A285)</f>
        <v>0</v>
      </c>
      <c r="E285" s="477" t="str">
        <f t="shared" si="20"/>
        <v/>
      </c>
      <c r="F285" s="472" t="str">
        <f t="shared" si="21"/>
        <v>否</v>
      </c>
      <c r="G285" s="473" t="str">
        <f t="shared" si="22"/>
        <v>款</v>
      </c>
      <c r="H285" s="474" t="str">
        <f t="shared" si="23"/>
        <v>204</v>
      </c>
      <c r="I285" s="474" t="str">
        <f t="shared" si="24"/>
        <v>20403</v>
      </c>
    </row>
    <row r="286" s="319" customFormat="1" ht="34" hidden="1" customHeight="1" spans="1:9">
      <c r="A286" s="333">
        <v>2040301</v>
      </c>
      <c r="B286" s="342" t="s">
        <v>151</v>
      </c>
      <c r="C286" s="478">
        <v>0</v>
      </c>
      <c r="D286" s="479">
        <v>0</v>
      </c>
      <c r="E286" s="477" t="str">
        <f t="shared" si="20"/>
        <v/>
      </c>
      <c r="F286" s="472" t="str">
        <f t="shared" si="21"/>
        <v>否</v>
      </c>
      <c r="G286" s="473" t="str">
        <f t="shared" si="22"/>
        <v>项</v>
      </c>
      <c r="H286" s="474" t="str">
        <f t="shared" si="23"/>
        <v>204</v>
      </c>
      <c r="I286" s="474" t="str">
        <f t="shared" si="24"/>
        <v>20403</v>
      </c>
    </row>
    <row r="287" s="319" customFormat="1" ht="34" hidden="1" customHeight="1" spans="1:9">
      <c r="A287" s="333">
        <v>2040302</v>
      </c>
      <c r="B287" s="342" t="s">
        <v>152</v>
      </c>
      <c r="C287" s="478">
        <v>0</v>
      </c>
      <c r="D287" s="479">
        <v>0</v>
      </c>
      <c r="E287" s="477" t="str">
        <f t="shared" si="20"/>
        <v/>
      </c>
      <c r="F287" s="472" t="str">
        <f t="shared" si="21"/>
        <v>否</v>
      </c>
      <c r="G287" s="473" t="str">
        <f t="shared" si="22"/>
        <v>项</v>
      </c>
      <c r="H287" s="474" t="str">
        <f t="shared" si="23"/>
        <v>204</v>
      </c>
      <c r="I287" s="474" t="str">
        <f t="shared" si="24"/>
        <v>20403</v>
      </c>
    </row>
    <row r="288" s="319" customFormat="1" ht="34" hidden="1" customHeight="1" spans="1:9">
      <c r="A288" s="333">
        <v>2040303</v>
      </c>
      <c r="B288" s="342" t="s">
        <v>153</v>
      </c>
      <c r="C288" s="478">
        <v>0</v>
      </c>
      <c r="D288" s="479">
        <v>0</v>
      </c>
      <c r="E288" s="477" t="str">
        <f t="shared" si="20"/>
        <v/>
      </c>
      <c r="F288" s="472" t="str">
        <f t="shared" si="21"/>
        <v>否</v>
      </c>
      <c r="G288" s="473" t="str">
        <f t="shared" si="22"/>
        <v>项</v>
      </c>
      <c r="H288" s="474" t="str">
        <f t="shared" si="23"/>
        <v>204</v>
      </c>
      <c r="I288" s="474" t="str">
        <f t="shared" si="24"/>
        <v>20403</v>
      </c>
    </row>
    <row r="289" s="319" customFormat="1" ht="34" hidden="1" customHeight="1" spans="1:9">
      <c r="A289" s="333">
        <v>2040304</v>
      </c>
      <c r="B289" s="342" t="s">
        <v>319</v>
      </c>
      <c r="C289" s="478">
        <v>0</v>
      </c>
      <c r="D289" s="479">
        <v>0</v>
      </c>
      <c r="E289" s="477" t="str">
        <f t="shared" si="20"/>
        <v/>
      </c>
      <c r="F289" s="472" t="str">
        <f t="shared" si="21"/>
        <v>否</v>
      </c>
      <c r="G289" s="473" t="str">
        <f t="shared" si="22"/>
        <v>项</v>
      </c>
      <c r="H289" s="474" t="str">
        <f t="shared" si="23"/>
        <v>204</v>
      </c>
      <c r="I289" s="474" t="str">
        <f t="shared" si="24"/>
        <v>20403</v>
      </c>
    </row>
    <row r="290" s="319" customFormat="1" ht="34" hidden="1" customHeight="1" spans="1:9">
      <c r="A290" s="333">
        <v>2040350</v>
      </c>
      <c r="B290" s="342" t="s">
        <v>160</v>
      </c>
      <c r="C290" s="478">
        <v>0</v>
      </c>
      <c r="D290" s="479">
        <v>0</v>
      </c>
      <c r="E290" s="477" t="str">
        <f t="shared" si="20"/>
        <v/>
      </c>
      <c r="F290" s="472" t="str">
        <f t="shared" si="21"/>
        <v>否</v>
      </c>
      <c r="G290" s="473" t="str">
        <f t="shared" si="22"/>
        <v>项</v>
      </c>
      <c r="H290" s="474" t="str">
        <f t="shared" si="23"/>
        <v>204</v>
      </c>
      <c r="I290" s="474" t="str">
        <f t="shared" si="24"/>
        <v>20403</v>
      </c>
    </row>
    <row r="291" s="319" customFormat="1" ht="34" hidden="1" customHeight="1" spans="1:9">
      <c r="A291" s="333">
        <v>2040399</v>
      </c>
      <c r="B291" s="342" t="s">
        <v>320</v>
      </c>
      <c r="C291" s="479">
        <v>0</v>
      </c>
      <c r="D291" s="479">
        <v>0</v>
      </c>
      <c r="E291" s="477" t="str">
        <f t="shared" si="20"/>
        <v/>
      </c>
      <c r="F291" s="472" t="str">
        <f t="shared" si="21"/>
        <v>否</v>
      </c>
      <c r="G291" s="473" t="str">
        <f t="shared" si="22"/>
        <v>项</v>
      </c>
      <c r="H291" s="474" t="str">
        <f t="shared" si="23"/>
        <v>204</v>
      </c>
      <c r="I291" s="474" t="str">
        <f t="shared" si="24"/>
        <v>20403</v>
      </c>
    </row>
    <row r="292" s="316" customFormat="1" ht="34" customHeight="1" spans="1:9">
      <c r="A292" s="339">
        <v>20404</v>
      </c>
      <c r="B292" s="475" t="s">
        <v>321</v>
      </c>
      <c r="C292" s="476">
        <f>SUMIFS(C293:C$1302,$G293:$G$1302,"项",$I293:$I$1302,$A292)</f>
        <v>15</v>
      </c>
      <c r="D292" s="479">
        <f>SUMIFS(D293:D$1302,$G293:$G$1302,"项",$I293:$I$1302,$A292)</f>
        <v>0</v>
      </c>
      <c r="E292" s="477">
        <f t="shared" si="20"/>
        <v>-1</v>
      </c>
      <c r="F292" s="472" t="str">
        <f t="shared" si="21"/>
        <v>是</v>
      </c>
      <c r="G292" s="473" t="str">
        <f t="shared" si="22"/>
        <v>款</v>
      </c>
      <c r="H292" s="474" t="str">
        <f t="shared" si="23"/>
        <v>204</v>
      </c>
      <c r="I292" s="474" t="str">
        <f t="shared" si="24"/>
        <v>20404</v>
      </c>
    </row>
    <row r="293" s="319" customFormat="1" ht="34" hidden="1" customHeight="1" spans="1:9">
      <c r="A293" s="333">
        <v>2040401</v>
      </c>
      <c r="B293" s="342" t="s">
        <v>151</v>
      </c>
      <c r="C293" s="478">
        <v>0</v>
      </c>
      <c r="D293" s="479">
        <v>0</v>
      </c>
      <c r="E293" s="477" t="str">
        <f t="shared" si="20"/>
        <v/>
      </c>
      <c r="F293" s="472" t="str">
        <f t="shared" si="21"/>
        <v>否</v>
      </c>
      <c r="G293" s="473" t="str">
        <f t="shared" si="22"/>
        <v>项</v>
      </c>
      <c r="H293" s="474" t="str">
        <f t="shared" si="23"/>
        <v>204</v>
      </c>
      <c r="I293" s="474" t="str">
        <f t="shared" si="24"/>
        <v>20404</v>
      </c>
    </row>
    <row r="294" s="319" customFormat="1" ht="34" hidden="1" customHeight="1" spans="1:9">
      <c r="A294" s="333">
        <v>2040402</v>
      </c>
      <c r="B294" s="342" t="s">
        <v>152</v>
      </c>
      <c r="C294" s="478">
        <v>0</v>
      </c>
      <c r="D294" s="479">
        <v>0</v>
      </c>
      <c r="E294" s="477" t="str">
        <f t="shared" si="20"/>
        <v/>
      </c>
      <c r="F294" s="472" t="str">
        <f t="shared" si="21"/>
        <v>否</v>
      </c>
      <c r="G294" s="473" t="str">
        <f t="shared" si="22"/>
        <v>项</v>
      </c>
      <c r="H294" s="474" t="str">
        <f t="shared" si="23"/>
        <v>204</v>
      </c>
      <c r="I294" s="474" t="str">
        <f t="shared" si="24"/>
        <v>20404</v>
      </c>
    </row>
    <row r="295" s="319" customFormat="1" ht="34" hidden="1" customHeight="1" spans="1:9">
      <c r="A295" s="333">
        <v>2040403</v>
      </c>
      <c r="B295" s="342" t="s">
        <v>153</v>
      </c>
      <c r="C295" s="478">
        <v>0</v>
      </c>
      <c r="D295" s="479">
        <v>0</v>
      </c>
      <c r="E295" s="477" t="str">
        <f t="shared" si="20"/>
        <v/>
      </c>
      <c r="F295" s="472" t="str">
        <f t="shared" si="21"/>
        <v>否</v>
      </c>
      <c r="G295" s="473" t="str">
        <f t="shared" si="22"/>
        <v>项</v>
      </c>
      <c r="H295" s="474" t="str">
        <f t="shared" si="23"/>
        <v>204</v>
      </c>
      <c r="I295" s="474" t="str">
        <f t="shared" si="24"/>
        <v>20404</v>
      </c>
    </row>
    <row r="296" s="319" customFormat="1" ht="34" hidden="1" customHeight="1" spans="1:9">
      <c r="A296" s="333">
        <v>2040409</v>
      </c>
      <c r="B296" s="342" t="s">
        <v>322</v>
      </c>
      <c r="C296" s="478">
        <v>0</v>
      </c>
      <c r="D296" s="479">
        <v>0</v>
      </c>
      <c r="E296" s="477" t="str">
        <f t="shared" si="20"/>
        <v/>
      </c>
      <c r="F296" s="472" t="str">
        <f t="shared" si="21"/>
        <v>否</v>
      </c>
      <c r="G296" s="473" t="str">
        <f t="shared" si="22"/>
        <v>项</v>
      </c>
      <c r="H296" s="474" t="str">
        <f t="shared" si="23"/>
        <v>204</v>
      </c>
      <c r="I296" s="474" t="str">
        <f t="shared" si="24"/>
        <v>20404</v>
      </c>
    </row>
    <row r="297" s="319" customFormat="1" ht="34" hidden="1" customHeight="1" spans="1:9">
      <c r="A297" s="333">
        <v>2040410</v>
      </c>
      <c r="B297" s="342" t="s">
        <v>323</v>
      </c>
      <c r="C297" s="478">
        <v>0</v>
      </c>
      <c r="D297" s="479">
        <v>0</v>
      </c>
      <c r="E297" s="477" t="str">
        <f t="shared" si="20"/>
        <v/>
      </c>
      <c r="F297" s="472" t="str">
        <f t="shared" si="21"/>
        <v>否</v>
      </c>
      <c r="G297" s="473" t="str">
        <f t="shared" si="22"/>
        <v>项</v>
      </c>
      <c r="H297" s="474" t="str">
        <f t="shared" si="23"/>
        <v>204</v>
      </c>
      <c r="I297" s="474" t="str">
        <f t="shared" si="24"/>
        <v>20404</v>
      </c>
    </row>
    <row r="298" s="319" customFormat="1" ht="34" hidden="1" customHeight="1" spans="1:9">
      <c r="A298" s="333">
        <v>2040450</v>
      </c>
      <c r="B298" s="342" t="s">
        <v>160</v>
      </c>
      <c r="C298" s="478">
        <v>0</v>
      </c>
      <c r="D298" s="479">
        <v>0</v>
      </c>
      <c r="E298" s="477" t="str">
        <f t="shared" si="20"/>
        <v/>
      </c>
      <c r="F298" s="472" t="str">
        <f t="shared" si="21"/>
        <v>否</v>
      </c>
      <c r="G298" s="473" t="str">
        <f t="shared" si="22"/>
        <v>项</v>
      </c>
      <c r="H298" s="474" t="str">
        <f t="shared" si="23"/>
        <v>204</v>
      </c>
      <c r="I298" s="474" t="str">
        <f t="shared" si="24"/>
        <v>20404</v>
      </c>
    </row>
    <row r="299" s="319" customFormat="1" ht="34" customHeight="1" spans="1:9">
      <c r="A299" s="333">
        <v>2040499</v>
      </c>
      <c r="B299" s="342" t="s">
        <v>324</v>
      </c>
      <c r="C299" s="479">
        <v>15</v>
      </c>
      <c r="D299" s="479">
        <v>0</v>
      </c>
      <c r="E299" s="477">
        <f t="shared" si="20"/>
        <v>-1</v>
      </c>
      <c r="F299" s="472" t="str">
        <f t="shared" si="21"/>
        <v>是</v>
      </c>
      <c r="G299" s="473" t="str">
        <f t="shared" si="22"/>
        <v>项</v>
      </c>
      <c r="H299" s="474" t="str">
        <f t="shared" si="23"/>
        <v>204</v>
      </c>
      <c r="I299" s="474" t="str">
        <f t="shared" si="24"/>
        <v>20404</v>
      </c>
    </row>
    <row r="300" s="316" customFormat="1" ht="34" customHeight="1" spans="1:9">
      <c r="A300" s="339">
        <v>20405</v>
      </c>
      <c r="B300" s="475" t="s">
        <v>325</v>
      </c>
      <c r="C300" s="476">
        <f>SUMIFS(C301:C$1302,$G301:$G$1302,"项",$I301:$I$1302,$A300)</f>
        <v>20</v>
      </c>
      <c r="D300" s="479">
        <f>SUMIFS(D301:D$1302,$G301:$G$1302,"项",$I301:$I$1302,$A300)</f>
        <v>0</v>
      </c>
      <c r="E300" s="477">
        <f t="shared" si="20"/>
        <v>-1</v>
      </c>
      <c r="F300" s="472" t="str">
        <f t="shared" si="21"/>
        <v>是</v>
      </c>
      <c r="G300" s="473" t="str">
        <f t="shared" si="22"/>
        <v>款</v>
      </c>
      <c r="H300" s="474" t="str">
        <f t="shared" si="23"/>
        <v>204</v>
      </c>
      <c r="I300" s="474" t="str">
        <f t="shared" si="24"/>
        <v>20405</v>
      </c>
    </row>
    <row r="301" s="319" customFormat="1" ht="34" hidden="1" customHeight="1" spans="1:9">
      <c r="A301" s="333">
        <v>2040501</v>
      </c>
      <c r="B301" s="342" t="s">
        <v>151</v>
      </c>
      <c r="C301" s="478">
        <v>0</v>
      </c>
      <c r="D301" s="479">
        <v>0</v>
      </c>
      <c r="E301" s="477" t="str">
        <f t="shared" si="20"/>
        <v/>
      </c>
      <c r="F301" s="472" t="str">
        <f t="shared" si="21"/>
        <v>否</v>
      </c>
      <c r="G301" s="473" t="str">
        <f t="shared" si="22"/>
        <v>项</v>
      </c>
      <c r="H301" s="474" t="str">
        <f t="shared" si="23"/>
        <v>204</v>
      </c>
      <c r="I301" s="474" t="str">
        <f t="shared" si="24"/>
        <v>20405</v>
      </c>
    </row>
    <row r="302" s="319" customFormat="1" ht="34" hidden="1" customHeight="1" spans="1:9">
      <c r="A302" s="333">
        <v>2040502</v>
      </c>
      <c r="B302" s="342" t="s">
        <v>152</v>
      </c>
      <c r="C302" s="478">
        <v>0</v>
      </c>
      <c r="D302" s="479">
        <v>0</v>
      </c>
      <c r="E302" s="477" t="str">
        <f t="shared" si="20"/>
        <v/>
      </c>
      <c r="F302" s="472" t="str">
        <f t="shared" si="21"/>
        <v>否</v>
      </c>
      <c r="G302" s="473" t="str">
        <f t="shared" si="22"/>
        <v>项</v>
      </c>
      <c r="H302" s="474" t="str">
        <f t="shared" si="23"/>
        <v>204</v>
      </c>
      <c r="I302" s="474" t="str">
        <f t="shared" si="24"/>
        <v>20405</v>
      </c>
    </row>
    <row r="303" s="319" customFormat="1" ht="34" hidden="1" customHeight="1" spans="1:9">
      <c r="A303" s="333">
        <v>2040503</v>
      </c>
      <c r="B303" s="342" t="s">
        <v>153</v>
      </c>
      <c r="C303" s="478">
        <v>0</v>
      </c>
      <c r="D303" s="479">
        <v>0</v>
      </c>
      <c r="E303" s="477" t="str">
        <f t="shared" si="20"/>
        <v/>
      </c>
      <c r="F303" s="472" t="str">
        <f t="shared" si="21"/>
        <v>否</v>
      </c>
      <c r="G303" s="473" t="str">
        <f t="shared" si="22"/>
        <v>项</v>
      </c>
      <c r="H303" s="474" t="str">
        <f t="shared" si="23"/>
        <v>204</v>
      </c>
      <c r="I303" s="474" t="str">
        <f t="shared" si="24"/>
        <v>20405</v>
      </c>
    </row>
    <row r="304" s="319" customFormat="1" ht="34" customHeight="1" spans="1:9">
      <c r="A304" s="333">
        <v>2040504</v>
      </c>
      <c r="B304" s="342" t="s">
        <v>326</v>
      </c>
      <c r="C304" s="478">
        <v>20</v>
      </c>
      <c r="D304" s="479">
        <v>0</v>
      </c>
      <c r="E304" s="477">
        <f t="shared" si="20"/>
        <v>-1</v>
      </c>
      <c r="F304" s="472" t="str">
        <f t="shared" si="21"/>
        <v>是</v>
      </c>
      <c r="G304" s="473" t="str">
        <f t="shared" si="22"/>
        <v>项</v>
      </c>
      <c r="H304" s="474" t="str">
        <f t="shared" si="23"/>
        <v>204</v>
      </c>
      <c r="I304" s="474" t="str">
        <f t="shared" si="24"/>
        <v>20405</v>
      </c>
    </row>
    <row r="305" s="319" customFormat="1" ht="34" hidden="1" customHeight="1" spans="1:9">
      <c r="A305" s="333">
        <v>2040505</v>
      </c>
      <c r="B305" s="342" t="s">
        <v>327</v>
      </c>
      <c r="C305" s="478">
        <v>0</v>
      </c>
      <c r="D305" s="479">
        <v>0</v>
      </c>
      <c r="E305" s="477" t="str">
        <f t="shared" si="20"/>
        <v/>
      </c>
      <c r="F305" s="472" t="str">
        <f t="shared" si="21"/>
        <v>否</v>
      </c>
      <c r="G305" s="473" t="str">
        <f t="shared" si="22"/>
        <v>项</v>
      </c>
      <c r="H305" s="474" t="str">
        <f t="shared" si="23"/>
        <v>204</v>
      </c>
      <c r="I305" s="474" t="str">
        <f t="shared" si="24"/>
        <v>20405</v>
      </c>
    </row>
    <row r="306" s="319" customFormat="1" ht="34" hidden="1" customHeight="1" spans="1:9">
      <c r="A306" s="333">
        <v>2040506</v>
      </c>
      <c r="B306" s="342" t="s">
        <v>328</v>
      </c>
      <c r="C306" s="478">
        <v>0</v>
      </c>
      <c r="D306" s="479">
        <v>0</v>
      </c>
      <c r="E306" s="477" t="str">
        <f t="shared" si="20"/>
        <v/>
      </c>
      <c r="F306" s="472" t="str">
        <f t="shared" si="21"/>
        <v>否</v>
      </c>
      <c r="G306" s="473" t="str">
        <f t="shared" si="22"/>
        <v>项</v>
      </c>
      <c r="H306" s="474" t="str">
        <f t="shared" si="23"/>
        <v>204</v>
      </c>
      <c r="I306" s="474" t="str">
        <f t="shared" si="24"/>
        <v>20405</v>
      </c>
    </row>
    <row r="307" s="319" customFormat="1" ht="34" hidden="1" customHeight="1" spans="1:9">
      <c r="A307" s="333">
        <v>2040550</v>
      </c>
      <c r="B307" s="342" t="s">
        <v>160</v>
      </c>
      <c r="C307" s="478">
        <v>0</v>
      </c>
      <c r="D307" s="479">
        <v>0</v>
      </c>
      <c r="E307" s="477" t="str">
        <f t="shared" si="20"/>
        <v/>
      </c>
      <c r="F307" s="472" t="str">
        <f t="shared" si="21"/>
        <v>否</v>
      </c>
      <c r="G307" s="473" t="str">
        <f t="shared" si="22"/>
        <v>项</v>
      </c>
      <c r="H307" s="474" t="str">
        <f t="shared" si="23"/>
        <v>204</v>
      </c>
      <c r="I307" s="474" t="str">
        <f t="shared" si="24"/>
        <v>20405</v>
      </c>
    </row>
    <row r="308" s="319" customFormat="1" ht="34" hidden="1" customHeight="1" spans="1:9">
      <c r="A308" s="333">
        <v>2040599</v>
      </c>
      <c r="B308" s="342" t="s">
        <v>329</v>
      </c>
      <c r="C308" s="479">
        <v>0</v>
      </c>
      <c r="D308" s="479">
        <v>0</v>
      </c>
      <c r="E308" s="477" t="str">
        <f t="shared" si="20"/>
        <v/>
      </c>
      <c r="F308" s="472" t="str">
        <f t="shared" si="21"/>
        <v>否</v>
      </c>
      <c r="G308" s="473" t="str">
        <f t="shared" si="22"/>
        <v>项</v>
      </c>
      <c r="H308" s="474" t="str">
        <f t="shared" si="23"/>
        <v>204</v>
      </c>
      <c r="I308" s="474" t="str">
        <f t="shared" si="24"/>
        <v>20405</v>
      </c>
    </row>
    <row r="309" s="316" customFormat="1" ht="34" customHeight="1" spans="1:9">
      <c r="A309" s="339">
        <v>20406</v>
      </c>
      <c r="B309" s="475" t="s">
        <v>330</v>
      </c>
      <c r="C309" s="476">
        <f>SUMIFS(C310:C$1302,$G310:$G$1302,"项",$I310:$I$1302,$A309)</f>
        <v>1246</v>
      </c>
      <c r="D309" s="479">
        <f>SUMIFS(D310:D$1302,$G310:$G$1302,"项",$I310:$I$1302,$A309)</f>
        <v>1601</v>
      </c>
      <c r="E309" s="477">
        <f t="shared" ref="E309:E372" si="25">IF(C309&lt;&gt;0,D309/C309-1,"")</f>
        <v>0.284911717495987</v>
      </c>
      <c r="F309" s="472" t="str">
        <f t="shared" si="21"/>
        <v>是</v>
      </c>
      <c r="G309" s="473" t="str">
        <f t="shared" si="22"/>
        <v>款</v>
      </c>
      <c r="H309" s="474" t="str">
        <f t="shared" si="23"/>
        <v>204</v>
      </c>
      <c r="I309" s="474" t="str">
        <f t="shared" si="24"/>
        <v>20406</v>
      </c>
    </row>
    <row r="310" s="319" customFormat="1" ht="34" customHeight="1" spans="1:9">
      <c r="A310" s="333">
        <v>2040601</v>
      </c>
      <c r="B310" s="342" t="s">
        <v>151</v>
      </c>
      <c r="C310" s="478">
        <v>1005</v>
      </c>
      <c r="D310" s="479">
        <v>1031</v>
      </c>
      <c r="E310" s="477">
        <f t="shared" si="25"/>
        <v>0.0258706467661691</v>
      </c>
      <c r="F310" s="472" t="str">
        <f t="shared" si="21"/>
        <v>是</v>
      </c>
      <c r="G310" s="473" t="str">
        <f t="shared" si="22"/>
        <v>项</v>
      </c>
      <c r="H310" s="474" t="str">
        <f t="shared" si="23"/>
        <v>204</v>
      </c>
      <c r="I310" s="474" t="str">
        <f t="shared" si="24"/>
        <v>20406</v>
      </c>
    </row>
    <row r="311" s="319" customFormat="1" ht="34" hidden="1" customHeight="1" spans="1:9">
      <c r="A311" s="333">
        <v>2040602</v>
      </c>
      <c r="B311" s="342" t="s">
        <v>152</v>
      </c>
      <c r="C311" s="478">
        <v>0</v>
      </c>
      <c r="D311" s="479">
        <v>0</v>
      </c>
      <c r="E311" s="477" t="str">
        <f t="shared" si="25"/>
        <v/>
      </c>
      <c r="F311" s="472" t="str">
        <f t="shared" si="21"/>
        <v>否</v>
      </c>
      <c r="G311" s="473" t="str">
        <f t="shared" si="22"/>
        <v>项</v>
      </c>
      <c r="H311" s="474" t="str">
        <f t="shared" si="23"/>
        <v>204</v>
      </c>
      <c r="I311" s="474" t="str">
        <f t="shared" si="24"/>
        <v>20406</v>
      </c>
    </row>
    <row r="312" s="319" customFormat="1" ht="34" hidden="1" customHeight="1" spans="1:9">
      <c r="A312" s="333">
        <v>2040603</v>
      </c>
      <c r="B312" s="342" t="s">
        <v>153</v>
      </c>
      <c r="C312" s="478">
        <v>0</v>
      </c>
      <c r="D312" s="479">
        <v>0</v>
      </c>
      <c r="E312" s="477" t="str">
        <f t="shared" si="25"/>
        <v/>
      </c>
      <c r="F312" s="472" t="str">
        <f t="shared" si="21"/>
        <v>否</v>
      </c>
      <c r="G312" s="473" t="str">
        <f t="shared" si="22"/>
        <v>项</v>
      </c>
      <c r="H312" s="474" t="str">
        <f t="shared" si="23"/>
        <v>204</v>
      </c>
      <c r="I312" s="474" t="str">
        <f t="shared" si="24"/>
        <v>20406</v>
      </c>
    </row>
    <row r="313" s="319" customFormat="1" ht="34" customHeight="1" spans="1:9">
      <c r="A313" s="333">
        <v>2040604</v>
      </c>
      <c r="B313" s="342" t="s">
        <v>331</v>
      </c>
      <c r="C313" s="478">
        <v>45</v>
      </c>
      <c r="D313" s="479">
        <v>158</v>
      </c>
      <c r="E313" s="477">
        <f t="shared" si="25"/>
        <v>2.51111111111111</v>
      </c>
      <c r="F313" s="472" t="str">
        <f t="shared" si="21"/>
        <v>是</v>
      </c>
      <c r="G313" s="473" t="str">
        <f t="shared" si="22"/>
        <v>项</v>
      </c>
      <c r="H313" s="474" t="str">
        <f t="shared" si="23"/>
        <v>204</v>
      </c>
      <c r="I313" s="474" t="str">
        <f t="shared" si="24"/>
        <v>20406</v>
      </c>
    </row>
    <row r="314" s="319" customFormat="1" ht="34" hidden="1" customHeight="1" spans="1:9">
      <c r="A314" s="346">
        <v>2040605</v>
      </c>
      <c r="B314" s="342" t="s">
        <v>332</v>
      </c>
      <c r="C314" s="478">
        <v>0</v>
      </c>
      <c r="D314" s="479">
        <v>0</v>
      </c>
      <c r="E314" s="477" t="str">
        <f t="shared" si="25"/>
        <v/>
      </c>
      <c r="F314" s="472" t="str">
        <f t="shared" si="21"/>
        <v>否</v>
      </c>
      <c r="G314" s="473" t="str">
        <f t="shared" si="22"/>
        <v>项</v>
      </c>
      <c r="H314" s="474" t="str">
        <f t="shared" si="23"/>
        <v>204</v>
      </c>
      <c r="I314" s="474" t="str">
        <f t="shared" si="24"/>
        <v>20406</v>
      </c>
    </row>
    <row r="315" s="319" customFormat="1" ht="34" customHeight="1" spans="1:9">
      <c r="A315" s="346">
        <v>2040606</v>
      </c>
      <c r="B315" s="342" t="s">
        <v>333</v>
      </c>
      <c r="C315" s="478">
        <v>19</v>
      </c>
      <c r="D315" s="479">
        <v>18</v>
      </c>
      <c r="E315" s="477">
        <f t="shared" si="25"/>
        <v>-0.0526315789473685</v>
      </c>
      <c r="F315" s="472" t="str">
        <f t="shared" si="21"/>
        <v>是</v>
      </c>
      <c r="G315" s="473" t="str">
        <f t="shared" si="22"/>
        <v>项</v>
      </c>
      <c r="H315" s="474" t="str">
        <f t="shared" si="23"/>
        <v>204</v>
      </c>
      <c r="I315" s="474" t="str">
        <f t="shared" si="24"/>
        <v>20406</v>
      </c>
    </row>
    <row r="316" s="319" customFormat="1" ht="34" customHeight="1" spans="1:9">
      <c r="A316" s="333">
        <v>2040607</v>
      </c>
      <c r="B316" s="342" t="s">
        <v>334</v>
      </c>
      <c r="C316" s="478">
        <v>82</v>
      </c>
      <c r="D316" s="479">
        <v>87</v>
      </c>
      <c r="E316" s="477">
        <f t="shared" si="25"/>
        <v>0.0609756097560976</v>
      </c>
      <c r="F316" s="472" t="str">
        <f t="shared" si="21"/>
        <v>是</v>
      </c>
      <c r="G316" s="473" t="str">
        <f t="shared" si="22"/>
        <v>项</v>
      </c>
      <c r="H316" s="474" t="str">
        <f t="shared" si="23"/>
        <v>204</v>
      </c>
      <c r="I316" s="474" t="str">
        <f t="shared" si="24"/>
        <v>20406</v>
      </c>
    </row>
    <row r="317" s="319" customFormat="1" ht="34" hidden="1" customHeight="1" spans="1:9">
      <c r="A317" s="333">
        <v>2040608</v>
      </c>
      <c r="B317" s="342" t="s">
        <v>335</v>
      </c>
      <c r="C317" s="478">
        <v>0</v>
      </c>
      <c r="D317" s="479">
        <v>0</v>
      </c>
      <c r="E317" s="477" t="str">
        <f t="shared" si="25"/>
        <v/>
      </c>
      <c r="F317" s="472" t="str">
        <f t="shared" si="21"/>
        <v>否</v>
      </c>
      <c r="G317" s="473" t="str">
        <f t="shared" si="22"/>
        <v>项</v>
      </c>
      <c r="H317" s="474" t="str">
        <f t="shared" si="23"/>
        <v>204</v>
      </c>
      <c r="I317" s="474" t="str">
        <f t="shared" si="24"/>
        <v>20406</v>
      </c>
    </row>
    <row r="318" s="319" customFormat="1" ht="34" customHeight="1" spans="1:9">
      <c r="A318" s="333">
        <v>2040610</v>
      </c>
      <c r="B318" s="342" t="s">
        <v>336</v>
      </c>
      <c r="C318" s="478">
        <v>55</v>
      </c>
      <c r="D318" s="479">
        <v>0</v>
      </c>
      <c r="E318" s="477">
        <f t="shared" si="25"/>
        <v>-1</v>
      </c>
      <c r="F318" s="472" t="str">
        <f t="shared" si="21"/>
        <v>是</v>
      </c>
      <c r="G318" s="473" t="str">
        <f t="shared" si="22"/>
        <v>项</v>
      </c>
      <c r="H318" s="474" t="str">
        <f t="shared" si="23"/>
        <v>204</v>
      </c>
      <c r="I318" s="474" t="str">
        <f t="shared" si="24"/>
        <v>20406</v>
      </c>
    </row>
    <row r="319" s="319" customFormat="1" ht="34" hidden="1" customHeight="1" spans="1:9">
      <c r="A319" s="333">
        <v>2040612</v>
      </c>
      <c r="B319" s="342" t="s">
        <v>337</v>
      </c>
      <c r="C319" s="478">
        <v>0</v>
      </c>
      <c r="D319" s="479">
        <v>0</v>
      </c>
      <c r="E319" s="477" t="str">
        <f t="shared" si="25"/>
        <v/>
      </c>
      <c r="F319" s="472" t="str">
        <f t="shared" si="21"/>
        <v>否</v>
      </c>
      <c r="G319" s="473" t="str">
        <f t="shared" si="22"/>
        <v>项</v>
      </c>
      <c r="H319" s="474" t="str">
        <f t="shared" si="23"/>
        <v>204</v>
      </c>
      <c r="I319" s="474" t="str">
        <f t="shared" si="24"/>
        <v>20406</v>
      </c>
    </row>
    <row r="320" s="319" customFormat="1" ht="34" hidden="1" customHeight="1" spans="1:9">
      <c r="A320" s="333">
        <v>2040613</v>
      </c>
      <c r="B320" s="342" t="s">
        <v>192</v>
      </c>
      <c r="C320" s="478">
        <v>0</v>
      </c>
      <c r="D320" s="479">
        <v>0</v>
      </c>
      <c r="E320" s="477" t="str">
        <f t="shared" si="25"/>
        <v/>
      </c>
      <c r="F320" s="472" t="str">
        <f t="shared" si="21"/>
        <v>否</v>
      </c>
      <c r="G320" s="473" t="str">
        <f t="shared" si="22"/>
        <v>项</v>
      </c>
      <c r="H320" s="474" t="str">
        <f t="shared" si="23"/>
        <v>204</v>
      </c>
      <c r="I320" s="474" t="str">
        <f t="shared" si="24"/>
        <v>20406</v>
      </c>
    </row>
    <row r="321" s="319" customFormat="1" ht="34" hidden="1" customHeight="1" spans="1:9">
      <c r="A321" s="333">
        <v>2040650</v>
      </c>
      <c r="B321" s="342" t="s">
        <v>160</v>
      </c>
      <c r="C321" s="478">
        <v>0</v>
      </c>
      <c r="D321" s="479">
        <v>0</v>
      </c>
      <c r="E321" s="477" t="str">
        <f t="shared" si="25"/>
        <v/>
      </c>
      <c r="F321" s="472" t="str">
        <f t="shared" si="21"/>
        <v>否</v>
      </c>
      <c r="G321" s="473" t="str">
        <f t="shared" si="22"/>
        <v>项</v>
      </c>
      <c r="H321" s="474" t="str">
        <f t="shared" si="23"/>
        <v>204</v>
      </c>
      <c r="I321" s="474" t="str">
        <f t="shared" si="24"/>
        <v>20406</v>
      </c>
    </row>
    <row r="322" s="319" customFormat="1" ht="34" customHeight="1" spans="1:9">
      <c r="A322" s="333">
        <v>2040699</v>
      </c>
      <c r="B322" s="342" t="s">
        <v>338</v>
      </c>
      <c r="C322" s="479">
        <v>40</v>
      </c>
      <c r="D322" s="479">
        <v>307</v>
      </c>
      <c r="E322" s="477">
        <f t="shared" si="25"/>
        <v>6.675</v>
      </c>
      <c r="F322" s="472" t="str">
        <f t="shared" si="21"/>
        <v>是</v>
      </c>
      <c r="G322" s="473" t="str">
        <f t="shared" si="22"/>
        <v>项</v>
      </c>
      <c r="H322" s="474" t="str">
        <f t="shared" si="23"/>
        <v>204</v>
      </c>
      <c r="I322" s="474" t="str">
        <f t="shared" si="24"/>
        <v>20406</v>
      </c>
    </row>
    <row r="323" s="316" customFormat="1" ht="34" hidden="1" customHeight="1" spans="1:9">
      <c r="A323" s="339">
        <v>20407</v>
      </c>
      <c r="B323" s="475" t="s">
        <v>339</v>
      </c>
      <c r="C323" s="476">
        <f>SUMIFS(C324:C$1302,$G324:$G$1302,"项",$I324:$I$1302,$A323)</f>
        <v>0</v>
      </c>
      <c r="D323" s="479">
        <f>SUMIFS(D324:D$1302,$G324:$G$1302,"项",$I324:$I$1302,$A323)</f>
        <v>0</v>
      </c>
      <c r="E323" s="477" t="str">
        <f t="shared" si="25"/>
        <v/>
      </c>
      <c r="F323" s="472" t="str">
        <f t="shared" si="21"/>
        <v>否</v>
      </c>
      <c r="G323" s="473" t="str">
        <f t="shared" si="22"/>
        <v>款</v>
      </c>
      <c r="H323" s="474" t="str">
        <f t="shared" si="23"/>
        <v>204</v>
      </c>
      <c r="I323" s="474" t="str">
        <f t="shared" si="24"/>
        <v>20407</v>
      </c>
    </row>
    <row r="324" s="319" customFormat="1" ht="34" hidden="1" customHeight="1" spans="1:9">
      <c r="A324" s="333">
        <v>2040701</v>
      </c>
      <c r="B324" s="342" t="s">
        <v>151</v>
      </c>
      <c r="C324" s="478">
        <v>0</v>
      </c>
      <c r="D324" s="479">
        <v>0</v>
      </c>
      <c r="E324" s="477" t="str">
        <f t="shared" si="25"/>
        <v/>
      </c>
      <c r="F324" s="472" t="str">
        <f t="shared" ref="F324:F387" si="26">IF(LEN(A324)=3,"是",IF(B324&lt;&gt;"",IF(SUM(C324:D324)&lt;&gt;0,"是","否"),"是"))</f>
        <v>否</v>
      </c>
      <c r="G324" s="473" t="str">
        <f t="shared" ref="G324:G387" si="27">_xlfn.IFS(LEN(A324)=3,"类",LEN(A324)=5,"款",LEN(A324)=7,"项")</f>
        <v>项</v>
      </c>
      <c r="H324" s="474" t="str">
        <f t="shared" ref="H324:H387" si="28">LEFT(A324,3)</f>
        <v>204</v>
      </c>
      <c r="I324" s="474" t="str">
        <f t="shared" ref="I324:I387" si="29">LEFT(A324,5)</f>
        <v>20407</v>
      </c>
    </row>
    <row r="325" s="319" customFormat="1" ht="34" hidden="1" customHeight="1" spans="1:9">
      <c r="A325" s="333">
        <v>2040702</v>
      </c>
      <c r="B325" s="342" t="s">
        <v>152</v>
      </c>
      <c r="C325" s="478">
        <v>0</v>
      </c>
      <c r="D325" s="479">
        <v>0</v>
      </c>
      <c r="E325" s="477" t="str">
        <f t="shared" si="25"/>
        <v/>
      </c>
      <c r="F325" s="472" t="str">
        <f t="shared" si="26"/>
        <v>否</v>
      </c>
      <c r="G325" s="473" t="str">
        <f t="shared" si="27"/>
        <v>项</v>
      </c>
      <c r="H325" s="474" t="str">
        <f t="shared" si="28"/>
        <v>204</v>
      </c>
      <c r="I325" s="474" t="str">
        <f t="shared" si="29"/>
        <v>20407</v>
      </c>
    </row>
    <row r="326" s="319" customFormat="1" ht="34" hidden="1" customHeight="1" spans="1:9">
      <c r="A326" s="333">
        <v>2040703</v>
      </c>
      <c r="B326" s="342" t="s">
        <v>153</v>
      </c>
      <c r="C326" s="478">
        <v>0</v>
      </c>
      <c r="D326" s="479">
        <v>0</v>
      </c>
      <c r="E326" s="477" t="str">
        <f t="shared" si="25"/>
        <v/>
      </c>
      <c r="F326" s="472" t="str">
        <f t="shared" si="26"/>
        <v>否</v>
      </c>
      <c r="G326" s="473" t="str">
        <f t="shared" si="27"/>
        <v>项</v>
      </c>
      <c r="H326" s="474" t="str">
        <f t="shared" si="28"/>
        <v>204</v>
      </c>
      <c r="I326" s="474" t="str">
        <f t="shared" si="29"/>
        <v>20407</v>
      </c>
    </row>
    <row r="327" s="319" customFormat="1" ht="34" hidden="1" customHeight="1" spans="1:9">
      <c r="A327" s="333">
        <v>2040704</v>
      </c>
      <c r="B327" s="342" t="s">
        <v>340</v>
      </c>
      <c r="C327" s="478">
        <v>0</v>
      </c>
      <c r="D327" s="479">
        <v>0</v>
      </c>
      <c r="E327" s="477" t="str">
        <f t="shared" si="25"/>
        <v/>
      </c>
      <c r="F327" s="472" t="str">
        <f t="shared" si="26"/>
        <v>否</v>
      </c>
      <c r="G327" s="473" t="str">
        <f t="shared" si="27"/>
        <v>项</v>
      </c>
      <c r="H327" s="474" t="str">
        <f t="shared" si="28"/>
        <v>204</v>
      </c>
      <c r="I327" s="474" t="str">
        <f t="shared" si="29"/>
        <v>20407</v>
      </c>
    </row>
    <row r="328" s="319" customFormat="1" ht="34" hidden="1" customHeight="1" spans="1:9">
      <c r="A328" s="333">
        <v>2040705</v>
      </c>
      <c r="B328" s="342" t="s">
        <v>341</v>
      </c>
      <c r="C328" s="478">
        <v>0</v>
      </c>
      <c r="D328" s="479">
        <v>0</v>
      </c>
      <c r="E328" s="477" t="str">
        <f t="shared" si="25"/>
        <v/>
      </c>
      <c r="F328" s="472" t="str">
        <f t="shared" si="26"/>
        <v>否</v>
      </c>
      <c r="G328" s="473" t="str">
        <f t="shared" si="27"/>
        <v>项</v>
      </c>
      <c r="H328" s="474" t="str">
        <f t="shared" si="28"/>
        <v>204</v>
      </c>
      <c r="I328" s="474" t="str">
        <f t="shared" si="29"/>
        <v>20407</v>
      </c>
    </row>
    <row r="329" s="319" customFormat="1" ht="34" hidden="1" customHeight="1" spans="1:9">
      <c r="A329" s="333">
        <v>2040706</v>
      </c>
      <c r="B329" s="342" t="s">
        <v>342</v>
      </c>
      <c r="C329" s="478">
        <v>0</v>
      </c>
      <c r="D329" s="479">
        <v>0</v>
      </c>
      <c r="E329" s="477" t="str">
        <f t="shared" si="25"/>
        <v/>
      </c>
      <c r="F329" s="472" t="str">
        <f t="shared" si="26"/>
        <v>否</v>
      </c>
      <c r="G329" s="473" t="str">
        <f t="shared" si="27"/>
        <v>项</v>
      </c>
      <c r="H329" s="474" t="str">
        <f t="shared" si="28"/>
        <v>204</v>
      </c>
      <c r="I329" s="474" t="str">
        <f t="shared" si="29"/>
        <v>20407</v>
      </c>
    </row>
    <row r="330" s="319" customFormat="1" ht="34" hidden="1" customHeight="1" spans="1:9">
      <c r="A330" s="333">
        <v>2040707</v>
      </c>
      <c r="B330" s="342" t="s">
        <v>192</v>
      </c>
      <c r="C330" s="478">
        <v>0</v>
      </c>
      <c r="D330" s="479">
        <v>0</v>
      </c>
      <c r="E330" s="477" t="str">
        <f t="shared" si="25"/>
        <v/>
      </c>
      <c r="F330" s="472" t="str">
        <f t="shared" si="26"/>
        <v>否</v>
      </c>
      <c r="G330" s="473" t="str">
        <f t="shared" si="27"/>
        <v>项</v>
      </c>
      <c r="H330" s="474" t="str">
        <f t="shared" si="28"/>
        <v>204</v>
      </c>
      <c r="I330" s="474" t="str">
        <f t="shared" si="29"/>
        <v>20407</v>
      </c>
    </row>
    <row r="331" s="319" customFormat="1" ht="34" hidden="1" customHeight="1" spans="1:9">
      <c r="A331" s="333">
        <v>2040750</v>
      </c>
      <c r="B331" s="342" t="s">
        <v>160</v>
      </c>
      <c r="C331" s="478">
        <v>0</v>
      </c>
      <c r="D331" s="479">
        <v>0</v>
      </c>
      <c r="E331" s="477" t="str">
        <f t="shared" si="25"/>
        <v/>
      </c>
      <c r="F331" s="472" t="str">
        <f t="shared" si="26"/>
        <v>否</v>
      </c>
      <c r="G331" s="473" t="str">
        <f t="shared" si="27"/>
        <v>项</v>
      </c>
      <c r="H331" s="474" t="str">
        <f t="shared" si="28"/>
        <v>204</v>
      </c>
      <c r="I331" s="474" t="str">
        <f t="shared" si="29"/>
        <v>20407</v>
      </c>
    </row>
    <row r="332" s="319" customFormat="1" ht="34" hidden="1" customHeight="1" spans="1:9">
      <c r="A332" s="333">
        <v>2040799</v>
      </c>
      <c r="B332" s="342" t="s">
        <v>343</v>
      </c>
      <c r="C332" s="479">
        <v>0</v>
      </c>
      <c r="D332" s="479">
        <v>0</v>
      </c>
      <c r="E332" s="477" t="str">
        <f t="shared" si="25"/>
        <v/>
      </c>
      <c r="F332" s="472" t="str">
        <f t="shared" si="26"/>
        <v>否</v>
      </c>
      <c r="G332" s="473" t="str">
        <f t="shared" si="27"/>
        <v>项</v>
      </c>
      <c r="H332" s="474" t="str">
        <f t="shared" si="28"/>
        <v>204</v>
      </c>
      <c r="I332" s="474" t="str">
        <f t="shared" si="29"/>
        <v>20407</v>
      </c>
    </row>
    <row r="333" s="316" customFormat="1" ht="34" hidden="1" customHeight="1" spans="1:9">
      <c r="A333" s="339">
        <v>20408</v>
      </c>
      <c r="B333" s="475" t="s">
        <v>344</v>
      </c>
      <c r="C333" s="476">
        <f>SUMIFS(C334:C$1302,$G334:$G$1302,"项",$I334:$I$1302,$A333)</f>
        <v>0</v>
      </c>
      <c r="D333" s="479">
        <f>SUMIFS(D334:D$1302,$G334:$G$1302,"项",$I334:$I$1302,$A333)</f>
        <v>0</v>
      </c>
      <c r="E333" s="477" t="str">
        <f t="shared" si="25"/>
        <v/>
      </c>
      <c r="F333" s="472" t="str">
        <f t="shared" si="26"/>
        <v>否</v>
      </c>
      <c r="G333" s="473" t="str">
        <f t="shared" si="27"/>
        <v>款</v>
      </c>
      <c r="H333" s="474" t="str">
        <f t="shared" si="28"/>
        <v>204</v>
      </c>
      <c r="I333" s="474" t="str">
        <f t="shared" si="29"/>
        <v>20408</v>
      </c>
    </row>
    <row r="334" s="319" customFormat="1" ht="34" hidden="1" customHeight="1" spans="1:9">
      <c r="A334" s="333">
        <v>2040801</v>
      </c>
      <c r="B334" s="342" t="s">
        <v>151</v>
      </c>
      <c r="C334" s="478">
        <v>0</v>
      </c>
      <c r="D334" s="479">
        <v>0</v>
      </c>
      <c r="E334" s="477" t="str">
        <f t="shared" si="25"/>
        <v/>
      </c>
      <c r="F334" s="472" t="str">
        <f t="shared" si="26"/>
        <v>否</v>
      </c>
      <c r="G334" s="473" t="str">
        <f t="shared" si="27"/>
        <v>项</v>
      </c>
      <c r="H334" s="474" t="str">
        <f t="shared" si="28"/>
        <v>204</v>
      </c>
      <c r="I334" s="474" t="str">
        <f t="shared" si="29"/>
        <v>20408</v>
      </c>
    </row>
    <row r="335" s="319" customFormat="1" ht="34" hidden="1" customHeight="1" spans="1:9">
      <c r="A335" s="333">
        <v>2040802</v>
      </c>
      <c r="B335" s="342" t="s">
        <v>152</v>
      </c>
      <c r="C335" s="478">
        <v>0</v>
      </c>
      <c r="D335" s="479">
        <v>0</v>
      </c>
      <c r="E335" s="477" t="str">
        <f t="shared" si="25"/>
        <v/>
      </c>
      <c r="F335" s="472" t="str">
        <f t="shared" si="26"/>
        <v>否</v>
      </c>
      <c r="G335" s="473" t="str">
        <f t="shared" si="27"/>
        <v>项</v>
      </c>
      <c r="H335" s="474" t="str">
        <f t="shared" si="28"/>
        <v>204</v>
      </c>
      <c r="I335" s="474" t="str">
        <f t="shared" si="29"/>
        <v>20408</v>
      </c>
    </row>
    <row r="336" s="319" customFormat="1" ht="34" hidden="1" customHeight="1" spans="1:9">
      <c r="A336" s="333">
        <v>2040803</v>
      </c>
      <c r="B336" s="342" t="s">
        <v>153</v>
      </c>
      <c r="C336" s="478">
        <v>0</v>
      </c>
      <c r="D336" s="479">
        <v>0</v>
      </c>
      <c r="E336" s="477" t="str">
        <f t="shared" si="25"/>
        <v/>
      </c>
      <c r="F336" s="472" t="str">
        <f t="shared" si="26"/>
        <v>否</v>
      </c>
      <c r="G336" s="473" t="str">
        <f t="shared" si="27"/>
        <v>项</v>
      </c>
      <c r="H336" s="474" t="str">
        <f t="shared" si="28"/>
        <v>204</v>
      </c>
      <c r="I336" s="474" t="str">
        <f t="shared" si="29"/>
        <v>20408</v>
      </c>
    </row>
    <row r="337" s="319" customFormat="1" ht="34" hidden="1" customHeight="1" spans="1:9">
      <c r="A337" s="333">
        <v>2040804</v>
      </c>
      <c r="B337" s="342" t="s">
        <v>345</v>
      </c>
      <c r="C337" s="478">
        <v>0</v>
      </c>
      <c r="D337" s="479">
        <v>0</v>
      </c>
      <c r="E337" s="477" t="str">
        <f t="shared" si="25"/>
        <v/>
      </c>
      <c r="F337" s="472" t="str">
        <f t="shared" si="26"/>
        <v>否</v>
      </c>
      <c r="G337" s="473" t="str">
        <f t="shared" si="27"/>
        <v>项</v>
      </c>
      <c r="H337" s="474" t="str">
        <f t="shared" si="28"/>
        <v>204</v>
      </c>
      <c r="I337" s="474" t="str">
        <f t="shared" si="29"/>
        <v>20408</v>
      </c>
    </row>
    <row r="338" s="319" customFormat="1" ht="34" hidden="1" customHeight="1" spans="1:9">
      <c r="A338" s="333">
        <v>2040805</v>
      </c>
      <c r="B338" s="342" t="s">
        <v>346</v>
      </c>
      <c r="C338" s="478">
        <v>0</v>
      </c>
      <c r="D338" s="479">
        <v>0</v>
      </c>
      <c r="E338" s="477" t="str">
        <f t="shared" si="25"/>
        <v/>
      </c>
      <c r="F338" s="472" t="str">
        <f t="shared" si="26"/>
        <v>否</v>
      </c>
      <c r="G338" s="473" t="str">
        <f t="shared" si="27"/>
        <v>项</v>
      </c>
      <c r="H338" s="474" t="str">
        <f t="shared" si="28"/>
        <v>204</v>
      </c>
      <c r="I338" s="474" t="str">
        <f t="shared" si="29"/>
        <v>20408</v>
      </c>
    </row>
    <row r="339" s="319" customFormat="1" ht="34" hidden="1" customHeight="1" spans="1:9">
      <c r="A339" s="333">
        <v>2040806</v>
      </c>
      <c r="B339" s="342" t="s">
        <v>347</v>
      </c>
      <c r="C339" s="478">
        <v>0</v>
      </c>
      <c r="D339" s="479">
        <v>0</v>
      </c>
      <c r="E339" s="477" t="str">
        <f t="shared" si="25"/>
        <v/>
      </c>
      <c r="F339" s="472" t="str">
        <f t="shared" si="26"/>
        <v>否</v>
      </c>
      <c r="G339" s="473" t="str">
        <f t="shared" si="27"/>
        <v>项</v>
      </c>
      <c r="H339" s="474" t="str">
        <f t="shared" si="28"/>
        <v>204</v>
      </c>
      <c r="I339" s="474" t="str">
        <f t="shared" si="29"/>
        <v>20408</v>
      </c>
    </row>
    <row r="340" s="319" customFormat="1" ht="34" hidden="1" customHeight="1" spans="1:9">
      <c r="A340" s="333">
        <v>2040807</v>
      </c>
      <c r="B340" s="342" t="s">
        <v>192</v>
      </c>
      <c r="C340" s="478">
        <v>0</v>
      </c>
      <c r="D340" s="479">
        <v>0</v>
      </c>
      <c r="E340" s="477" t="str">
        <f t="shared" si="25"/>
        <v/>
      </c>
      <c r="F340" s="472" t="str">
        <f t="shared" si="26"/>
        <v>否</v>
      </c>
      <c r="G340" s="473" t="str">
        <f t="shared" si="27"/>
        <v>项</v>
      </c>
      <c r="H340" s="474" t="str">
        <f t="shared" si="28"/>
        <v>204</v>
      </c>
      <c r="I340" s="474" t="str">
        <f t="shared" si="29"/>
        <v>20408</v>
      </c>
    </row>
    <row r="341" s="319" customFormat="1" ht="34" hidden="1" customHeight="1" spans="1:9">
      <c r="A341" s="333">
        <v>2040850</v>
      </c>
      <c r="B341" s="342" t="s">
        <v>160</v>
      </c>
      <c r="C341" s="478">
        <v>0</v>
      </c>
      <c r="D341" s="479">
        <v>0</v>
      </c>
      <c r="E341" s="477" t="str">
        <f t="shared" si="25"/>
        <v/>
      </c>
      <c r="F341" s="472" t="str">
        <f t="shared" si="26"/>
        <v>否</v>
      </c>
      <c r="G341" s="473" t="str">
        <f t="shared" si="27"/>
        <v>项</v>
      </c>
      <c r="H341" s="474" t="str">
        <f t="shared" si="28"/>
        <v>204</v>
      </c>
      <c r="I341" s="474" t="str">
        <f t="shared" si="29"/>
        <v>20408</v>
      </c>
    </row>
    <row r="342" s="319" customFormat="1" ht="34" hidden="1" customHeight="1" spans="1:9">
      <c r="A342" s="333">
        <v>2040899</v>
      </c>
      <c r="B342" s="342" t="s">
        <v>348</v>
      </c>
      <c r="C342" s="479">
        <v>0</v>
      </c>
      <c r="D342" s="479">
        <v>0</v>
      </c>
      <c r="E342" s="477" t="str">
        <f t="shared" si="25"/>
        <v/>
      </c>
      <c r="F342" s="472" t="str">
        <f t="shared" si="26"/>
        <v>否</v>
      </c>
      <c r="G342" s="473" t="str">
        <f t="shared" si="27"/>
        <v>项</v>
      </c>
      <c r="H342" s="474" t="str">
        <f t="shared" si="28"/>
        <v>204</v>
      </c>
      <c r="I342" s="474" t="str">
        <f t="shared" si="29"/>
        <v>20408</v>
      </c>
    </row>
    <row r="343" s="316" customFormat="1" ht="34" hidden="1" customHeight="1" spans="1:9">
      <c r="A343" s="339">
        <v>20409</v>
      </c>
      <c r="B343" s="475" t="s">
        <v>349</v>
      </c>
      <c r="C343" s="476">
        <f>SUMIFS(C344:C$1302,$G344:$G$1302,"项",$I344:$I$1302,$A343)</f>
        <v>0</v>
      </c>
      <c r="D343" s="479">
        <f>SUMIFS(D344:D$1302,$G344:$G$1302,"项",$I344:$I$1302,$A343)</f>
        <v>0</v>
      </c>
      <c r="E343" s="477" t="str">
        <f t="shared" si="25"/>
        <v/>
      </c>
      <c r="F343" s="472" t="str">
        <f t="shared" si="26"/>
        <v>否</v>
      </c>
      <c r="G343" s="473" t="str">
        <f t="shared" si="27"/>
        <v>款</v>
      </c>
      <c r="H343" s="474" t="str">
        <f t="shared" si="28"/>
        <v>204</v>
      </c>
      <c r="I343" s="474" t="str">
        <f t="shared" si="29"/>
        <v>20409</v>
      </c>
    </row>
    <row r="344" s="319" customFormat="1" ht="34" hidden="1" customHeight="1" spans="1:9">
      <c r="A344" s="333">
        <v>2040901</v>
      </c>
      <c r="B344" s="342" t="s">
        <v>151</v>
      </c>
      <c r="C344" s="478">
        <v>0</v>
      </c>
      <c r="D344" s="479">
        <v>0</v>
      </c>
      <c r="E344" s="477" t="str">
        <f t="shared" si="25"/>
        <v/>
      </c>
      <c r="F344" s="472" t="str">
        <f t="shared" si="26"/>
        <v>否</v>
      </c>
      <c r="G344" s="473" t="str">
        <f t="shared" si="27"/>
        <v>项</v>
      </c>
      <c r="H344" s="474" t="str">
        <f t="shared" si="28"/>
        <v>204</v>
      </c>
      <c r="I344" s="474" t="str">
        <f t="shared" si="29"/>
        <v>20409</v>
      </c>
    </row>
    <row r="345" s="319" customFormat="1" ht="34" hidden="1" customHeight="1" spans="1:9">
      <c r="A345" s="333">
        <v>2040902</v>
      </c>
      <c r="B345" s="342" t="s">
        <v>152</v>
      </c>
      <c r="C345" s="478">
        <v>0</v>
      </c>
      <c r="D345" s="479">
        <v>0</v>
      </c>
      <c r="E345" s="477" t="str">
        <f t="shared" si="25"/>
        <v/>
      </c>
      <c r="F345" s="472" t="str">
        <f t="shared" si="26"/>
        <v>否</v>
      </c>
      <c r="G345" s="473" t="str">
        <f t="shared" si="27"/>
        <v>项</v>
      </c>
      <c r="H345" s="474" t="str">
        <f t="shared" si="28"/>
        <v>204</v>
      </c>
      <c r="I345" s="474" t="str">
        <f t="shared" si="29"/>
        <v>20409</v>
      </c>
    </row>
    <row r="346" s="319" customFormat="1" ht="34" hidden="1" customHeight="1" spans="1:9">
      <c r="A346" s="333">
        <v>2040903</v>
      </c>
      <c r="B346" s="342" t="s">
        <v>153</v>
      </c>
      <c r="C346" s="478">
        <v>0</v>
      </c>
      <c r="D346" s="479">
        <v>0</v>
      </c>
      <c r="E346" s="477" t="str">
        <f t="shared" si="25"/>
        <v/>
      </c>
      <c r="F346" s="472" t="str">
        <f t="shared" si="26"/>
        <v>否</v>
      </c>
      <c r="G346" s="473" t="str">
        <f t="shared" si="27"/>
        <v>项</v>
      </c>
      <c r="H346" s="474" t="str">
        <f t="shared" si="28"/>
        <v>204</v>
      </c>
      <c r="I346" s="474" t="str">
        <f t="shared" si="29"/>
        <v>20409</v>
      </c>
    </row>
    <row r="347" s="319" customFormat="1" ht="34" hidden="1" customHeight="1" spans="1:9">
      <c r="A347" s="333">
        <v>2040904</v>
      </c>
      <c r="B347" s="342" t="s">
        <v>350</v>
      </c>
      <c r="C347" s="478">
        <v>0</v>
      </c>
      <c r="D347" s="479">
        <v>0</v>
      </c>
      <c r="E347" s="477" t="str">
        <f t="shared" si="25"/>
        <v/>
      </c>
      <c r="F347" s="472" t="str">
        <f t="shared" si="26"/>
        <v>否</v>
      </c>
      <c r="G347" s="473" t="str">
        <f t="shared" si="27"/>
        <v>项</v>
      </c>
      <c r="H347" s="474" t="str">
        <f t="shared" si="28"/>
        <v>204</v>
      </c>
      <c r="I347" s="474" t="str">
        <f t="shared" si="29"/>
        <v>20409</v>
      </c>
    </row>
    <row r="348" s="319" customFormat="1" ht="34" hidden="1" customHeight="1" spans="1:9">
      <c r="A348" s="333">
        <v>2040905</v>
      </c>
      <c r="B348" s="342" t="s">
        <v>351</v>
      </c>
      <c r="C348" s="478">
        <v>0</v>
      </c>
      <c r="D348" s="479">
        <v>0</v>
      </c>
      <c r="E348" s="477" t="str">
        <f t="shared" si="25"/>
        <v/>
      </c>
      <c r="F348" s="472" t="str">
        <f t="shared" si="26"/>
        <v>否</v>
      </c>
      <c r="G348" s="473" t="str">
        <f t="shared" si="27"/>
        <v>项</v>
      </c>
      <c r="H348" s="474" t="str">
        <f t="shared" si="28"/>
        <v>204</v>
      </c>
      <c r="I348" s="474" t="str">
        <f t="shared" si="29"/>
        <v>20409</v>
      </c>
    </row>
    <row r="349" s="319" customFormat="1" ht="34" hidden="1" customHeight="1" spans="1:9">
      <c r="A349" s="333">
        <v>2040950</v>
      </c>
      <c r="B349" s="342" t="s">
        <v>160</v>
      </c>
      <c r="C349" s="478">
        <v>0</v>
      </c>
      <c r="D349" s="479">
        <v>0</v>
      </c>
      <c r="E349" s="477" t="str">
        <f t="shared" si="25"/>
        <v/>
      </c>
      <c r="F349" s="472" t="str">
        <f t="shared" si="26"/>
        <v>否</v>
      </c>
      <c r="G349" s="473" t="str">
        <f t="shared" si="27"/>
        <v>项</v>
      </c>
      <c r="H349" s="474" t="str">
        <f t="shared" si="28"/>
        <v>204</v>
      </c>
      <c r="I349" s="474" t="str">
        <f t="shared" si="29"/>
        <v>20409</v>
      </c>
    </row>
    <row r="350" s="319" customFormat="1" ht="34" hidden="1" customHeight="1" spans="1:9">
      <c r="A350" s="333">
        <v>2040999</v>
      </c>
      <c r="B350" s="342" t="s">
        <v>352</v>
      </c>
      <c r="C350" s="479">
        <v>0</v>
      </c>
      <c r="D350" s="479">
        <v>0</v>
      </c>
      <c r="E350" s="477" t="str">
        <f t="shared" si="25"/>
        <v/>
      </c>
      <c r="F350" s="472" t="str">
        <f t="shared" si="26"/>
        <v>否</v>
      </c>
      <c r="G350" s="473" t="str">
        <f t="shared" si="27"/>
        <v>项</v>
      </c>
      <c r="H350" s="474" t="str">
        <f t="shared" si="28"/>
        <v>204</v>
      </c>
      <c r="I350" s="474" t="str">
        <f t="shared" si="29"/>
        <v>20409</v>
      </c>
    </row>
    <row r="351" s="316" customFormat="1" ht="34" hidden="1" customHeight="1" spans="1:9">
      <c r="A351" s="339">
        <v>20410</v>
      </c>
      <c r="B351" s="475" t="s">
        <v>353</v>
      </c>
      <c r="C351" s="476">
        <f>SUMIFS(C352:C$1302,$G352:$G$1302,"项",$I352:$I$1302,$A351)</f>
        <v>0</v>
      </c>
      <c r="D351" s="479">
        <f>SUMIFS(D352:D$1302,$G352:$G$1302,"项",$I352:$I$1302,$A351)</f>
        <v>0</v>
      </c>
      <c r="E351" s="477" t="str">
        <f t="shared" si="25"/>
        <v/>
      </c>
      <c r="F351" s="472" t="str">
        <f t="shared" si="26"/>
        <v>否</v>
      </c>
      <c r="G351" s="473" t="str">
        <f t="shared" si="27"/>
        <v>款</v>
      </c>
      <c r="H351" s="474" t="str">
        <f t="shared" si="28"/>
        <v>204</v>
      </c>
      <c r="I351" s="474" t="str">
        <f t="shared" si="29"/>
        <v>20410</v>
      </c>
    </row>
    <row r="352" s="319" customFormat="1" ht="34" hidden="1" customHeight="1" spans="1:9">
      <c r="A352" s="333">
        <v>2041001</v>
      </c>
      <c r="B352" s="342" t="s">
        <v>151</v>
      </c>
      <c r="C352" s="478">
        <v>0</v>
      </c>
      <c r="D352" s="479">
        <v>0</v>
      </c>
      <c r="E352" s="477" t="str">
        <f t="shared" si="25"/>
        <v/>
      </c>
      <c r="F352" s="472" t="str">
        <f t="shared" si="26"/>
        <v>否</v>
      </c>
      <c r="G352" s="473" t="str">
        <f t="shared" si="27"/>
        <v>项</v>
      </c>
      <c r="H352" s="474" t="str">
        <f t="shared" si="28"/>
        <v>204</v>
      </c>
      <c r="I352" s="474" t="str">
        <f t="shared" si="29"/>
        <v>20410</v>
      </c>
    </row>
    <row r="353" s="319" customFormat="1" ht="34" hidden="1" customHeight="1" spans="1:9">
      <c r="A353" s="333">
        <v>2041002</v>
      </c>
      <c r="B353" s="342" t="s">
        <v>152</v>
      </c>
      <c r="C353" s="478">
        <v>0</v>
      </c>
      <c r="D353" s="479">
        <v>0</v>
      </c>
      <c r="E353" s="477" t="str">
        <f t="shared" si="25"/>
        <v/>
      </c>
      <c r="F353" s="472" t="str">
        <f t="shared" si="26"/>
        <v>否</v>
      </c>
      <c r="G353" s="473" t="str">
        <f t="shared" si="27"/>
        <v>项</v>
      </c>
      <c r="H353" s="474" t="str">
        <f t="shared" si="28"/>
        <v>204</v>
      </c>
      <c r="I353" s="474" t="str">
        <f t="shared" si="29"/>
        <v>20410</v>
      </c>
    </row>
    <row r="354" s="319" customFormat="1" ht="34" hidden="1" customHeight="1" spans="1:9">
      <c r="A354" s="333">
        <v>2041006</v>
      </c>
      <c r="B354" s="342" t="s">
        <v>192</v>
      </c>
      <c r="C354" s="478">
        <v>0</v>
      </c>
      <c r="D354" s="479">
        <v>0</v>
      </c>
      <c r="E354" s="477" t="str">
        <f t="shared" si="25"/>
        <v/>
      </c>
      <c r="F354" s="472" t="str">
        <f t="shared" si="26"/>
        <v>否</v>
      </c>
      <c r="G354" s="473" t="str">
        <f t="shared" si="27"/>
        <v>项</v>
      </c>
      <c r="H354" s="474" t="str">
        <f t="shared" si="28"/>
        <v>204</v>
      </c>
      <c r="I354" s="474" t="str">
        <f t="shared" si="29"/>
        <v>20410</v>
      </c>
    </row>
    <row r="355" s="319" customFormat="1" ht="34" hidden="1" customHeight="1" spans="1:9">
      <c r="A355" s="333">
        <v>2041007</v>
      </c>
      <c r="B355" s="342" t="s">
        <v>354</v>
      </c>
      <c r="C355" s="478">
        <v>0</v>
      </c>
      <c r="D355" s="479">
        <v>0</v>
      </c>
      <c r="E355" s="477" t="str">
        <f t="shared" si="25"/>
        <v/>
      </c>
      <c r="F355" s="472" t="str">
        <f t="shared" si="26"/>
        <v>否</v>
      </c>
      <c r="G355" s="473" t="str">
        <f t="shared" si="27"/>
        <v>项</v>
      </c>
      <c r="H355" s="474" t="str">
        <f t="shared" si="28"/>
        <v>204</v>
      </c>
      <c r="I355" s="474" t="str">
        <f t="shared" si="29"/>
        <v>20410</v>
      </c>
    </row>
    <row r="356" s="319" customFormat="1" ht="34" hidden="1" customHeight="1" spans="1:9">
      <c r="A356" s="333">
        <v>2041099</v>
      </c>
      <c r="B356" s="342" t="s">
        <v>355</v>
      </c>
      <c r="C356" s="479">
        <v>0</v>
      </c>
      <c r="D356" s="479">
        <v>0</v>
      </c>
      <c r="E356" s="477" t="str">
        <f t="shared" si="25"/>
        <v/>
      </c>
      <c r="F356" s="472" t="str">
        <f t="shared" si="26"/>
        <v>否</v>
      </c>
      <c r="G356" s="473" t="str">
        <f t="shared" si="27"/>
        <v>项</v>
      </c>
      <c r="H356" s="474" t="str">
        <f t="shared" si="28"/>
        <v>204</v>
      </c>
      <c r="I356" s="474" t="str">
        <f t="shared" si="29"/>
        <v>20410</v>
      </c>
    </row>
    <row r="357" s="316" customFormat="1" ht="34" customHeight="1" spans="1:9">
      <c r="A357" s="339">
        <v>20499</v>
      </c>
      <c r="B357" s="475" t="s">
        <v>356</v>
      </c>
      <c r="C357" s="476">
        <f>SUMIFS(C358:C$1302,$G358:$G$1302,"项",$I358:$I$1302,$A357)</f>
        <v>6</v>
      </c>
      <c r="D357" s="479">
        <f>SUMIFS(D358:D$1302,$G358:$G$1302,"项",$I358:$I$1302,$A357)</f>
        <v>19</v>
      </c>
      <c r="E357" s="477">
        <f t="shared" si="25"/>
        <v>2.16666666666667</v>
      </c>
      <c r="F357" s="472" t="str">
        <f t="shared" si="26"/>
        <v>是</v>
      </c>
      <c r="G357" s="473" t="str">
        <f t="shared" si="27"/>
        <v>款</v>
      </c>
      <c r="H357" s="474" t="str">
        <f t="shared" si="28"/>
        <v>204</v>
      </c>
      <c r="I357" s="474" t="str">
        <f t="shared" si="29"/>
        <v>20499</v>
      </c>
    </row>
    <row r="358" s="319" customFormat="1" ht="34" hidden="1" customHeight="1" spans="1:9">
      <c r="A358" s="486">
        <v>2049902</v>
      </c>
      <c r="B358" s="342" t="s">
        <v>357</v>
      </c>
      <c r="C358" s="478">
        <v>0</v>
      </c>
      <c r="D358" s="479">
        <v>0</v>
      </c>
      <c r="E358" s="477" t="str">
        <f t="shared" si="25"/>
        <v/>
      </c>
      <c r="F358" s="472" t="str">
        <f t="shared" si="26"/>
        <v>否</v>
      </c>
      <c r="G358" s="473" t="str">
        <f t="shared" si="27"/>
        <v>项</v>
      </c>
      <c r="H358" s="474" t="str">
        <f t="shared" si="28"/>
        <v>204</v>
      </c>
      <c r="I358" s="474" t="str">
        <f t="shared" si="29"/>
        <v>20499</v>
      </c>
    </row>
    <row r="359" s="319" customFormat="1" ht="34" customHeight="1" spans="1:9">
      <c r="A359" s="333">
        <v>2049999</v>
      </c>
      <c r="B359" s="342" t="s">
        <v>358</v>
      </c>
      <c r="C359" s="479">
        <v>6</v>
      </c>
      <c r="D359" s="479">
        <v>19</v>
      </c>
      <c r="E359" s="477">
        <f t="shared" si="25"/>
        <v>2.16666666666667</v>
      </c>
      <c r="F359" s="472" t="str">
        <f t="shared" si="26"/>
        <v>是</v>
      </c>
      <c r="G359" s="473" t="str">
        <f t="shared" si="27"/>
        <v>项</v>
      </c>
      <c r="H359" s="474" t="str">
        <f t="shared" si="28"/>
        <v>204</v>
      </c>
      <c r="I359" s="474" t="str">
        <f t="shared" si="29"/>
        <v>20499</v>
      </c>
    </row>
    <row r="360" s="316" customFormat="1" ht="34" customHeight="1" spans="1:9">
      <c r="A360" s="470">
        <v>205</v>
      </c>
      <c r="B360" s="340" t="s">
        <v>91</v>
      </c>
      <c r="C360" s="341">
        <f>SUMIFS(C361:C$1302,$G361:$G$1302,"款",$H361:$H$1302,$A360)</f>
        <v>56742</v>
      </c>
      <c r="D360" s="479">
        <f>SUMIFS(D361:D$1302,$G361:$G$1302,"款",$H361:$H$1302,$A360)</f>
        <v>65680</v>
      </c>
      <c r="E360" s="471">
        <f t="shared" si="25"/>
        <v>0.157520002819781</v>
      </c>
      <c r="F360" s="472" t="str">
        <f t="shared" si="26"/>
        <v>是</v>
      </c>
      <c r="G360" s="473" t="str">
        <f t="shared" si="27"/>
        <v>类</v>
      </c>
      <c r="H360" s="474" t="str">
        <f t="shared" si="28"/>
        <v>205</v>
      </c>
      <c r="I360" s="474" t="str">
        <f t="shared" si="29"/>
        <v>205</v>
      </c>
    </row>
    <row r="361" s="316" customFormat="1" ht="34" customHeight="1" spans="1:9">
      <c r="A361" s="339">
        <v>20501</v>
      </c>
      <c r="B361" s="475" t="s">
        <v>359</v>
      </c>
      <c r="C361" s="476">
        <f>SUMIFS(C362:C$1302,$G362:$G$1302,"项",$I362:$I$1302,$A361)</f>
        <v>345</v>
      </c>
      <c r="D361" s="479">
        <f>SUMIFS(D362:D$1302,$G362:$G$1302,"项",$I362:$I$1302,$A361)</f>
        <v>467</v>
      </c>
      <c r="E361" s="477">
        <f t="shared" si="25"/>
        <v>0.353623188405797</v>
      </c>
      <c r="F361" s="472" t="str">
        <f t="shared" si="26"/>
        <v>是</v>
      </c>
      <c r="G361" s="473" t="str">
        <f t="shared" si="27"/>
        <v>款</v>
      </c>
      <c r="H361" s="474" t="str">
        <f t="shared" si="28"/>
        <v>205</v>
      </c>
      <c r="I361" s="474" t="str">
        <f t="shared" si="29"/>
        <v>20501</v>
      </c>
    </row>
    <row r="362" s="319" customFormat="1" ht="34" customHeight="1" spans="1:9">
      <c r="A362" s="333">
        <v>2050101</v>
      </c>
      <c r="B362" s="342" t="s">
        <v>151</v>
      </c>
      <c r="C362" s="478">
        <v>291</v>
      </c>
      <c r="D362" s="479">
        <v>279</v>
      </c>
      <c r="E362" s="477">
        <f t="shared" si="25"/>
        <v>-0.0412371134020618</v>
      </c>
      <c r="F362" s="472" t="str">
        <f t="shared" si="26"/>
        <v>是</v>
      </c>
      <c r="G362" s="473" t="str">
        <f t="shared" si="27"/>
        <v>项</v>
      </c>
      <c r="H362" s="474" t="str">
        <f t="shared" si="28"/>
        <v>205</v>
      </c>
      <c r="I362" s="474" t="str">
        <f t="shared" si="29"/>
        <v>20501</v>
      </c>
    </row>
    <row r="363" s="319" customFormat="1" ht="34" hidden="1" customHeight="1" spans="1:9">
      <c r="A363" s="333">
        <v>2050102</v>
      </c>
      <c r="B363" s="342" t="s">
        <v>152</v>
      </c>
      <c r="C363" s="478">
        <v>0</v>
      </c>
      <c r="D363" s="479">
        <v>0</v>
      </c>
      <c r="E363" s="477" t="str">
        <f t="shared" si="25"/>
        <v/>
      </c>
      <c r="F363" s="472" t="str">
        <f t="shared" si="26"/>
        <v>否</v>
      </c>
      <c r="G363" s="473" t="str">
        <f t="shared" si="27"/>
        <v>项</v>
      </c>
      <c r="H363" s="474" t="str">
        <f t="shared" si="28"/>
        <v>205</v>
      </c>
      <c r="I363" s="474" t="str">
        <f t="shared" si="29"/>
        <v>20501</v>
      </c>
    </row>
    <row r="364" s="319" customFormat="1" ht="34" hidden="1" customHeight="1" spans="1:9">
      <c r="A364" s="333">
        <v>2050103</v>
      </c>
      <c r="B364" s="342" t="s">
        <v>153</v>
      </c>
      <c r="C364" s="478">
        <v>0</v>
      </c>
      <c r="D364" s="479">
        <v>0</v>
      </c>
      <c r="E364" s="477" t="str">
        <f t="shared" si="25"/>
        <v/>
      </c>
      <c r="F364" s="472" t="str">
        <f t="shared" si="26"/>
        <v>否</v>
      </c>
      <c r="G364" s="473" t="str">
        <f t="shared" si="27"/>
        <v>项</v>
      </c>
      <c r="H364" s="474" t="str">
        <f t="shared" si="28"/>
        <v>205</v>
      </c>
      <c r="I364" s="474" t="str">
        <f t="shared" si="29"/>
        <v>20501</v>
      </c>
    </row>
    <row r="365" s="319" customFormat="1" ht="34" customHeight="1" spans="1:9">
      <c r="A365" s="333">
        <v>2050199</v>
      </c>
      <c r="B365" s="342" t="s">
        <v>360</v>
      </c>
      <c r="C365" s="479">
        <v>54</v>
      </c>
      <c r="D365" s="479">
        <v>188</v>
      </c>
      <c r="E365" s="477">
        <f t="shared" si="25"/>
        <v>2.48148148148148</v>
      </c>
      <c r="F365" s="472" t="str">
        <f t="shared" si="26"/>
        <v>是</v>
      </c>
      <c r="G365" s="473" t="str">
        <f t="shared" si="27"/>
        <v>项</v>
      </c>
      <c r="H365" s="474" t="str">
        <f t="shared" si="28"/>
        <v>205</v>
      </c>
      <c r="I365" s="474" t="str">
        <f t="shared" si="29"/>
        <v>20501</v>
      </c>
    </row>
    <row r="366" s="316" customFormat="1" ht="34" customHeight="1" spans="1:9">
      <c r="A366" s="339">
        <v>20502</v>
      </c>
      <c r="B366" s="475" t="s">
        <v>361</v>
      </c>
      <c r="C366" s="476">
        <f>SUMIFS(C367:C$1302,$G367:$G$1302,"项",$I367:$I$1302,$A366)</f>
        <v>54241</v>
      </c>
      <c r="D366" s="479">
        <f>SUMIFS(D367:D$1302,$G367:$G$1302,"项",$I367:$I$1302,$A366)</f>
        <v>60337</v>
      </c>
      <c r="E366" s="477">
        <f t="shared" si="25"/>
        <v>0.112387308493575</v>
      </c>
      <c r="F366" s="472" t="str">
        <f t="shared" si="26"/>
        <v>是</v>
      </c>
      <c r="G366" s="473" t="str">
        <f t="shared" si="27"/>
        <v>款</v>
      </c>
      <c r="H366" s="474" t="str">
        <f t="shared" si="28"/>
        <v>205</v>
      </c>
      <c r="I366" s="474" t="str">
        <f t="shared" si="29"/>
        <v>20502</v>
      </c>
    </row>
    <row r="367" s="319" customFormat="1" ht="34" customHeight="1" spans="1:9">
      <c r="A367" s="333">
        <v>2050201</v>
      </c>
      <c r="B367" s="342" t="s">
        <v>362</v>
      </c>
      <c r="C367" s="478">
        <v>1031</v>
      </c>
      <c r="D367" s="479">
        <v>2629</v>
      </c>
      <c r="E367" s="477">
        <f t="shared" si="25"/>
        <v>1.54995150339476</v>
      </c>
      <c r="F367" s="472" t="str">
        <f t="shared" si="26"/>
        <v>是</v>
      </c>
      <c r="G367" s="473" t="str">
        <f t="shared" si="27"/>
        <v>项</v>
      </c>
      <c r="H367" s="474" t="str">
        <f t="shared" si="28"/>
        <v>205</v>
      </c>
      <c r="I367" s="474" t="str">
        <f t="shared" si="29"/>
        <v>20502</v>
      </c>
    </row>
    <row r="368" s="319" customFormat="1" ht="34" customHeight="1" spans="1:9">
      <c r="A368" s="333">
        <v>2050202</v>
      </c>
      <c r="B368" s="342" t="s">
        <v>363</v>
      </c>
      <c r="C368" s="478">
        <v>25296</v>
      </c>
      <c r="D368" s="479">
        <v>24769</v>
      </c>
      <c r="E368" s="477">
        <f t="shared" si="25"/>
        <v>-0.0208333333333334</v>
      </c>
      <c r="F368" s="472" t="str">
        <f t="shared" si="26"/>
        <v>是</v>
      </c>
      <c r="G368" s="473" t="str">
        <f t="shared" si="27"/>
        <v>项</v>
      </c>
      <c r="H368" s="474" t="str">
        <f t="shared" si="28"/>
        <v>205</v>
      </c>
      <c r="I368" s="474" t="str">
        <f t="shared" si="29"/>
        <v>20502</v>
      </c>
    </row>
    <row r="369" s="319" customFormat="1" ht="34" customHeight="1" spans="1:9">
      <c r="A369" s="333">
        <v>2050203</v>
      </c>
      <c r="B369" s="342" t="s">
        <v>364</v>
      </c>
      <c r="C369" s="478">
        <v>16842</v>
      </c>
      <c r="D369" s="479">
        <v>19421</v>
      </c>
      <c r="E369" s="477">
        <f t="shared" si="25"/>
        <v>0.153129082056763</v>
      </c>
      <c r="F369" s="472" t="str">
        <f t="shared" si="26"/>
        <v>是</v>
      </c>
      <c r="G369" s="473" t="str">
        <f t="shared" si="27"/>
        <v>项</v>
      </c>
      <c r="H369" s="474" t="str">
        <f t="shared" si="28"/>
        <v>205</v>
      </c>
      <c r="I369" s="474" t="str">
        <f t="shared" si="29"/>
        <v>20502</v>
      </c>
    </row>
    <row r="370" s="319" customFormat="1" ht="34" customHeight="1" spans="1:9">
      <c r="A370" s="333">
        <v>2050204</v>
      </c>
      <c r="B370" s="342" t="s">
        <v>365</v>
      </c>
      <c r="C370" s="478">
        <v>8662</v>
      </c>
      <c r="D370" s="479">
        <v>8739</v>
      </c>
      <c r="E370" s="477">
        <f t="shared" si="25"/>
        <v>0.00888940198568466</v>
      </c>
      <c r="F370" s="472" t="str">
        <f t="shared" si="26"/>
        <v>是</v>
      </c>
      <c r="G370" s="473" t="str">
        <f t="shared" si="27"/>
        <v>项</v>
      </c>
      <c r="H370" s="474" t="str">
        <f t="shared" si="28"/>
        <v>205</v>
      </c>
      <c r="I370" s="474" t="str">
        <f t="shared" si="29"/>
        <v>20502</v>
      </c>
    </row>
    <row r="371" s="319" customFormat="1" ht="34" customHeight="1" spans="1:9">
      <c r="A371" s="333">
        <v>2050205</v>
      </c>
      <c r="B371" s="342" t="s">
        <v>366</v>
      </c>
      <c r="C371" s="478">
        <v>2</v>
      </c>
      <c r="D371" s="479">
        <v>0</v>
      </c>
      <c r="E371" s="477">
        <f t="shared" si="25"/>
        <v>-1</v>
      </c>
      <c r="F371" s="472" t="str">
        <f t="shared" si="26"/>
        <v>是</v>
      </c>
      <c r="G371" s="473" t="str">
        <f t="shared" si="27"/>
        <v>项</v>
      </c>
      <c r="H371" s="474" t="str">
        <f t="shared" si="28"/>
        <v>205</v>
      </c>
      <c r="I371" s="474" t="str">
        <f t="shared" si="29"/>
        <v>20502</v>
      </c>
    </row>
    <row r="372" s="319" customFormat="1" ht="34" customHeight="1" spans="1:9">
      <c r="A372" s="333">
        <v>2050299</v>
      </c>
      <c r="B372" s="342" t="s">
        <v>367</v>
      </c>
      <c r="C372" s="479">
        <v>2408</v>
      </c>
      <c r="D372" s="479">
        <v>4779</v>
      </c>
      <c r="E372" s="477">
        <f t="shared" si="25"/>
        <v>0.984634551495017</v>
      </c>
      <c r="F372" s="472" t="str">
        <f t="shared" si="26"/>
        <v>是</v>
      </c>
      <c r="G372" s="473" t="str">
        <f t="shared" si="27"/>
        <v>项</v>
      </c>
      <c r="H372" s="474" t="str">
        <f t="shared" si="28"/>
        <v>205</v>
      </c>
      <c r="I372" s="474" t="str">
        <f t="shared" si="29"/>
        <v>20502</v>
      </c>
    </row>
    <row r="373" s="316" customFormat="1" ht="34" customHeight="1" spans="1:9">
      <c r="A373" s="339">
        <v>20503</v>
      </c>
      <c r="B373" s="475" t="s">
        <v>368</v>
      </c>
      <c r="C373" s="476">
        <f>SUMIFS(C374:C$1302,$G374:$G$1302,"项",$I374:$I$1302,$A373)</f>
        <v>1370</v>
      </c>
      <c r="D373" s="479">
        <f>SUMIFS(D374:D$1302,$G374:$G$1302,"项",$I374:$I$1302,$A373)</f>
        <v>1897</v>
      </c>
      <c r="E373" s="477">
        <f t="shared" ref="E373:E436" si="30">IF(C373&lt;&gt;0,D373/C373-1,"")</f>
        <v>0.384671532846715</v>
      </c>
      <c r="F373" s="472" t="str">
        <f t="shared" si="26"/>
        <v>是</v>
      </c>
      <c r="G373" s="473" t="str">
        <f t="shared" si="27"/>
        <v>款</v>
      </c>
      <c r="H373" s="474" t="str">
        <f t="shared" si="28"/>
        <v>205</v>
      </c>
      <c r="I373" s="474" t="str">
        <f t="shared" si="29"/>
        <v>20503</v>
      </c>
    </row>
    <row r="374" s="319" customFormat="1" ht="34" hidden="1" customHeight="1" spans="1:9">
      <c r="A374" s="333">
        <v>2050301</v>
      </c>
      <c r="B374" s="342" t="s">
        <v>369</v>
      </c>
      <c r="C374" s="478">
        <v>0</v>
      </c>
      <c r="D374" s="479">
        <v>0</v>
      </c>
      <c r="E374" s="477" t="str">
        <f t="shared" si="30"/>
        <v/>
      </c>
      <c r="F374" s="472" t="str">
        <f t="shared" si="26"/>
        <v>否</v>
      </c>
      <c r="G374" s="473" t="str">
        <f t="shared" si="27"/>
        <v>项</v>
      </c>
      <c r="H374" s="474" t="str">
        <f t="shared" si="28"/>
        <v>205</v>
      </c>
      <c r="I374" s="474" t="str">
        <f t="shared" si="29"/>
        <v>20503</v>
      </c>
    </row>
    <row r="375" s="319" customFormat="1" ht="34" customHeight="1" spans="1:9">
      <c r="A375" s="333">
        <v>2050302</v>
      </c>
      <c r="B375" s="342" t="s">
        <v>370</v>
      </c>
      <c r="C375" s="478">
        <v>1370</v>
      </c>
      <c r="D375" s="479">
        <v>1897</v>
      </c>
      <c r="E375" s="477">
        <f t="shared" si="30"/>
        <v>0.384671532846715</v>
      </c>
      <c r="F375" s="472" t="str">
        <f t="shared" si="26"/>
        <v>是</v>
      </c>
      <c r="G375" s="473" t="str">
        <f t="shared" si="27"/>
        <v>项</v>
      </c>
      <c r="H375" s="474" t="str">
        <f t="shared" si="28"/>
        <v>205</v>
      </c>
      <c r="I375" s="474" t="str">
        <f t="shared" si="29"/>
        <v>20503</v>
      </c>
    </row>
    <row r="376" s="319" customFormat="1" ht="34" hidden="1" customHeight="1" spans="1:9">
      <c r="A376" s="333">
        <v>2050303</v>
      </c>
      <c r="B376" s="342" t="s">
        <v>371</v>
      </c>
      <c r="C376" s="478">
        <v>0</v>
      </c>
      <c r="D376" s="479">
        <v>0</v>
      </c>
      <c r="E376" s="477" t="str">
        <f t="shared" si="30"/>
        <v/>
      </c>
      <c r="F376" s="472" t="str">
        <f t="shared" si="26"/>
        <v>否</v>
      </c>
      <c r="G376" s="473" t="str">
        <f t="shared" si="27"/>
        <v>项</v>
      </c>
      <c r="H376" s="474" t="str">
        <f t="shared" si="28"/>
        <v>205</v>
      </c>
      <c r="I376" s="474" t="str">
        <f t="shared" si="29"/>
        <v>20503</v>
      </c>
    </row>
    <row r="377" s="319" customFormat="1" ht="34" hidden="1" customHeight="1" spans="1:9">
      <c r="A377" s="333">
        <v>2050305</v>
      </c>
      <c r="B377" s="342" t="s">
        <v>372</v>
      </c>
      <c r="C377" s="478">
        <v>0</v>
      </c>
      <c r="D377" s="479">
        <v>0</v>
      </c>
      <c r="E377" s="477" t="str">
        <f t="shared" si="30"/>
        <v/>
      </c>
      <c r="F377" s="472" t="str">
        <f t="shared" si="26"/>
        <v>否</v>
      </c>
      <c r="G377" s="473" t="str">
        <f t="shared" si="27"/>
        <v>项</v>
      </c>
      <c r="H377" s="474" t="str">
        <f t="shared" si="28"/>
        <v>205</v>
      </c>
      <c r="I377" s="474" t="str">
        <f t="shared" si="29"/>
        <v>20503</v>
      </c>
    </row>
    <row r="378" s="319" customFormat="1" ht="34" hidden="1" customHeight="1" spans="1:9">
      <c r="A378" s="333">
        <v>2050399</v>
      </c>
      <c r="B378" s="342" t="s">
        <v>373</v>
      </c>
      <c r="C378" s="479">
        <v>0</v>
      </c>
      <c r="D378" s="479">
        <v>0</v>
      </c>
      <c r="E378" s="477" t="str">
        <f t="shared" si="30"/>
        <v/>
      </c>
      <c r="F378" s="472" t="str">
        <f t="shared" si="26"/>
        <v>否</v>
      </c>
      <c r="G378" s="473" t="str">
        <f t="shared" si="27"/>
        <v>项</v>
      </c>
      <c r="H378" s="474" t="str">
        <f t="shared" si="28"/>
        <v>205</v>
      </c>
      <c r="I378" s="474" t="str">
        <f t="shared" si="29"/>
        <v>20503</v>
      </c>
    </row>
    <row r="379" s="316" customFormat="1" ht="34" hidden="1" customHeight="1" spans="1:9">
      <c r="A379" s="339">
        <v>20504</v>
      </c>
      <c r="B379" s="475" t="s">
        <v>374</v>
      </c>
      <c r="C379" s="476">
        <f>SUMIFS(C380:C$1302,$G380:$G$1302,"项",$I380:$I$1302,$A379)</f>
        <v>0</v>
      </c>
      <c r="D379" s="479">
        <f>SUMIFS(D380:D$1302,$G380:$G$1302,"项",$I380:$I$1302,$A379)</f>
        <v>0</v>
      </c>
      <c r="E379" s="477" t="str">
        <f t="shared" si="30"/>
        <v/>
      </c>
      <c r="F379" s="472" t="str">
        <f t="shared" si="26"/>
        <v>否</v>
      </c>
      <c r="G379" s="473" t="str">
        <f t="shared" si="27"/>
        <v>款</v>
      </c>
      <c r="H379" s="474" t="str">
        <f t="shared" si="28"/>
        <v>205</v>
      </c>
      <c r="I379" s="474" t="str">
        <f t="shared" si="29"/>
        <v>20504</v>
      </c>
    </row>
    <row r="380" s="319" customFormat="1" ht="34" hidden="1" customHeight="1" spans="1:9">
      <c r="A380" s="333">
        <v>2050401</v>
      </c>
      <c r="B380" s="342" t="s">
        <v>375</v>
      </c>
      <c r="C380" s="478">
        <v>0</v>
      </c>
      <c r="D380" s="479">
        <v>0</v>
      </c>
      <c r="E380" s="477" t="str">
        <f t="shared" si="30"/>
        <v/>
      </c>
      <c r="F380" s="472" t="str">
        <f t="shared" si="26"/>
        <v>否</v>
      </c>
      <c r="G380" s="473" t="str">
        <f t="shared" si="27"/>
        <v>项</v>
      </c>
      <c r="H380" s="474" t="str">
        <f t="shared" si="28"/>
        <v>205</v>
      </c>
      <c r="I380" s="474" t="str">
        <f t="shared" si="29"/>
        <v>20504</v>
      </c>
    </row>
    <row r="381" s="319" customFormat="1" ht="34" hidden="1" customHeight="1" spans="1:9">
      <c r="A381" s="333">
        <v>2050402</v>
      </c>
      <c r="B381" s="342" t="s">
        <v>376</v>
      </c>
      <c r="C381" s="478">
        <v>0</v>
      </c>
      <c r="D381" s="479">
        <v>0</v>
      </c>
      <c r="E381" s="477" t="str">
        <f t="shared" si="30"/>
        <v/>
      </c>
      <c r="F381" s="472" t="str">
        <f t="shared" si="26"/>
        <v>否</v>
      </c>
      <c r="G381" s="473" t="str">
        <f t="shared" si="27"/>
        <v>项</v>
      </c>
      <c r="H381" s="474" t="str">
        <f t="shared" si="28"/>
        <v>205</v>
      </c>
      <c r="I381" s="474" t="str">
        <f t="shared" si="29"/>
        <v>20504</v>
      </c>
    </row>
    <row r="382" s="319" customFormat="1" ht="34" hidden="1" customHeight="1" spans="1:9">
      <c r="A382" s="333">
        <v>2050403</v>
      </c>
      <c r="B382" s="342" t="s">
        <v>377</v>
      </c>
      <c r="C382" s="478">
        <v>0</v>
      </c>
      <c r="D382" s="479">
        <v>0</v>
      </c>
      <c r="E382" s="477" t="str">
        <f t="shared" si="30"/>
        <v/>
      </c>
      <c r="F382" s="472" t="str">
        <f t="shared" si="26"/>
        <v>否</v>
      </c>
      <c r="G382" s="473" t="str">
        <f t="shared" si="27"/>
        <v>项</v>
      </c>
      <c r="H382" s="474" t="str">
        <f t="shared" si="28"/>
        <v>205</v>
      </c>
      <c r="I382" s="474" t="str">
        <f t="shared" si="29"/>
        <v>20504</v>
      </c>
    </row>
    <row r="383" s="319" customFormat="1" ht="34" hidden="1" customHeight="1" spans="1:9">
      <c r="A383" s="333">
        <v>2050404</v>
      </c>
      <c r="B383" s="342" t="s">
        <v>378</v>
      </c>
      <c r="C383" s="478">
        <v>0</v>
      </c>
      <c r="D383" s="479">
        <v>0</v>
      </c>
      <c r="E383" s="477" t="str">
        <f t="shared" si="30"/>
        <v/>
      </c>
      <c r="F383" s="472" t="str">
        <f t="shared" si="26"/>
        <v>否</v>
      </c>
      <c r="G383" s="473" t="str">
        <f t="shared" si="27"/>
        <v>项</v>
      </c>
      <c r="H383" s="474" t="str">
        <f t="shared" si="28"/>
        <v>205</v>
      </c>
      <c r="I383" s="474" t="str">
        <f t="shared" si="29"/>
        <v>20504</v>
      </c>
    </row>
    <row r="384" s="319" customFormat="1" ht="34" hidden="1" customHeight="1" spans="1:9">
      <c r="A384" s="333">
        <v>2050499</v>
      </c>
      <c r="B384" s="342" t="s">
        <v>379</v>
      </c>
      <c r="C384" s="479">
        <v>0</v>
      </c>
      <c r="D384" s="479">
        <v>0</v>
      </c>
      <c r="E384" s="477" t="str">
        <f t="shared" si="30"/>
        <v/>
      </c>
      <c r="F384" s="472" t="str">
        <f t="shared" si="26"/>
        <v>否</v>
      </c>
      <c r="G384" s="473" t="str">
        <f t="shared" si="27"/>
        <v>项</v>
      </c>
      <c r="H384" s="474" t="str">
        <f t="shared" si="28"/>
        <v>205</v>
      </c>
      <c r="I384" s="474" t="str">
        <f t="shared" si="29"/>
        <v>20504</v>
      </c>
    </row>
    <row r="385" s="316" customFormat="1" ht="34" hidden="1" customHeight="1" spans="1:9">
      <c r="A385" s="339">
        <v>20505</v>
      </c>
      <c r="B385" s="475" t="s">
        <v>380</v>
      </c>
      <c r="C385" s="476">
        <f>SUMIFS(C386:C$1302,$G386:$G$1302,"项",$I386:$I$1302,$A385)</f>
        <v>0</v>
      </c>
      <c r="D385" s="479">
        <f>SUMIFS(D386:D$1302,$G386:$G$1302,"项",$I386:$I$1302,$A385)</f>
        <v>0</v>
      </c>
      <c r="E385" s="477" t="str">
        <f t="shared" si="30"/>
        <v/>
      </c>
      <c r="F385" s="472" t="str">
        <f t="shared" si="26"/>
        <v>否</v>
      </c>
      <c r="G385" s="473" t="str">
        <f t="shared" si="27"/>
        <v>款</v>
      </c>
      <c r="H385" s="474" t="str">
        <f t="shared" si="28"/>
        <v>205</v>
      </c>
      <c r="I385" s="474" t="str">
        <f t="shared" si="29"/>
        <v>20505</v>
      </c>
    </row>
    <row r="386" s="319" customFormat="1" ht="34" hidden="1" customHeight="1" spans="1:9">
      <c r="A386" s="333">
        <v>2050501</v>
      </c>
      <c r="B386" s="342" t="s">
        <v>381</v>
      </c>
      <c r="C386" s="478">
        <v>0</v>
      </c>
      <c r="D386" s="479">
        <v>0</v>
      </c>
      <c r="E386" s="477" t="str">
        <f t="shared" si="30"/>
        <v/>
      </c>
      <c r="F386" s="472" t="str">
        <f t="shared" si="26"/>
        <v>否</v>
      </c>
      <c r="G386" s="473" t="str">
        <f t="shared" si="27"/>
        <v>项</v>
      </c>
      <c r="H386" s="474" t="str">
        <f t="shared" si="28"/>
        <v>205</v>
      </c>
      <c r="I386" s="474" t="str">
        <f t="shared" si="29"/>
        <v>20505</v>
      </c>
    </row>
    <row r="387" s="319" customFormat="1" ht="34" hidden="1" customHeight="1" spans="1:9">
      <c r="A387" s="333">
        <v>2050502</v>
      </c>
      <c r="B387" s="342" t="s">
        <v>382</v>
      </c>
      <c r="C387" s="478">
        <v>0</v>
      </c>
      <c r="D387" s="479">
        <v>0</v>
      </c>
      <c r="E387" s="477" t="str">
        <f t="shared" si="30"/>
        <v/>
      </c>
      <c r="F387" s="472" t="str">
        <f t="shared" si="26"/>
        <v>否</v>
      </c>
      <c r="G387" s="473" t="str">
        <f t="shared" si="27"/>
        <v>项</v>
      </c>
      <c r="H387" s="474" t="str">
        <f t="shared" si="28"/>
        <v>205</v>
      </c>
      <c r="I387" s="474" t="str">
        <f t="shared" si="29"/>
        <v>20505</v>
      </c>
    </row>
    <row r="388" s="459" customFormat="1" ht="34" hidden="1" customHeight="1" spans="1:9">
      <c r="A388" s="333">
        <v>2050599</v>
      </c>
      <c r="B388" s="342" t="s">
        <v>383</v>
      </c>
      <c r="C388" s="479">
        <v>0</v>
      </c>
      <c r="D388" s="479">
        <v>0</v>
      </c>
      <c r="E388" s="477" t="str">
        <f t="shared" si="30"/>
        <v/>
      </c>
      <c r="F388" s="472" t="str">
        <f t="shared" ref="F388:F451" si="31">IF(LEN(A388)=3,"是",IF(B388&lt;&gt;"",IF(SUM(C388:D388)&lt;&gt;0,"是","否"),"是"))</f>
        <v>否</v>
      </c>
      <c r="G388" s="473" t="str">
        <f t="shared" ref="G388:G451" si="32">_xlfn.IFS(LEN(A388)=3,"类",LEN(A388)=5,"款",LEN(A388)=7,"项")</f>
        <v>项</v>
      </c>
      <c r="H388" s="474" t="str">
        <f t="shared" ref="H388:H451" si="33">LEFT(A388,3)</f>
        <v>205</v>
      </c>
      <c r="I388" s="474" t="str">
        <f t="shared" ref="I388:I451" si="34">LEFT(A388,5)</f>
        <v>20505</v>
      </c>
    </row>
    <row r="389" s="316" customFormat="1" ht="34" hidden="1" customHeight="1" spans="1:9">
      <c r="A389" s="339">
        <v>20506</v>
      </c>
      <c r="B389" s="475" t="s">
        <v>384</v>
      </c>
      <c r="C389" s="476">
        <f>SUMIFS(C390:C$1302,$G390:$G$1302,"项",$I390:$I$1302,$A389)</f>
        <v>0</v>
      </c>
      <c r="D389" s="479">
        <f>SUMIFS(D390:D$1302,$G390:$G$1302,"项",$I390:$I$1302,$A389)</f>
        <v>0</v>
      </c>
      <c r="E389" s="477" t="str">
        <f t="shared" si="30"/>
        <v/>
      </c>
      <c r="F389" s="472" t="str">
        <f t="shared" si="31"/>
        <v>否</v>
      </c>
      <c r="G389" s="473" t="str">
        <f t="shared" si="32"/>
        <v>款</v>
      </c>
      <c r="H389" s="474" t="str">
        <f t="shared" si="33"/>
        <v>205</v>
      </c>
      <c r="I389" s="474" t="str">
        <f t="shared" si="34"/>
        <v>20506</v>
      </c>
    </row>
    <row r="390" s="319" customFormat="1" ht="34" hidden="1" customHeight="1" spans="1:9">
      <c r="A390" s="333">
        <v>2050601</v>
      </c>
      <c r="B390" s="342" t="s">
        <v>385</v>
      </c>
      <c r="C390" s="478">
        <v>0</v>
      </c>
      <c r="D390" s="479">
        <v>0</v>
      </c>
      <c r="E390" s="477" t="str">
        <f t="shared" si="30"/>
        <v/>
      </c>
      <c r="F390" s="472" t="str">
        <f t="shared" si="31"/>
        <v>否</v>
      </c>
      <c r="G390" s="473" t="str">
        <f t="shared" si="32"/>
        <v>项</v>
      </c>
      <c r="H390" s="474" t="str">
        <f t="shared" si="33"/>
        <v>205</v>
      </c>
      <c r="I390" s="474" t="str">
        <f t="shared" si="34"/>
        <v>20506</v>
      </c>
    </row>
    <row r="391" s="459" customFormat="1" ht="34" hidden="1" customHeight="1" spans="1:9">
      <c r="A391" s="333">
        <v>2050602</v>
      </c>
      <c r="B391" s="342" t="s">
        <v>386</v>
      </c>
      <c r="C391" s="478">
        <v>0</v>
      </c>
      <c r="D391" s="479">
        <v>0</v>
      </c>
      <c r="E391" s="477" t="str">
        <f t="shared" si="30"/>
        <v/>
      </c>
      <c r="F391" s="472" t="str">
        <f t="shared" si="31"/>
        <v>否</v>
      </c>
      <c r="G391" s="473" t="str">
        <f t="shared" si="32"/>
        <v>项</v>
      </c>
      <c r="H391" s="474" t="str">
        <f t="shared" si="33"/>
        <v>205</v>
      </c>
      <c r="I391" s="474" t="str">
        <f t="shared" si="34"/>
        <v>20506</v>
      </c>
    </row>
    <row r="392" s="319" customFormat="1" ht="34" hidden="1" customHeight="1" spans="1:9">
      <c r="A392" s="333">
        <v>2050699</v>
      </c>
      <c r="B392" s="342" t="s">
        <v>387</v>
      </c>
      <c r="C392" s="479">
        <v>0</v>
      </c>
      <c r="D392" s="479">
        <v>0</v>
      </c>
      <c r="E392" s="477" t="str">
        <f t="shared" si="30"/>
        <v/>
      </c>
      <c r="F392" s="472" t="str">
        <f t="shared" si="31"/>
        <v>否</v>
      </c>
      <c r="G392" s="473" t="str">
        <f t="shared" si="32"/>
        <v>项</v>
      </c>
      <c r="H392" s="474" t="str">
        <f t="shared" si="33"/>
        <v>205</v>
      </c>
      <c r="I392" s="474" t="str">
        <f t="shared" si="34"/>
        <v>20506</v>
      </c>
    </row>
    <row r="393" s="316" customFormat="1" ht="34" customHeight="1" spans="1:9">
      <c r="A393" s="339">
        <v>20507</v>
      </c>
      <c r="B393" s="475" t="s">
        <v>388</v>
      </c>
      <c r="C393" s="476">
        <f>SUMIFS(C394:C$1302,$G394:$G$1302,"项",$I394:$I$1302,$A393)</f>
        <v>187</v>
      </c>
      <c r="D393" s="479">
        <f>SUMIFS(D394:D$1302,$G394:$G$1302,"项",$I394:$I$1302,$A393)</f>
        <v>1085</v>
      </c>
      <c r="E393" s="477">
        <f t="shared" si="30"/>
        <v>4.80213903743315</v>
      </c>
      <c r="F393" s="472" t="str">
        <f t="shared" si="31"/>
        <v>是</v>
      </c>
      <c r="G393" s="473" t="str">
        <f t="shared" si="32"/>
        <v>款</v>
      </c>
      <c r="H393" s="474" t="str">
        <f t="shared" si="33"/>
        <v>205</v>
      </c>
      <c r="I393" s="474" t="str">
        <f t="shared" si="34"/>
        <v>20507</v>
      </c>
    </row>
    <row r="394" s="319" customFormat="1" ht="34" customHeight="1" spans="1:9">
      <c r="A394" s="333">
        <v>2050701</v>
      </c>
      <c r="B394" s="342" t="s">
        <v>389</v>
      </c>
      <c r="C394" s="478">
        <v>187</v>
      </c>
      <c r="D394" s="479">
        <v>411</v>
      </c>
      <c r="E394" s="477">
        <f t="shared" si="30"/>
        <v>1.19786096256684</v>
      </c>
      <c r="F394" s="472" t="str">
        <f t="shared" si="31"/>
        <v>是</v>
      </c>
      <c r="G394" s="473" t="str">
        <f t="shared" si="32"/>
        <v>项</v>
      </c>
      <c r="H394" s="474" t="str">
        <f t="shared" si="33"/>
        <v>205</v>
      </c>
      <c r="I394" s="474" t="str">
        <f t="shared" si="34"/>
        <v>20507</v>
      </c>
    </row>
    <row r="395" s="319" customFormat="1" ht="34" customHeight="1" spans="1:9">
      <c r="A395" s="333">
        <v>2050702</v>
      </c>
      <c r="B395" s="342" t="s">
        <v>390</v>
      </c>
      <c r="C395" s="478">
        <v>0</v>
      </c>
      <c r="D395" s="479">
        <v>674</v>
      </c>
      <c r="E395" s="477" t="str">
        <f t="shared" si="30"/>
        <v/>
      </c>
      <c r="F395" s="472" t="str">
        <f t="shared" si="31"/>
        <v>是</v>
      </c>
      <c r="G395" s="473" t="str">
        <f t="shared" si="32"/>
        <v>项</v>
      </c>
      <c r="H395" s="474" t="str">
        <f t="shared" si="33"/>
        <v>205</v>
      </c>
      <c r="I395" s="474" t="str">
        <f t="shared" si="34"/>
        <v>20507</v>
      </c>
    </row>
    <row r="396" s="319" customFormat="1" ht="34" hidden="1" customHeight="1" spans="1:9">
      <c r="A396" s="333">
        <v>2050799</v>
      </c>
      <c r="B396" s="342" t="s">
        <v>391</v>
      </c>
      <c r="C396" s="479">
        <v>0</v>
      </c>
      <c r="D396" s="479">
        <v>0</v>
      </c>
      <c r="E396" s="477" t="str">
        <f t="shared" si="30"/>
        <v/>
      </c>
      <c r="F396" s="472" t="str">
        <f t="shared" si="31"/>
        <v>否</v>
      </c>
      <c r="G396" s="473" t="str">
        <f t="shared" si="32"/>
        <v>项</v>
      </c>
      <c r="H396" s="474" t="str">
        <f t="shared" si="33"/>
        <v>205</v>
      </c>
      <c r="I396" s="474" t="str">
        <f t="shared" si="34"/>
        <v>20507</v>
      </c>
    </row>
    <row r="397" s="316" customFormat="1" ht="34" customHeight="1" spans="1:9">
      <c r="A397" s="339">
        <v>20508</v>
      </c>
      <c r="B397" s="475" t="s">
        <v>392</v>
      </c>
      <c r="C397" s="476">
        <f>SUMIFS(C398:C$1302,$G398:$G$1302,"项",$I398:$I$1302,$A397)</f>
        <v>253</v>
      </c>
      <c r="D397" s="479">
        <f>SUMIFS(D398:D$1302,$G398:$G$1302,"项",$I398:$I$1302,$A397)</f>
        <v>246</v>
      </c>
      <c r="E397" s="477">
        <f t="shared" si="30"/>
        <v>-0.0276679841897233</v>
      </c>
      <c r="F397" s="472" t="str">
        <f t="shared" si="31"/>
        <v>是</v>
      </c>
      <c r="G397" s="473" t="str">
        <f t="shared" si="32"/>
        <v>款</v>
      </c>
      <c r="H397" s="474" t="str">
        <f t="shared" si="33"/>
        <v>205</v>
      </c>
      <c r="I397" s="474" t="str">
        <f t="shared" si="34"/>
        <v>20508</v>
      </c>
    </row>
    <row r="398" s="319" customFormat="1" ht="34" hidden="1" customHeight="1" spans="1:9">
      <c r="A398" s="333">
        <v>2050801</v>
      </c>
      <c r="B398" s="342" t="s">
        <v>393</v>
      </c>
      <c r="C398" s="478">
        <v>0</v>
      </c>
      <c r="D398" s="479">
        <v>0</v>
      </c>
      <c r="E398" s="477" t="str">
        <f t="shared" si="30"/>
        <v/>
      </c>
      <c r="F398" s="472" t="str">
        <f t="shared" si="31"/>
        <v>否</v>
      </c>
      <c r="G398" s="473" t="str">
        <f t="shared" si="32"/>
        <v>项</v>
      </c>
      <c r="H398" s="474" t="str">
        <f t="shared" si="33"/>
        <v>205</v>
      </c>
      <c r="I398" s="474" t="str">
        <f t="shared" si="34"/>
        <v>20508</v>
      </c>
    </row>
    <row r="399" s="319" customFormat="1" ht="34" customHeight="1" spans="1:9">
      <c r="A399" s="333">
        <v>2050802</v>
      </c>
      <c r="B399" s="342" t="s">
        <v>394</v>
      </c>
      <c r="C399" s="478">
        <v>253</v>
      </c>
      <c r="D399" s="479">
        <v>246</v>
      </c>
      <c r="E399" s="477">
        <f t="shared" si="30"/>
        <v>-0.0276679841897233</v>
      </c>
      <c r="F399" s="472" t="str">
        <f t="shared" si="31"/>
        <v>是</v>
      </c>
      <c r="G399" s="473" t="str">
        <f t="shared" si="32"/>
        <v>项</v>
      </c>
      <c r="H399" s="474" t="str">
        <f t="shared" si="33"/>
        <v>205</v>
      </c>
      <c r="I399" s="474" t="str">
        <f t="shared" si="34"/>
        <v>20508</v>
      </c>
    </row>
    <row r="400" s="319" customFormat="1" ht="34" hidden="1" customHeight="1" spans="1:9">
      <c r="A400" s="333">
        <v>2050803</v>
      </c>
      <c r="B400" s="342" t="s">
        <v>395</v>
      </c>
      <c r="C400" s="478">
        <v>0</v>
      </c>
      <c r="D400" s="479">
        <v>0</v>
      </c>
      <c r="E400" s="477" t="str">
        <f t="shared" si="30"/>
        <v/>
      </c>
      <c r="F400" s="472" t="str">
        <f t="shared" si="31"/>
        <v>否</v>
      </c>
      <c r="G400" s="473" t="str">
        <f t="shared" si="32"/>
        <v>项</v>
      </c>
      <c r="H400" s="474" t="str">
        <f t="shared" si="33"/>
        <v>205</v>
      </c>
      <c r="I400" s="474" t="str">
        <f t="shared" si="34"/>
        <v>20508</v>
      </c>
    </row>
    <row r="401" s="319" customFormat="1" ht="34" hidden="1" customHeight="1" spans="1:9">
      <c r="A401" s="333">
        <v>2050804</v>
      </c>
      <c r="B401" s="342" t="s">
        <v>396</v>
      </c>
      <c r="C401" s="478">
        <v>0</v>
      </c>
      <c r="D401" s="479">
        <v>0</v>
      </c>
      <c r="E401" s="477" t="str">
        <f t="shared" si="30"/>
        <v/>
      </c>
      <c r="F401" s="472" t="str">
        <f t="shared" si="31"/>
        <v>否</v>
      </c>
      <c r="G401" s="473" t="str">
        <f t="shared" si="32"/>
        <v>项</v>
      </c>
      <c r="H401" s="474" t="str">
        <f t="shared" si="33"/>
        <v>205</v>
      </c>
      <c r="I401" s="474" t="str">
        <f t="shared" si="34"/>
        <v>20508</v>
      </c>
    </row>
    <row r="402" s="319" customFormat="1" ht="34" hidden="1" customHeight="1" spans="1:9">
      <c r="A402" s="333">
        <v>2050899</v>
      </c>
      <c r="B402" s="342" t="s">
        <v>397</v>
      </c>
      <c r="C402" s="479">
        <v>0</v>
      </c>
      <c r="D402" s="479">
        <v>0</v>
      </c>
      <c r="E402" s="477" t="str">
        <f t="shared" si="30"/>
        <v/>
      </c>
      <c r="F402" s="472" t="str">
        <f t="shared" si="31"/>
        <v>否</v>
      </c>
      <c r="G402" s="473" t="str">
        <f t="shared" si="32"/>
        <v>项</v>
      </c>
      <c r="H402" s="474" t="str">
        <f t="shared" si="33"/>
        <v>205</v>
      </c>
      <c r="I402" s="474" t="str">
        <f t="shared" si="34"/>
        <v>20508</v>
      </c>
    </row>
    <row r="403" s="316" customFormat="1" ht="34" customHeight="1" spans="1:9">
      <c r="A403" s="339">
        <v>20509</v>
      </c>
      <c r="B403" s="475" t="s">
        <v>398</v>
      </c>
      <c r="C403" s="476">
        <f>SUMIFS(C404:C$1302,$G404:$G$1302,"项",$I404:$I$1302,$A403)</f>
        <v>204</v>
      </c>
      <c r="D403" s="479">
        <f>SUMIFS(D404:D$1302,$G404:$G$1302,"项",$I404:$I$1302,$A403)</f>
        <v>1428</v>
      </c>
      <c r="E403" s="477">
        <f t="shared" si="30"/>
        <v>6</v>
      </c>
      <c r="F403" s="472" t="str">
        <f t="shared" si="31"/>
        <v>是</v>
      </c>
      <c r="G403" s="473" t="str">
        <f t="shared" si="32"/>
        <v>款</v>
      </c>
      <c r="H403" s="474" t="str">
        <f t="shared" si="33"/>
        <v>205</v>
      </c>
      <c r="I403" s="474" t="str">
        <f t="shared" si="34"/>
        <v>20509</v>
      </c>
    </row>
    <row r="404" s="319" customFormat="1" ht="34" hidden="1" customHeight="1" spans="1:9">
      <c r="A404" s="333">
        <v>2050901</v>
      </c>
      <c r="B404" s="342" t="s">
        <v>399</v>
      </c>
      <c r="C404" s="478">
        <v>0</v>
      </c>
      <c r="D404" s="479">
        <v>0</v>
      </c>
      <c r="E404" s="477" t="str">
        <f t="shared" si="30"/>
        <v/>
      </c>
      <c r="F404" s="472" t="str">
        <f t="shared" si="31"/>
        <v>否</v>
      </c>
      <c r="G404" s="473" t="str">
        <f t="shared" si="32"/>
        <v>项</v>
      </c>
      <c r="H404" s="474" t="str">
        <f t="shared" si="33"/>
        <v>205</v>
      </c>
      <c r="I404" s="474" t="str">
        <f t="shared" si="34"/>
        <v>20509</v>
      </c>
    </row>
    <row r="405" s="319" customFormat="1" ht="34" hidden="1" customHeight="1" spans="1:9">
      <c r="A405" s="333">
        <v>2050902</v>
      </c>
      <c r="B405" s="342" t="s">
        <v>400</v>
      </c>
      <c r="C405" s="478">
        <v>0</v>
      </c>
      <c r="D405" s="479">
        <v>0</v>
      </c>
      <c r="E405" s="477" t="str">
        <f t="shared" si="30"/>
        <v/>
      </c>
      <c r="F405" s="472" t="str">
        <f t="shared" si="31"/>
        <v>否</v>
      </c>
      <c r="G405" s="473" t="str">
        <f t="shared" si="32"/>
        <v>项</v>
      </c>
      <c r="H405" s="474" t="str">
        <f t="shared" si="33"/>
        <v>205</v>
      </c>
      <c r="I405" s="474" t="str">
        <f t="shared" si="34"/>
        <v>20509</v>
      </c>
    </row>
    <row r="406" s="319" customFormat="1" ht="34" hidden="1" customHeight="1" spans="1:9">
      <c r="A406" s="333">
        <v>2050903</v>
      </c>
      <c r="B406" s="342" t="s">
        <v>401</v>
      </c>
      <c r="C406" s="478">
        <v>0</v>
      </c>
      <c r="D406" s="479">
        <v>0</v>
      </c>
      <c r="E406" s="477" t="str">
        <f t="shared" si="30"/>
        <v/>
      </c>
      <c r="F406" s="472" t="str">
        <f t="shared" si="31"/>
        <v>否</v>
      </c>
      <c r="G406" s="473" t="str">
        <f t="shared" si="32"/>
        <v>项</v>
      </c>
      <c r="H406" s="474" t="str">
        <f t="shared" si="33"/>
        <v>205</v>
      </c>
      <c r="I406" s="474" t="str">
        <f t="shared" si="34"/>
        <v>20509</v>
      </c>
    </row>
    <row r="407" s="319" customFormat="1" ht="34" hidden="1" customHeight="1" spans="1:9">
      <c r="A407" s="333">
        <v>2050904</v>
      </c>
      <c r="B407" s="342" t="s">
        <v>402</v>
      </c>
      <c r="C407" s="478">
        <v>0</v>
      </c>
      <c r="D407" s="479">
        <v>0</v>
      </c>
      <c r="E407" s="477" t="str">
        <f t="shared" si="30"/>
        <v/>
      </c>
      <c r="F407" s="472" t="str">
        <f t="shared" si="31"/>
        <v>否</v>
      </c>
      <c r="G407" s="473" t="str">
        <f t="shared" si="32"/>
        <v>项</v>
      </c>
      <c r="H407" s="474" t="str">
        <f t="shared" si="33"/>
        <v>205</v>
      </c>
      <c r="I407" s="474" t="str">
        <f t="shared" si="34"/>
        <v>20509</v>
      </c>
    </row>
    <row r="408" s="319" customFormat="1" ht="34" hidden="1" customHeight="1" spans="1:9">
      <c r="A408" s="333">
        <v>2050905</v>
      </c>
      <c r="B408" s="342" t="s">
        <v>403</v>
      </c>
      <c r="C408" s="478">
        <v>0</v>
      </c>
      <c r="D408" s="479">
        <v>0</v>
      </c>
      <c r="E408" s="477" t="str">
        <f t="shared" si="30"/>
        <v/>
      </c>
      <c r="F408" s="472" t="str">
        <f t="shared" si="31"/>
        <v>否</v>
      </c>
      <c r="G408" s="473" t="str">
        <f t="shared" si="32"/>
        <v>项</v>
      </c>
      <c r="H408" s="474" t="str">
        <f t="shared" si="33"/>
        <v>205</v>
      </c>
      <c r="I408" s="474" t="str">
        <f t="shared" si="34"/>
        <v>20509</v>
      </c>
    </row>
    <row r="409" s="319" customFormat="1" ht="34" customHeight="1" spans="1:9">
      <c r="A409" s="333">
        <v>2050999</v>
      </c>
      <c r="B409" s="342" t="s">
        <v>404</v>
      </c>
      <c r="C409" s="479">
        <v>204</v>
      </c>
      <c r="D409" s="479">
        <v>1428</v>
      </c>
      <c r="E409" s="477">
        <f t="shared" si="30"/>
        <v>6</v>
      </c>
      <c r="F409" s="472" t="str">
        <f t="shared" si="31"/>
        <v>是</v>
      </c>
      <c r="G409" s="473" t="str">
        <f t="shared" si="32"/>
        <v>项</v>
      </c>
      <c r="H409" s="474" t="str">
        <f t="shared" si="33"/>
        <v>205</v>
      </c>
      <c r="I409" s="474" t="str">
        <f t="shared" si="34"/>
        <v>20509</v>
      </c>
    </row>
    <row r="410" s="316" customFormat="1" ht="34" customHeight="1" spans="1:9">
      <c r="A410" s="475">
        <v>20599</v>
      </c>
      <c r="B410" s="475" t="s">
        <v>405</v>
      </c>
      <c r="C410" s="476">
        <f>SUMIFS(C411:C$1302,$G411:$G$1302,"项",$I411:$I$1302,$A410)</f>
        <v>142</v>
      </c>
      <c r="D410" s="479">
        <f>SUMIFS(D411:D$1302,$G411:$G$1302,"项",$I411:$I$1302,$A410)</f>
        <v>220</v>
      </c>
      <c r="E410" s="477">
        <f t="shared" si="30"/>
        <v>0.549295774647887</v>
      </c>
      <c r="F410" s="472" t="str">
        <f t="shared" si="31"/>
        <v>是</v>
      </c>
      <c r="G410" s="473" t="str">
        <f t="shared" si="32"/>
        <v>款</v>
      </c>
      <c r="H410" s="474" t="str">
        <f t="shared" si="33"/>
        <v>205</v>
      </c>
      <c r="I410" s="474" t="str">
        <f t="shared" si="34"/>
        <v>20599</v>
      </c>
    </row>
    <row r="411" s="319" customFormat="1" ht="34" customHeight="1" spans="1:9">
      <c r="A411" s="333" t="s">
        <v>1656</v>
      </c>
      <c r="B411" s="342" t="s">
        <v>406</v>
      </c>
      <c r="C411" s="479">
        <v>142</v>
      </c>
      <c r="D411" s="479">
        <v>220</v>
      </c>
      <c r="E411" s="477">
        <f t="shared" si="30"/>
        <v>0.549295774647887</v>
      </c>
      <c r="F411" s="472" t="str">
        <f t="shared" si="31"/>
        <v>是</v>
      </c>
      <c r="G411" s="473" t="str">
        <f t="shared" si="32"/>
        <v>项</v>
      </c>
      <c r="H411" s="474" t="str">
        <f t="shared" si="33"/>
        <v>205</v>
      </c>
      <c r="I411" s="474" t="str">
        <f t="shared" si="34"/>
        <v>20599</v>
      </c>
    </row>
    <row r="412" s="316" customFormat="1" ht="34" customHeight="1" spans="1:9">
      <c r="A412" s="470">
        <v>206</v>
      </c>
      <c r="B412" s="340" t="s">
        <v>93</v>
      </c>
      <c r="C412" s="341">
        <f>SUMIFS(C413:C$1302,$G413:$G$1302,"款",$H413:$H$1302,$A412)</f>
        <v>638</v>
      </c>
      <c r="D412" s="479">
        <f>SUMIFS(D413:D$1302,$G413:$G$1302,"款",$H413:$H$1302,$A412)</f>
        <v>1027</v>
      </c>
      <c r="E412" s="471">
        <f t="shared" si="30"/>
        <v>0.609717868338558</v>
      </c>
      <c r="F412" s="472" t="str">
        <f t="shared" si="31"/>
        <v>是</v>
      </c>
      <c r="G412" s="473" t="str">
        <f t="shared" si="32"/>
        <v>类</v>
      </c>
      <c r="H412" s="474" t="str">
        <f t="shared" si="33"/>
        <v>206</v>
      </c>
      <c r="I412" s="474" t="str">
        <f t="shared" si="34"/>
        <v>206</v>
      </c>
    </row>
    <row r="413" s="316" customFormat="1" ht="34" customHeight="1" spans="1:9">
      <c r="A413" s="339">
        <v>20601</v>
      </c>
      <c r="B413" s="475" t="s">
        <v>407</v>
      </c>
      <c r="C413" s="476">
        <f>SUMIFS(C414:C$1302,$G414:$G$1302,"项",$I414:$I$1302,$A413)</f>
        <v>522</v>
      </c>
      <c r="D413" s="479">
        <f>SUMIFS(D414:D$1302,$G414:$G$1302,"项",$I414:$I$1302,$A413)</f>
        <v>489</v>
      </c>
      <c r="E413" s="477">
        <f t="shared" si="30"/>
        <v>-0.0632183908045977</v>
      </c>
      <c r="F413" s="472" t="str">
        <f t="shared" si="31"/>
        <v>是</v>
      </c>
      <c r="G413" s="473" t="str">
        <f t="shared" si="32"/>
        <v>款</v>
      </c>
      <c r="H413" s="474" t="str">
        <f t="shared" si="33"/>
        <v>206</v>
      </c>
      <c r="I413" s="474" t="str">
        <f t="shared" si="34"/>
        <v>20601</v>
      </c>
    </row>
    <row r="414" s="319" customFormat="1" ht="34" customHeight="1" spans="1:9">
      <c r="A414" s="333">
        <v>2060101</v>
      </c>
      <c r="B414" s="342" t="s">
        <v>151</v>
      </c>
      <c r="C414" s="478">
        <v>274</v>
      </c>
      <c r="D414" s="479">
        <v>263</v>
      </c>
      <c r="E414" s="477">
        <f t="shared" si="30"/>
        <v>-0.0401459854014599</v>
      </c>
      <c r="F414" s="472" t="str">
        <f t="shared" si="31"/>
        <v>是</v>
      </c>
      <c r="G414" s="473" t="str">
        <f t="shared" si="32"/>
        <v>项</v>
      </c>
      <c r="H414" s="474" t="str">
        <f t="shared" si="33"/>
        <v>206</v>
      </c>
      <c r="I414" s="474" t="str">
        <f t="shared" si="34"/>
        <v>20601</v>
      </c>
    </row>
    <row r="415" s="319" customFormat="1" ht="34" hidden="1" customHeight="1" spans="1:9">
      <c r="A415" s="333">
        <v>2060102</v>
      </c>
      <c r="B415" s="342" t="s">
        <v>152</v>
      </c>
      <c r="C415" s="478">
        <v>0</v>
      </c>
      <c r="D415" s="479">
        <v>0</v>
      </c>
      <c r="E415" s="477" t="str">
        <f t="shared" si="30"/>
        <v/>
      </c>
      <c r="F415" s="472" t="str">
        <f t="shared" si="31"/>
        <v>否</v>
      </c>
      <c r="G415" s="473" t="str">
        <f t="shared" si="32"/>
        <v>项</v>
      </c>
      <c r="H415" s="474" t="str">
        <f t="shared" si="33"/>
        <v>206</v>
      </c>
      <c r="I415" s="474" t="str">
        <f t="shared" si="34"/>
        <v>20601</v>
      </c>
    </row>
    <row r="416" s="319" customFormat="1" ht="34" customHeight="1" spans="1:9">
      <c r="A416" s="333">
        <v>2060103</v>
      </c>
      <c r="B416" s="342" t="s">
        <v>153</v>
      </c>
      <c r="C416" s="478">
        <v>248</v>
      </c>
      <c r="D416" s="479">
        <v>226</v>
      </c>
      <c r="E416" s="477">
        <f t="shared" si="30"/>
        <v>-0.0887096774193549</v>
      </c>
      <c r="F416" s="472" t="str">
        <f t="shared" si="31"/>
        <v>是</v>
      </c>
      <c r="G416" s="473" t="str">
        <f t="shared" si="32"/>
        <v>项</v>
      </c>
      <c r="H416" s="474" t="str">
        <f t="shared" si="33"/>
        <v>206</v>
      </c>
      <c r="I416" s="474" t="str">
        <f t="shared" si="34"/>
        <v>20601</v>
      </c>
    </row>
    <row r="417" s="319" customFormat="1" ht="34" hidden="1" customHeight="1" spans="1:9">
      <c r="A417" s="333">
        <v>2060199</v>
      </c>
      <c r="B417" s="342" t="s">
        <v>408</v>
      </c>
      <c r="C417" s="479">
        <v>0</v>
      </c>
      <c r="D417" s="479">
        <v>0</v>
      </c>
      <c r="E417" s="477" t="str">
        <f t="shared" si="30"/>
        <v/>
      </c>
      <c r="F417" s="472" t="str">
        <f t="shared" si="31"/>
        <v>否</v>
      </c>
      <c r="G417" s="473" t="str">
        <f t="shared" si="32"/>
        <v>项</v>
      </c>
      <c r="H417" s="474" t="str">
        <f t="shared" si="33"/>
        <v>206</v>
      </c>
      <c r="I417" s="474" t="str">
        <f t="shared" si="34"/>
        <v>20601</v>
      </c>
    </row>
    <row r="418" s="316" customFormat="1" ht="34" hidden="1" customHeight="1" spans="1:9">
      <c r="A418" s="339">
        <v>20602</v>
      </c>
      <c r="B418" s="475" t="s">
        <v>409</v>
      </c>
      <c r="C418" s="476">
        <f>SUMIFS(C419:C$1302,$G419:$G$1302,"项",$I419:$I$1302,$A418)</f>
        <v>0</v>
      </c>
      <c r="D418" s="479">
        <f>SUMIFS(D419:D$1302,$G419:$G$1302,"项",$I419:$I$1302,$A418)</f>
        <v>0</v>
      </c>
      <c r="E418" s="477" t="str">
        <f t="shared" si="30"/>
        <v/>
      </c>
      <c r="F418" s="472" t="str">
        <f t="shared" si="31"/>
        <v>否</v>
      </c>
      <c r="G418" s="473" t="str">
        <f t="shared" si="32"/>
        <v>款</v>
      </c>
      <c r="H418" s="474" t="str">
        <f t="shared" si="33"/>
        <v>206</v>
      </c>
      <c r="I418" s="474" t="str">
        <f t="shared" si="34"/>
        <v>20602</v>
      </c>
    </row>
    <row r="419" s="319" customFormat="1" ht="34" hidden="1" customHeight="1" spans="1:9">
      <c r="A419" s="333">
        <v>2060201</v>
      </c>
      <c r="B419" s="342" t="s">
        <v>410</v>
      </c>
      <c r="C419" s="478">
        <v>0</v>
      </c>
      <c r="D419" s="479">
        <v>0</v>
      </c>
      <c r="E419" s="477" t="str">
        <f t="shared" si="30"/>
        <v/>
      </c>
      <c r="F419" s="472" t="str">
        <f t="shared" si="31"/>
        <v>否</v>
      </c>
      <c r="G419" s="473" t="str">
        <f t="shared" si="32"/>
        <v>项</v>
      </c>
      <c r="H419" s="474" t="str">
        <f t="shared" si="33"/>
        <v>206</v>
      </c>
      <c r="I419" s="474" t="str">
        <f t="shared" si="34"/>
        <v>20602</v>
      </c>
    </row>
    <row r="420" s="319" customFormat="1" ht="34" hidden="1" customHeight="1" spans="1:9">
      <c r="A420" s="333">
        <v>2060203</v>
      </c>
      <c r="B420" s="342" t="s">
        <v>411</v>
      </c>
      <c r="C420" s="478">
        <v>0</v>
      </c>
      <c r="D420" s="479">
        <v>0</v>
      </c>
      <c r="E420" s="477" t="str">
        <f t="shared" si="30"/>
        <v/>
      </c>
      <c r="F420" s="472" t="str">
        <f t="shared" si="31"/>
        <v>否</v>
      </c>
      <c r="G420" s="473" t="str">
        <f t="shared" si="32"/>
        <v>项</v>
      </c>
      <c r="H420" s="474" t="str">
        <f t="shared" si="33"/>
        <v>206</v>
      </c>
      <c r="I420" s="474" t="str">
        <f t="shared" si="34"/>
        <v>20602</v>
      </c>
    </row>
    <row r="421" s="319" customFormat="1" ht="34" hidden="1" customHeight="1" spans="1:9">
      <c r="A421" s="333">
        <v>2060204</v>
      </c>
      <c r="B421" s="342" t="s">
        <v>412</v>
      </c>
      <c r="C421" s="478">
        <v>0</v>
      </c>
      <c r="D421" s="479">
        <v>0</v>
      </c>
      <c r="E421" s="477" t="str">
        <f t="shared" si="30"/>
        <v/>
      </c>
      <c r="F421" s="472" t="str">
        <f t="shared" si="31"/>
        <v>否</v>
      </c>
      <c r="G421" s="473" t="str">
        <f t="shared" si="32"/>
        <v>项</v>
      </c>
      <c r="H421" s="474" t="str">
        <f t="shared" si="33"/>
        <v>206</v>
      </c>
      <c r="I421" s="474" t="str">
        <f t="shared" si="34"/>
        <v>20602</v>
      </c>
    </row>
    <row r="422" s="319" customFormat="1" ht="34" hidden="1" customHeight="1" spans="1:9">
      <c r="A422" s="333">
        <v>2060205</v>
      </c>
      <c r="B422" s="342" t="s">
        <v>413</v>
      </c>
      <c r="C422" s="478">
        <v>0</v>
      </c>
      <c r="D422" s="479">
        <v>0</v>
      </c>
      <c r="E422" s="477" t="str">
        <f t="shared" si="30"/>
        <v/>
      </c>
      <c r="F422" s="472" t="str">
        <f t="shared" si="31"/>
        <v>否</v>
      </c>
      <c r="G422" s="473" t="str">
        <f t="shared" si="32"/>
        <v>项</v>
      </c>
      <c r="H422" s="474" t="str">
        <f t="shared" si="33"/>
        <v>206</v>
      </c>
      <c r="I422" s="474" t="str">
        <f t="shared" si="34"/>
        <v>20602</v>
      </c>
    </row>
    <row r="423" s="319" customFormat="1" ht="34" hidden="1" customHeight="1" spans="1:9">
      <c r="A423" s="333">
        <v>2060206</v>
      </c>
      <c r="B423" s="342" t="s">
        <v>414</v>
      </c>
      <c r="C423" s="478">
        <v>0</v>
      </c>
      <c r="D423" s="479">
        <v>0</v>
      </c>
      <c r="E423" s="477" t="str">
        <f t="shared" si="30"/>
        <v/>
      </c>
      <c r="F423" s="472" t="str">
        <f t="shared" si="31"/>
        <v>否</v>
      </c>
      <c r="G423" s="473" t="str">
        <f t="shared" si="32"/>
        <v>项</v>
      </c>
      <c r="H423" s="474" t="str">
        <f t="shared" si="33"/>
        <v>206</v>
      </c>
      <c r="I423" s="474" t="str">
        <f t="shared" si="34"/>
        <v>20602</v>
      </c>
    </row>
    <row r="424" s="319" customFormat="1" ht="34" hidden="1" customHeight="1" spans="1:9">
      <c r="A424" s="481">
        <v>2060207</v>
      </c>
      <c r="B424" s="487" t="s">
        <v>415</v>
      </c>
      <c r="C424" s="478">
        <v>0</v>
      </c>
      <c r="D424" s="479">
        <v>0</v>
      </c>
      <c r="E424" s="477" t="str">
        <f t="shared" si="30"/>
        <v/>
      </c>
      <c r="F424" s="472" t="str">
        <f t="shared" si="31"/>
        <v>否</v>
      </c>
      <c r="G424" s="473" t="str">
        <f t="shared" si="32"/>
        <v>项</v>
      </c>
      <c r="H424" s="474" t="str">
        <f t="shared" si="33"/>
        <v>206</v>
      </c>
      <c r="I424" s="474" t="str">
        <f t="shared" si="34"/>
        <v>20602</v>
      </c>
    </row>
    <row r="425" s="319" customFormat="1" ht="34" hidden="1" customHeight="1" spans="1:9">
      <c r="A425" s="333">
        <v>2060208</v>
      </c>
      <c r="B425" s="342" t="s">
        <v>416</v>
      </c>
      <c r="C425" s="478">
        <v>0</v>
      </c>
      <c r="D425" s="479">
        <v>0</v>
      </c>
      <c r="E425" s="477" t="str">
        <f t="shared" si="30"/>
        <v/>
      </c>
      <c r="F425" s="472" t="str">
        <f t="shared" si="31"/>
        <v>否</v>
      </c>
      <c r="G425" s="473" t="str">
        <f t="shared" si="32"/>
        <v>项</v>
      </c>
      <c r="H425" s="474" t="str">
        <f t="shared" si="33"/>
        <v>206</v>
      </c>
      <c r="I425" s="474" t="str">
        <f t="shared" si="34"/>
        <v>20602</v>
      </c>
    </row>
    <row r="426" s="319" customFormat="1" ht="34" hidden="1" customHeight="1" spans="1:9">
      <c r="A426" s="333">
        <v>2060299</v>
      </c>
      <c r="B426" s="342" t="s">
        <v>417</v>
      </c>
      <c r="C426" s="479">
        <v>0</v>
      </c>
      <c r="D426" s="479">
        <v>0</v>
      </c>
      <c r="E426" s="477" t="str">
        <f t="shared" si="30"/>
        <v/>
      </c>
      <c r="F426" s="472" t="str">
        <f t="shared" si="31"/>
        <v>否</v>
      </c>
      <c r="G426" s="473" t="str">
        <f t="shared" si="32"/>
        <v>项</v>
      </c>
      <c r="H426" s="474" t="str">
        <f t="shared" si="33"/>
        <v>206</v>
      </c>
      <c r="I426" s="474" t="str">
        <f t="shared" si="34"/>
        <v>20602</v>
      </c>
    </row>
    <row r="427" s="316" customFormat="1" ht="34" hidden="1" customHeight="1" spans="1:9">
      <c r="A427" s="339">
        <v>20603</v>
      </c>
      <c r="B427" s="475" t="s">
        <v>418</v>
      </c>
      <c r="C427" s="476">
        <f>SUMIFS(C428:C$1302,$G428:$G$1302,"项",$I428:$I$1302,$A427)</f>
        <v>0</v>
      </c>
      <c r="D427" s="479">
        <f>SUMIFS(D428:D$1302,$G428:$G$1302,"项",$I428:$I$1302,$A427)</f>
        <v>0</v>
      </c>
      <c r="E427" s="477" t="str">
        <f t="shared" si="30"/>
        <v/>
      </c>
      <c r="F427" s="472" t="str">
        <f t="shared" si="31"/>
        <v>否</v>
      </c>
      <c r="G427" s="473" t="str">
        <f t="shared" si="32"/>
        <v>款</v>
      </c>
      <c r="H427" s="474" t="str">
        <f t="shared" si="33"/>
        <v>206</v>
      </c>
      <c r="I427" s="474" t="str">
        <f t="shared" si="34"/>
        <v>20603</v>
      </c>
    </row>
    <row r="428" s="319" customFormat="1" ht="34" hidden="1" customHeight="1" spans="1:9">
      <c r="A428" s="333">
        <v>2060301</v>
      </c>
      <c r="B428" s="342" t="s">
        <v>410</v>
      </c>
      <c r="C428" s="478">
        <v>0</v>
      </c>
      <c r="D428" s="479">
        <v>0</v>
      </c>
      <c r="E428" s="477" t="str">
        <f t="shared" si="30"/>
        <v/>
      </c>
      <c r="F428" s="472" t="str">
        <f t="shared" si="31"/>
        <v>否</v>
      </c>
      <c r="G428" s="473" t="str">
        <f t="shared" si="32"/>
        <v>项</v>
      </c>
      <c r="H428" s="474" t="str">
        <f t="shared" si="33"/>
        <v>206</v>
      </c>
      <c r="I428" s="474" t="str">
        <f t="shared" si="34"/>
        <v>20603</v>
      </c>
    </row>
    <row r="429" s="319" customFormat="1" ht="34" hidden="1" customHeight="1" spans="1:9">
      <c r="A429" s="333">
        <v>2060302</v>
      </c>
      <c r="B429" s="342" t="s">
        <v>419</v>
      </c>
      <c r="C429" s="478">
        <v>0</v>
      </c>
      <c r="D429" s="479">
        <v>0</v>
      </c>
      <c r="E429" s="477" t="str">
        <f t="shared" si="30"/>
        <v/>
      </c>
      <c r="F429" s="472" t="str">
        <f t="shared" si="31"/>
        <v>否</v>
      </c>
      <c r="G429" s="473" t="str">
        <f t="shared" si="32"/>
        <v>项</v>
      </c>
      <c r="H429" s="474" t="str">
        <f t="shared" si="33"/>
        <v>206</v>
      </c>
      <c r="I429" s="474" t="str">
        <f t="shared" si="34"/>
        <v>20603</v>
      </c>
    </row>
    <row r="430" s="319" customFormat="1" ht="34" hidden="1" customHeight="1" spans="1:9">
      <c r="A430" s="333">
        <v>2060303</v>
      </c>
      <c r="B430" s="342" t="s">
        <v>420</v>
      </c>
      <c r="C430" s="478">
        <v>0</v>
      </c>
      <c r="D430" s="479">
        <v>0</v>
      </c>
      <c r="E430" s="477" t="str">
        <f t="shared" si="30"/>
        <v/>
      </c>
      <c r="F430" s="472" t="str">
        <f t="shared" si="31"/>
        <v>否</v>
      </c>
      <c r="G430" s="473" t="str">
        <f t="shared" si="32"/>
        <v>项</v>
      </c>
      <c r="H430" s="474" t="str">
        <f t="shared" si="33"/>
        <v>206</v>
      </c>
      <c r="I430" s="474" t="str">
        <f t="shared" si="34"/>
        <v>20603</v>
      </c>
    </row>
    <row r="431" s="319" customFormat="1" ht="34" hidden="1" customHeight="1" spans="1:9">
      <c r="A431" s="333">
        <v>2060304</v>
      </c>
      <c r="B431" s="342" t="s">
        <v>421</v>
      </c>
      <c r="C431" s="478">
        <v>0</v>
      </c>
      <c r="D431" s="479">
        <v>0</v>
      </c>
      <c r="E431" s="477" t="str">
        <f t="shared" si="30"/>
        <v/>
      </c>
      <c r="F431" s="472" t="str">
        <f t="shared" si="31"/>
        <v>否</v>
      </c>
      <c r="G431" s="473" t="str">
        <f t="shared" si="32"/>
        <v>项</v>
      </c>
      <c r="H431" s="474" t="str">
        <f t="shared" si="33"/>
        <v>206</v>
      </c>
      <c r="I431" s="474" t="str">
        <f t="shared" si="34"/>
        <v>20603</v>
      </c>
    </row>
    <row r="432" s="319" customFormat="1" ht="34" hidden="1" customHeight="1" spans="1:9">
      <c r="A432" s="333">
        <v>2060399</v>
      </c>
      <c r="B432" s="342" t="s">
        <v>422</v>
      </c>
      <c r="C432" s="479">
        <v>0</v>
      </c>
      <c r="D432" s="479">
        <v>0</v>
      </c>
      <c r="E432" s="477" t="str">
        <f t="shared" si="30"/>
        <v/>
      </c>
      <c r="F432" s="472" t="str">
        <f t="shared" si="31"/>
        <v>否</v>
      </c>
      <c r="G432" s="473" t="str">
        <f t="shared" si="32"/>
        <v>项</v>
      </c>
      <c r="H432" s="474" t="str">
        <f t="shared" si="33"/>
        <v>206</v>
      </c>
      <c r="I432" s="474" t="str">
        <f t="shared" si="34"/>
        <v>20603</v>
      </c>
    </row>
    <row r="433" s="316" customFormat="1" ht="34" customHeight="1" spans="1:9">
      <c r="A433" s="339">
        <v>20604</v>
      </c>
      <c r="B433" s="475" t="s">
        <v>423</v>
      </c>
      <c r="C433" s="476">
        <f>SUMIFS(C434:C$1302,$G434:$G$1302,"项",$I434:$I$1302,$A433)</f>
        <v>34</v>
      </c>
      <c r="D433" s="479">
        <f>SUMIFS(D434:D$1302,$G434:$G$1302,"项",$I434:$I$1302,$A433)</f>
        <v>302</v>
      </c>
      <c r="E433" s="477">
        <f t="shared" si="30"/>
        <v>7.88235294117647</v>
      </c>
      <c r="F433" s="472" t="str">
        <f t="shared" si="31"/>
        <v>是</v>
      </c>
      <c r="G433" s="473" t="str">
        <f t="shared" si="32"/>
        <v>款</v>
      </c>
      <c r="H433" s="474" t="str">
        <f t="shared" si="33"/>
        <v>206</v>
      </c>
      <c r="I433" s="474" t="str">
        <f t="shared" si="34"/>
        <v>20604</v>
      </c>
    </row>
    <row r="434" s="319" customFormat="1" ht="34" hidden="1" customHeight="1" spans="1:9">
      <c r="A434" s="333">
        <v>2060401</v>
      </c>
      <c r="B434" s="342" t="s">
        <v>410</v>
      </c>
      <c r="C434" s="478">
        <v>0</v>
      </c>
      <c r="D434" s="479">
        <v>0</v>
      </c>
      <c r="E434" s="477" t="str">
        <f t="shared" si="30"/>
        <v/>
      </c>
      <c r="F434" s="472" t="str">
        <f t="shared" si="31"/>
        <v>否</v>
      </c>
      <c r="G434" s="473" t="str">
        <f t="shared" si="32"/>
        <v>项</v>
      </c>
      <c r="H434" s="474" t="str">
        <f t="shared" si="33"/>
        <v>206</v>
      </c>
      <c r="I434" s="474" t="str">
        <f t="shared" si="34"/>
        <v>20604</v>
      </c>
    </row>
    <row r="435" s="319" customFormat="1" ht="34" hidden="1" customHeight="1" spans="1:9">
      <c r="A435" s="488">
        <v>2060404</v>
      </c>
      <c r="B435" s="342" t="s">
        <v>424</v>
      </c>
      <c r="C435" s="478">
        <v>0</v>
      </c>
      <c r="D435" s="479">
        <v>0</v>
      </c>
      <c r="E435" s="477" t="str">
        <f t="shared" si="30"/>
        <v/>
      </c>
      <c r="F435" s="472" t="str">
        <f t="shared" si="31"/>
        <v>否</v>
      </c>
      <c r="G435" s="473" t="str">
        <f t="shared" si="32"/>
        <v>项</v>
      </c>
      <c r="H435" s="474" t="str">
        <f t="shared" si="33"/>
        <v>206</v>
      </c>
      <c r="I435" s="474" t="str">
        <f t="shared" si="34"/>
        <v>20604</v>
      </c>
    </row>
    <row r="436" s="319" customFormat="1" ht="34" customHeight="1" spans="1:9">
      <c r="A436" s="333" t="s">
        <v>1657</v>
      </c>
      <c r="B436" s="342" t="s">
        <v>425</v>
      </c>
      <c r="C436" s="478">
        <v>30</v>
      </c>
      <c r="D436" s="479">
        <v>302</v>
      </c>
      <c r="E436" s="477">
        <f t="shared" si="30"/>
        <v>9.06666666666667</v>
      </c>
      <c r="F436" s="472" t="str">
        <f t="shared" si="31"/>
        <v>是</v>
      </c>
      <c r="G436" s="473" t="str">
        <f t="shared" si="32"/>
        <v>项</v>
      </c>
      <c r="H436" s="474" t="str">
        <f t="shared" si="33"/>
        <v>206</v>
      </c>
      <c r="I436" s="474" t="str">
        <f t="shared" si="34"/>
        <v>20604</v>
      </c>
    </row>
    <row r="437" s="319" customFormat="1" ht="34" customHeight="1" spans="1:9">
      <c r="A437" s="333">
        <v>2060499</v>
      </c>
      <c r="B437" s="342" t="s">
        <v>426</v>
      </c>
      <c r="C437" s="479">
        <v>4</v>
      </c>
      <c r="D437" s="479">
        <v>0</v>
      </c>
      <c r="E437" s="477">
        <f t="shared" ref="E437:E500" si="35">IF(C437&lt;&gt;0,D437/C437-1,"")</f>
        <v>-1</v>
      </c>
      <c r="F437" s="472" t="str">
        <f t="shared" si="31"/>
        <v>是</v>
      </c>
      <c r="G437" s="473" t="str">
        <f t="shared" si="32"/>
        <v>项</v>
      </c>
      <c r="H437" s="474" t="str">
        <f t="shared" si="33"/>
        <v>206</v>
      </c>
      <c r="I437" s="474" t="str">
        <f t="shared" si="34"/>
        <v>20604</v>
      </c>
    </row>
    <row r="438" s="316" customFormat="1" ht="34" hidden="1" customHeight="1" spans="1:9">
      <c r="A438" s="339">
        <v>20605</v>
      </c>
      <c r="B438" s="475" t="s">
        <v>427</v>
      </c>
      <c r="C438" s="476">
        <f>SUMIFS(C439:C$1302,$G439:$G$1302,"项",$I439:$I$1302,$A438)</f>
        <v>0</v>
      </c>
      <c r="D438" s="479">
        <f>SUMIFS(D439:D$1302,$G439:$G$1302,"项",$I439:$I$1302,$A438)</f>
        <v>0</v>
      </c>
      <c r="E438" s="477" t="str">
        <f t="shared" si="35"/>
        <v/>
      </c>
      <c r="F438" s="472" t="str">
        <f t="shared" si="31"/>
        <v>否</v>
      </c>
      <c r="G438" s="473" t="str">
        <f t="shared" si="32"/>
        <v>款</v>
      </c>
      <c r="H438" s="474" t="str">
        <f t="shared" si="33"/>
        <v>206</v>
      </c>
      <c r="I438" s="474" t="str">
        <f t="shared" si="34"/>
        <v>20605</v>
      </c>
    </row>
    <row r="439" s="319" customFormat="1" ht="34" hidden="1" customHeight="1" spans="1:9">
      <c r="A439" s="333">
        <v>2060501</v>
      </c>
      <c r="B439" s="342" t="s">
        <v>410</v>
      </c>
      <c r="C439" s="478">
        <v>0</v>
      </c>
      <c r="D439" s="479">
        <v>0</v>
      </c>
      <c r="E439" s="477" t="str">
        <f t="shared" si="35"/>
        <v/>
      </c>
      <c r="F439" s="472" t="str">
        <f t="shared" si="31"/>
        <v>否</v>
      </c>
      <c r="G439" s="473" t="str">
        <f t="shared" si="32"/>
        <v>项</v>
      </c>
      <c r="H439" s="474" t="str">
        <f t="shared" si="33"/>
        <v>206</v>
      </c>
      <c r="I439" s="474" t="str">
        <f t="shared" si="34"/>
        <v>20605</v>
      </c>
    </row>
    <row r="440" s="319" customFormat="1" ht="34" hidden="1" customHeight="1" spans="1:9">
      <c r="A440" s="333">
        <v>2060502</v>
      </c>
      <c r="B440" s="342" t="s">
        <v>428</v>
      </c>
      <c r="C440" s="478">
        <v>0</v>
      </c>
      <c r="D440" s="479">
        <v>0</v>
      </c>
      <c r="E440" s="477" t="str">
        <f t="shared" si="35"/>
        <v/>
      </c>
      <c r="F440" s="472" t="str">
        <f t="shared" si="31"/>
        <v>否</v>
      </c>
      <c r="G440" s="473" t="str">
        <f t="shared" si="32"/>
        <v>项</v>
      </c>
      <c r="H440" s="474" t="str">
        <f t="shared" si="33"/>
        <v>206</v>
      </c>
      <c r="I440" s="474" t="str">
        <f t="shared" si="34"/>
        <v>20605</v>
      </c>
    </row>
    <row r="441" s="319" customFormat="1" ht="34" hidden="1" customHeight="1" spans="1:9">
      <c r="A441" s="333">
        <v>2060503</v>
      </c>
      <c r="B441" s="342" t="s">
        <v>429</v>
      </c>
      <c r="C441" s="478">
        <v>0</v>
      </c>
      <c r="D441" s="479">
        <v>0</v>
      </c>
      <c r="E441" s="477" t="str">
        <f t="shared" si="35"/>
        <v/>
      </c>
      <c r="F441" s="472" t="str">
        <f t="shared" si="31"/>
        <v>否</v>
      </c>
      <c r="G441" s="473" t="str">
        <f t="shared" si="32"/>
        <v>项</v>
      </c>
      <c r="H441" s="474" t="str">
        <f t="shared" si="33"/>
        <v>206</v>
      </c>
      <c r="I441" s="474" t="str">
        <f t="shared" si="34"/>
        <v>20605</v>
      </c>
    </row>
    <row r="442" s="319" customFormat="1" ht="34" hidden="1" customHeight="1" spans="1:9">
      <c r="A442" s="333">
        <v>2060599</v>
      </c>
      <c r="B442" s="342" t="s">
        <v>430</v>
      </c>
      <c r="C442" s="479">
        <v>0</v>
      </c>
      <c r="D442" s="479">
        <v>0</v>
      </c>
      <c r="E442" s="477" t="str">
        <f t="shared" si="35"/>
        <v/>
      </c>
      <c r="F442" s="472" t="str">
        <f t="shared" si="31"/>
        <v>否</v>
      </c>
      <c r="G442" s="473" t="str">
        <f t="shared" si="32"/>
        <v>项</v>
      </c>
      <c r="H442" s="474" t="str">
        <f t="shared" si="33"/>
        <v>206</v>
      </c>
      <c r="I442" s="474" t="str">
        <f t="shared" si="34"/>
        <v>20605</v>
      </c>
    </row>
    <row r="443" s="316" customFormat="1" ht="34" hidden="1" customHeight="1" spans="1:9">
      <c r="A443" s="339">
        <v>20606</v>
      </c>
      <c r="B443" s="475" t="s">
        <v>431</v>
      </c>
      <c r="C443" s="476">
        <f>SUMIFS(C444:C$1302,$G444:$G$1302,"项",$I444:$I$1302,$A443)</f>
        <v>0</v>
      </c>
      <c r="D443" s="479">
        <f>SUMIFS(D444:D$1302,$G444:$G$1302,"项",$I444:$I$1302,$A443)</f>
        <v>0</v>
      </c>
      <c r="E443" s="477" t="str">
        <f t="shared" si="35"/>
        <v/>
      </c>
      <c r="F443" s="472" t="str">
        <f t="shared" si="31"/>
        <v>否</v>
      </c>
      <c r="G443" s="473" t="str">
        <f t="shared" si="32"/>
        <v>款</v>
      </c>
      <c r="H443" s="474" t="str">
        <f t="shared" si="33"/>
        <v>206</v>
      </c>
      <c r="I443" s="474" t="str">
        <f t="shared" si="34"/>
        <v>20606</v>
      </c>
    </row>
    <row r="444" s="319" customFormat="1" ht="34" hidden="1" customHeight="1" spans="1:9">
      <c r="A444" s="333">
        <v>2060601</v>
      </c>
      <c r="B444" s="342" t="s">
        <v>432</v>
      </c>
      <c r="C444" s="478">
        <v>0</v>
      </c>
      <c r="D444" s="479">
        <v>0</v>
      </c>
      <c r="E444" s="477" t="str">
        <f t="shared" si="35"/>
        <v/>
      </c>
      <c r="F444" s="472" t="str">
        <f t="shared" si="31"/>
        <v>否</v>
      </c>
      <c r="G444" s="473" t="str">
        <f t="shared" si="32"/>
        <v>项</v>
      </c>
      <c r="H444" s="474" t="str">
        <f t="shared" si="33"/>
        <v>206</v>
      </c>
      <c r="I444" s="474" t="str">
        <f t="shared" si="34"/>
        <v>20606</v>
      </c>
    </row>
    <row r="445" s="319" customFormat="1" ht="34" hidden="1" customHeight="1" spans="1:9">
      <c r="A445" s="333">
        <v>2060602</v>
      </c>
      <c r="B445" s="342" t="s">
        <v>433</v>
      </c>
      <c r="C445" s="478">
        <v>0</v>
      </c>
      <c r="D445" s="479">
        <v>0</v>
      </c>
      <c r="E445" s="477" t="str">
        <f t="shared" si="35"/>
        <v/>
      </c>
      <c r="F445" s="472" t="str">
        <f t="shared" si="31"/>
        <v>否</v>
      </c>
      <c r="G445" s="473" t="str">
        <f t="shared" si="32"/>
        <v>项</v>
      </c>
      <c r="H445" s="474" t="str">
        <f t="shared" si="33"/>
        <v>206</v>
      </c>
      <c r="I445" s="474" t="str">
        <f t="shared" si="34"/>
        <v>20606</v>
      </c>
    </row>
    <row r="446" s="319" customFormat="1" ht="34" hidden="1" customHeight="1" spans="1:9">
      <c r="A446" s="333">
        <v>2060603</v>
      </c>
      <c r="B446" s="342" t="s">
        <v>434</v>
      </c>
      <c r="C446" s="478">
        <v>0</v>
      </c>
      <c r="D446" s="479">
        <v>0</v>
      </c>
      <c r="E446" s="477" t="str">
        <f t="shared" si="35"/>
        <v/>
      </c>
      <c r="F446" s="472" t="str">
        <f t="shared" si="31"/>
        <v>否</v>
      </c>
      <c r="G446" s="473" t="str">
        <f t="shared" si="32"/>
        <v>项</v>
      </c>
      <c r="H446" s="474" t="str">
        <f t="shared" si="33"/>
        <v>206</v>
      </c>
      <c r="I446" s="474" t="str">
        <f t="shared" si="34"/>
        <v>20606</v>
      </c>
    </row>
    <row r="447" s="319" customFormat="1" ht="34" hidden="1" customHeight="1" spans="1:9">
      <c r="A447" s="333">
        <v>2060699</v>
      </c>
      <c r="B447" s="342" t="s">
        <v>435</v>
      </c>
      <c r="C447" s="479">
        <v>0</v>
      </c>
      <c r="D447" s="479">
        <v>0</v>
      </c>
      <c r="E447" s="477" t="str">
        <f t="shared" si="35"/>
        <v/>
      </c>
      <c r="F447" s="472" t="str">
        <f t="shared" si="31"/>
        <v>否</v>
      </c>
      <c r="G447" s="473" t="str">
        <f t="shared" si="32"/>
        <v>项</v>
      </c>
      <c r="H447" s="474" t="str">
        <f t="shared" si="33"/>
        <v>206</v>
      </c>
      <c r="I447" s="474" t="str">
        <f t="shared" si="34"/>
        <v>20606</v>
      </c>
    </row>
    <row r="448" s="316" customFormat="1" ht="34" customHeight="1" spans="1:9">
      <c r="A448" s="339">
        <v>20607</v>
      </c>
      <c r="B448" s="475" t="s">
        <v>436</v>
      </c>
      <c r="C448" s="476">
        <f>SUMIFS(C449:C$1302,$G449:$G$1302,"项",$I449:$I$1302,$A448)</f>
        <v>82</v>
      </c>
      <c r="D448" s="479">
        <f>SUMIFS(D449:D$1302,$G449:$G$1302,"项",$I449:$I$1302,$A448)</f>
        <v>236</v>
      </c>
      <c r="E448" s="477">
        <f t="shared" si="35"/>
        <v>1.8780487804878</v>
      </c>
      <c r="F448" s="472" t="str">
        <f t="shared" si="31"/>
        <v>是</v>
      </c>
      <c r="G448" s="473" t="str">
        <f t="shared" si="32"/>
        <v>款</v>
      </c>
      <c r="H448" s="474" t="str">
        <f t="shared" si="33"/>
        <v>206</v>
      </c>
      <c r="I448" s="474" t="str">
        <f t="shared" si="34"/>
        <v>20607</v>
      </c>
    </row>
    <row r="449" s="319" customFormat="1" ht="34" customHeight="1" spans="1:9">
      <c r="A449" s="333">
        <v>2060701</v>
      </c>
      <c r="B449" s="342" t="s">
        <v>410</v>
      </c>
      <c r="C449" s="478">
        <v>78</v>
      </c>
      <c r="D449" s="479">
        <v>65</v>
      </c>
      <c r="E449" s="477">
        <f t="shared" si="35"/>
        <v>-0.166666666666667</v>
      </c>
      <c r="F449" s="472" t="str">
        <f t="shared" si="31"/>
        <v>是</v>
      </c>
      <c r="G449" s="473" t="str">
        <f t="shared" si="32"/>
        <v>项</v>
      </c>
      <c r="H449" s="474" t="str">
        <f t="shared" si="33"/>
        <v>206</v>
      </c>
      <c r="I449" s="474" t="str">
        <f t="shared" si="34"/>
        <v>20607</v>
      </c>
    </row>
    <row r="450" s="319" customFormat="1" ht="34" customHeight="1" spans="1:9">
      <c r="A450" s="333">
        <v>2060702</v>
      </c>
      <c r="B450" s="342" t="s">
        <v>437</v>
      </c>
      <c r="C450" s="478">
        <v>0</v>
      </c>
      <c r="D450" s="479">
        <v>83</v>
      </c>
      <c r="E450" s="477" t="str">
        <f t="shared" si="35"/>
        <v/>
      </c>
      <c r="F450" s="472" t="str">
        <f t="shared" si="31"/>
        <v>是</v>
      </c>
      <c r="G450" s="473" t="str">
        <f t="shared" si="32"/>
        <v>项</v>
      </c>
      <c r="H450" s="474" t="str">
        <f t="shared" si="33"/>
        <v>206</v>
      </c>
      <c r="I450" s="474" t="str">
        <f t="shared" si="34"/>
        <v>20607</v>
      </c>
    </row>
    <row r="451" s="319" customFormat="1" ht="34" hidden="1" customHeight="1" spans="1:9">
      <c r="A451" s="333">
        <v>2060703</v>
      </c>
      <c r="B451" s="342" t="s">
        <v>438</v>
      </c>
      <c r="C451" s="478">
        <v>0</v>
      </c>
      <c r="D451" s="479">
        <v>0</v>
      </c>
      <c r="E451" s="477" t="str">
        <f t="shared" si="35"/>
        <v/>
      </c>
      <c r="F451" s="472" t="str">
        <f t="shared" si="31"/>
        <v>否</v>
      </c>
      <c r="G451" s="473" t="str">
        <f t="shared" si="32"/>
        <v>项</v>
      </c>
      <c r="H451" s="474" t="str">
        <f t="shared" si="33"/>
        <v>206</v>
      </c>
      <c r="I451" s="474" t="str">
        <f t="shared" si="34"/>
        <v>20607</v>
      </c>
    </row>
    <row r="452" s="319" customFormat="1" ht="34" hidden="1" customHeight="1" spans="1:9">
      <c r="A452" s="333">
        <v>2060704</v>
      </c>
      <c r="B452" s="342" t="s">
        <v>439</v>
      </c>
      <c r="C452" s="478">
        <v>0</v>
      </c>
      <c r="D452" s="479">
        <v>0</v>
      </c>
      <c r="E452" s="477" t="str">
        <f t="shared" si="35"/>
        <v/>
      </c>
      <c r="F452" s="472" t="str">
        <f t="shared" ref="F452:F515" si="36">IF(LEN(A452)=3,"是",IF(B452&lt;&gt;"",IF(SUM(C452:D452)&lt;&gt;0,"是","否"),"是"))</f>
        <v>否</v>
      </c>
      <c r="G452" s="473" t="str">
        <f t="shared" ref="G452:G515" si="37">_xlfn.IFS(LEN(A452)=3,"类",LEN(A452)=5,"款",LEN(A452)=7,"项")</f>
        <v>项</v>
      </c>
      <c r="H452" s="474" t="str">
        <f t="shared" ref="H452:H515" si="38">LEFT(A452,3)</f>
        <v>206</v>
      </c>
      <c r="I452" s="474" t="str">
        <f t="shared" ref="I452:I515" si="39">LEFT(A452,5)</f>
        <v>20607</v>
      </c>
    </row>
    <row r="453" s="319" customFormat="1" ht="34" customHeight="1" spans="1:9">
      <c r="A453" s="333">
        <v>2060705</v>
      </c>
      <c r="B453" s="342" t="s">
        <v>440</v>
      </c>
      <c r="C453" s="478">
        <v>4</v>
      </c>
      <c r="D453" s="479">
        <v>88</v>
      </c>
      <c r="E453" s="477">
        <f t="shared" si="35"/>
        <v>21</v>
      </c>
      <c r="F453" s="472" t="str">
        <f t="shared" si="36"/>
        <v>是</v>
      </c>
      <c r="G453" s="473" t="str">
        <f t="shared" si="37"/>
        <v>项</v>
      </c>
      <c r="H453" s="474" t="str">
        <f t="shared" si="38"/>
        <v>206</v>
      </c>
      <c r="I453" s="474" t="str">
        <f t="shared" si="39"/>
        <v>20607</v>
      </c>
    </row>
    <row r="454" s="319" customFormat="1" ht="34" hidden="1" customHeight="1" spans="1:9">
      <c r="A454" s="333">
        <v>2060799</v>
      </c>
      <c r="B454" s="342" t="s">
        <v>441</v>
      </c>
      <c r="C454" s="479">
        <v>0</v>
      </c>
      <c r="D454" s="479">
        <v>0</v>
      </c>
      <c r="E454" s="477" t="str">
        <f t="shared" si="35"/>
        <v/>
      </c>
      <c r="F454" s="472" t="str">
        <f t="shared" si="36"/>
        <v>否</v>
      </c>
      <c r="G454" s="473" t="str">
        <f t="shared" si="37"/>
        <v>项</v>
      </c>
      <c r="H454" s="474" t="str">
        <f t="shared" si="38"/>
        <v>206</v>
      </c>
      <c r="I454" s="474" t="str">
        <f t="shared" si="39"/>
        <v>20607</v>
      </c>
    </row>
    <row r="455" s="316" customFormat="1" ht="34" hidden="1" customHeight="1" spans="1:9">
      <c r="A455" s="339">
        <v>20608</v>
      </c>
      <c r="B455" s="475" t="s">
        <v>442</v>
      </c>
      <c r="C455" s="476">
        <f>SUMIFS(C456:C$1302,$G456:$G$1302,"项",$I456:$I$1302,$A455)</f>
        <v>0</v>
      </c>
      <c r="D455" s="479">
        <f>SUMIFS(D456:D$1302,$G456:$G$1302,"项",$I456:$I$1302,$A455)</f>
        <v>0</v>
      </c>
      <c r="E455" s="477" t="str">
        <f t="shared" si="35"/>
        <v/>
      </c>
      <c r="F455" s="472" t="str">
        <f t="shared" si="36"/>
        <v>否</v>
      </c>
      <c r="G455" s="473" t="str">
        <f t="shared" si="37"/>
        <v>款</v>
      </c>
      <c r="H455" s="474" t="str">
        <f t="shared" si="38"/>
        <v>206</v>
      </c>
      <c r="I455" s="474" t="str">
        <f t="shared" si="39"/>
        <v>20608</v>
      </c>
    </row>
    <row r="456" s="319" customFormat="1" ht="34" hidden="1" customHeight="1" spans="1:9">
      <c r="A456" s="333">
        <v>2060801</v>
      </c>
      <c r="B456" s="342" t="s">
        <v>443</v>
      </c>
      <c r="C456" s="478">
        <v>0</v>
      </c>
      <c r="D456" s="479">
        <v>0</v>
      </c>
      <c r="E456" s="477" t="str">
        <f t="shared" si="35"/>
        <v/>
      </c>
      <c r="F456" s="472" t="str">
        <f t="shared" si="36"/>
        <v>否</v>
      </c>
      <c r="G456" s="473" t="str">
        <f t="shared" si="37"/>
        <v>项</v>
      </c>
      <c r="H456" s="474" t="str">
        <f t="shared" si="38"/>
        <v>206</v>
      </c>
      <c r="I456" s="474" t="str">
        <f t="shared" si="39"/>
        <v>20608</v>
      </c>
    </row>
    <row r="457" s="319" customFormat="1" ht="34" hidden="1" customHeight="1" spans="1:9">
      <c r="A457" s="333">
        <v>2060802</v>
      </c>
      <c r="B457" s="342" t="s">
        <v>444</v>
      </c>
      <c r="C457" s="478">
        <v>0</v>
      </c>
      <c r="D457" s="479">
        <v>0</v>
      </c>
      <c r="E457" s="477" t="str">
        <f t="shared" si="35"/>
        <v/>
      </c>
      <c r="F457" s="472" t="str">
        <f t="shared" si="36"/>
        <v>否</v>
      </c>
      <c r="G457" s="473" t="str">
        <f t="shared" si="37"/>
        <v>项</v>
      </c>
      <c r="H457" s="474" t="str">
        <f t="shared" si="38"/>
        <v>206</v>
      </c>
      <c r="I457" s="474" t="str">
        <f t="shared" si="39"/>
        <v>20608</v>
      </c>
    </row>
    <row r="458" s="319" customFormat="1" ht="34" hidden="1" customHeight="1" spans="1:9">
      <c r="A458" s="333">
        <v>2060899</v>
      </c>
      <c r="B458" s="342" t="s">
        <v>445</v>
      </c>
      <c r="C458" s="479">
        <v>0</v>
      </c>
      <c r="D458" s="479">
        <v>0</v>
      </c>
      <c r="E458" s="477" t="str">
        <f t="shared" si="35"/>
        <v/>
      </c>
      <c r="F458" s="472" t="str">
        <f t="shared" si="36"/>
        <v>否</v>
      </c>
      <c r="G458" s="473" t="str">
        <f t="shared" si="37"/>
        <v>项</v>
      </c>
      <c r="H458" s="474" t="str">
        <f t="shared" si="38"/>
        <v>206</v>
      </c>
      <c r="I458" s="474" t="str">
        <f t="shared" si="39"/>
        <v>20608</v>
      </c>
    </row>
    <row r="459" s="316" customFormat="1" ht="34" hidden="1" customHeight="1" spans="1:9">
      <c r="A459" s="339">
        <v>20609</v>
      </c>
      <c r="B459" s="475" t="s">
        <v>446</v>
      </c>
      <c r="C459" s="476">
        <f>SUMIFS(C460:C$1302,$G460:$G$1302,"项",$I460:$I$1302,$A459)</f>
        <v>0</v>
      </c>
      <c r="D459" s="479">
        <f>SUMIFS(D460:D$1302,$G460:$G$1302,"项",$I460:$I$1302,$A459)</f>
        <v>0</v>
      </c>
      <c r="E459" s="477" t="str">
        <f t="shared" si="35"/>
        <v/>
      </c>
      <c r="F459" s="472" t="str">
        <f t="shared" si="36"/>
        <v>否</v>
      </c>
      <c r="G459" s="473" t="str">
        <f t="shared" si="37"/>
        <v>款</v>
      </c>
      <c r="H459" s="474" t="str">
        <f t="shared" si="38"/>
        <v>206</v>
      </c>
      <c r="I459" s="474" t="str">
        <f t="shared" si="39"/>
        <v>20609</v>
      </c>
    </row>
    <row r="460" s="319" customFormat="1" ht="34" hidden="1" customHeight="1" spans="1:9">
      <c r="A460" s="333">
        <v>2060901</v>
      </c>
      <c r="B460" s="342" t="s">
        <v>447</v>
      </c>
      <c r="C460" s="478">
        <v>0</v>
      </c>
      <c r="D460" s="479">
        <v>0</v>
      </c>
      <c r="E460" s="477" t="str">
        <f t="shared" si="35"/>
        <v/>
      </c>
      <c r="F460" s="472" t="str">
        <f t="shared" si="36"/>
        <v>否</v>
      </c>
      <c r="G460" s="473" t="str">
        <f t="shared" si="37"/>
        <v>项</v>
      </c>
      <c r="H460" s="474" t="str">
        <f t="shared" si="38"/>
        <v>206</v>
      </c>
      <c r="I460" s="474" t="str">
        <f t="shared" si="39"/>
        <v>20609</v>
      </c>
    </row>
    <row r="461" s="319" customFormat="1" ht="34" hidden="1" customHeight="1" spans="1:9">
      <c r="A461" s="333">
        <v>2060902</v>
      </c>
      <c r="B461" s="342" t="s">
        <v>448</v>
      </c>
      <c r="C461" s="478">
        <v>0</v>
      </c>
      <c r="D461" s="479">
        <v>0</v>
      </c>
      <c r="E461" s="477" t="str">
        <f t="shared" si="35"/>
        <v/>
      </c>
      <c r="F461" s="472" t="str">
        <f t="shared" si="36"/>
        <v>否</v>
      </c>
      <c r="G461" s="473" t="str">
        <f t="shared" si="37"/>
        <v>项</v>
      </c>
      <c r="H461" s="474" t="str">
        <f t="shared" si="38"/>
        <v>206</v>
      </c>
      <c r="I461" s="474" t="str">
        <f t="shared" si="39"/>
        <v>20609</v>
      </c>
    </row>
    <row r="462" s="319" customFormat="1" ht="34" hidden="1" customHeight="1" spans="1:9">
      <c r="A462" s="333">
        <v>2060999</v>
      </c>
      <c r="B462" s="342" t="s">
        <v>449</v>
      </c>
      <c r="C462" s="479">
        <v>0</v>
      </c>
      <c r="D462" s="479">
        <v>0</v>
      </c>
      <c r="E462" s="477" t="str">
        <f t="shared" si="35"/>
        <v/>
      </c>
      <c r="F462" s="472" t="str">
        <f t="shared" si="36"/>
        <v>否</v>
      </c>
      <c r="G462" s="473" t="str">
        <f t="shared" si="37"/>
        <v>项</v>
      </c>
      <c r="H462" s="474" t="str">
        <f t="shared" si="38"/>
        <v>206</v>
      </c>
      <c r="I462" s="474" t="str">
        <f t="shared" si="39"/>
        <v>20609</v>
      </c>
    </row>
    <row r="463" s="316" customFormat="1" ht="34" hidden="1" customHeight="1" spans="1:9">
      <c r="A463" s="339">
        <v>20699</v>
      </c>
      <c r="B463" s="475" t="s">
        <v>450</v>
      </c>
      <c r="C463" s="476">
        <f>SUMIFS(C464:C$1302,$G464:$G$1302,"项",$I464:$I$1302,$A463)</f>
        <v>0</v>
      </c>
      <c r="D463" s="479">
        <f>SUMIFS(D464:D$1302,$G464:$G$1302,"项",$I464:$I$1302,$A463)</f>
        <v>0</v>
      </c>
      <c r="E463" s="477" t="str">
        <f t="shared" si="35"/>
        <v/>
      </c>
      <c r="F463" s="472" t="str">
        <f t="shared" si="36"/>
        <v>否</v>
      </c>
      <c r="G463" s="473" t="str">
        <f t="shared" si="37"/>
        <v>款</v>
      </c>
      <c r="H463" s="474" t="str">
        <f t="shared" si="38"/>
        <v>206</v>
      </c>
      <c r="I463" s="474" t="str">
        <f t="shared" si="39"/>
        <v>20699</v>
      </c>
    </row>
    <row r="464" s="319" customFormat="1" ht="34" hidden="1" customHeight="1" spans="1:9">
      <c r="A464" s="333">
        <v>2069901</v>
      </c>
      <c r="B464" s="342" t="s">
        <v>451</v>
      </c>
      <c r="C464" s="478">
        <v>0</v>
      </c>
      <c r="D464" s="479">
        <v>0</v>
      </c>
      <c r="E464" s="477" t="str">
        <f t="shared" si="35"/>
        <v/>
      </c>
      <c r="F464" s="472" t="str">
        <f t="shared" si="36"/>
        <v>否</v>
      </c>
      <c r="G464" s="473" t="str">
        <f t="shared" si="37"/>
        <v>项</v>
      </c>
      <c r="H464" s="474" t="str">
        <f t="shared" si="38"/>
        <v>206</v>
      </c>
      <c r="I464" s="474" t="str">
        <f t="shared" si="39"/>
        <v>20699</v>
      </c>
    </row>
    <row r="465" s="319" customFormat="1" ht="34" hidden="1" customHeight="1" spans="1:9">
      <c r="A465" s="333">
        <v>2069902</v>
      </c>
      <c r="B465" s="342" t="s">
        <v>452</v>
      </c>
      <c r="C465" s="478">
        <v>0</v>
      </c>
      <c r="D465" s="479">
        <v>0</v>
      </c>
      <c r="E465" s="477" t="str">
        <f t="shared" si="35"/>
        <v/>
      </c>
      <c r="F465" s="472" t="str">
        <f t="shared" si="36"/>
        <v>否</v>
      </c>
      <c r="G465" s="473" t="str">
        <f t="shared" si="37"/>
        <v>项</v>
      </c>
      <c r="H465" s="474" t="str">
        <f t="shared" si="38"/>
        <v>206</v>
      </c>
      <c r="I465" s="474" t="str">
        <f t="shared" si="39"/>
        <v>20699</v>
      </c>
    </row>
    <row r="466" s="319" customFormat="1" ht="34" hidden="1" customHeight="1" spans="1:9">
      <c r="A466" s="333">
        <v>2069903</v>
      </c>
      <c r="B466" s="342" t="s">
        <v>453</v>
      </c>
      <c r="C466" s="478">
        <v>0</v>
      </c>
      <c r="D466" s="479">
        <v>0</v>
      </c>
      <c r="E466" s="477" t="str">
        <f t="shared" si="35"/>
        <v/>
      </c>
      <c r="F466" s="472" t="str">
        <f t="shared" si="36"/>
        <v>否</v>
      </c>
      <c r="G466" s="473" t="str">
        <f t="shared" si="37"/>
        <v>项</v>
      </c>
      <c r="H466" s="474" t="str">
        <f t="shared" si="38"/>
        <v>206</v>
      </c>
      <c r="I466" s="474" t="str">
        <f t="shared" si="39"/>
        <v>20699</v>
      </c>
    </row>
    <row r="467" s="319" customFormat="1" ht="34" hidden="1" customHeight="1" spans="1:9">
      <c r="A467" s="333">
        <v>2069999</v>
      </c>
      <c r="B467" s="342" t="s">
        <v>454</v>
      </c>
      <c r="C467" s="479">
        <v>0</v>
      </c>
      <c r="D467" s="479">
        <v>0</v>
      </c>
      <c r="E467" s="477" t="str">
        <f t="shared" si="35"/>
        <v/>
      </c>
      <c r="F467" s="472" t="str">
        <f t="shared" si="36"/>
        <v>否</v>
      </c>
      <c r="G467" s="473" t="str">
        <f t="shared" si="37"/>
        <v>项</v>
      </c>
      <c r="H467" s="474" t="str">
        <f t="shared" si="38"/>
        <v>206</v>
      </c>
      <c r="I467" s="474" t="str">
        <f t="shared" si="39"/>
        <v>20699</v>
      </c>
    </row>
    <row r="468" s="316" customFormat="1" ht="34" customHeight="1" spans="1:9">
      <c r="A468" s="470">
        <v>207</v>
      </c>
      <c r="B468" s="340" t="s">
        <v>95</v>
      </c>
      <c r="C468" s="341">
        <f>SUMIFS(C469:C$1302,$G469:$G$1302,"款",$H469:$H$1302,$A468)</f>
        <v>2166</v>
      </c>
      <c r="D468" s="479">
        <f>SUMIFS(D469:D$1302,$G469:$G$1302,"款",$H469:$H$1302,$A468)</f>
        <v>4329</v>
      </c>
      <c r="E468" s="471">
        <f t="shared" si="35"/>
        <v>0.998614958448753</v>
      </c>
      <c r="F468" s="472" t="str">
        <f t="shared" si="36"/>
        <v>是</v>
      </c>
      <c r="G468" s="473" t="str">
        <f t="shared" si="37"/>
        <v>类</v>
      </c>
      <c r="H468" s="474" t="str">
        <f t="shared" si="38"/>
        <v>207</v>
      </c>
      <c r="I468" s="474" t="str">
        <f t="shared" si="39"/>
        <v>207</v>
      </c>
    </row>
    <row r="469" s="316" customFormat="1" ht="34" customHeight="1" spans="1:9">
      <c r="A469" s="339">
        <v>20701</v>
      </c>
      <c r="B469" s="475" t="s">
        <v>455</v>
      </c>
      <c r="C469" s="476">
        <f>SUMIFS(C470:C$1302,$G470:$G$1302,"项",$I470:$I$1302,$A469)</f>
        <v>1165</v>
      </c>
      <c r="D469" s="479">
        <f>SUMIFS(D470:D$1302,$G470:$G$1302,"项",$I470:$I$1302,$A469)</f>
        <v>1835</v>
      </c>
      <c r="E469" s="477">
        <f t="shared" si="35"/>
        <v>0.575107296137339</v>
      </c>
      <c r="F469" s="472" t="str">
        <f t="shared" si="36"/>
        <v>是</v>
      </c>
      <c r="G469" s="473" t="str">
        <f t="shared" si="37"/>
        <v>款</v>
      </c>
      <c r="H469" s="474" t="str">
        <f t="shared" si="38"/>
        <v>207</v>
      </c>
      <c r="I469" s="474" t="str">
        <f t="shared" si="39"/>
        <v>20701</v>
      </c>
    </row>
    <row r="470" s="319" customFormat="1" ht="34" customHeight="1" spans="1:9">
      <c r="A470" s="333">
        <v>2070101</v>
      </c>
      <c r="B470" s="342" t="s">
        <v>151</v>
      </c>
      <c r="C470" s="478">
        <v>196</v>
      </c>
      <c r="D470" s="479">
        <v>181</v>
      </c>
      <c r="E470" s="477">
        <f t="shared" si="35"/>
        <v>-0.076530612244898</v>
      </c>
      <c r="F470" s="472" t="str">
        <f t="shared" si="36"/>
        <v>是</v>
      </c>
      <c r="G470" s="473" t="str">
        <f t="shared" si="37"/>
        <v>项</v>
      </c>
      <c r="H470" s="474" t="str">
        <f t="shared" si="38"/>
        <v>207</v>
      </c>
      <c r="I470" s="474" t="str">
        <f t="shared" si="39"/>
        <v>20701</v>
      </c>
    </row>
    <row r="471" s="319" customFormat="1" ht="34" hidden="1" customHeight="1" spans="1:9">
      <c r="A471" s="333">
        <v>2070102</v>
      </c>
      <c r="B471" s="342" t="s">
        <v>152</v>
      </c>
      <c r="C471" s="478">
        <v>0</v>
      </c>
      <c r="D471" s="479">
        <v>0</v>
      </c>
      <c r="E471" s="477" t="str">
        <f t="shared" si="35"/>
        <v/>
      </c>
      <c r="F471" s="472" t="str">
        <f t="shared" si="36"/>
        <v>否</v>
      </c>
      <c r="G471" s="473" t="str">
        <f t="shared" si="37"/>
        <v>项</v>
      </c>
      <c r="H471" s="474" t="str">
        <f t="shared" si="38"/>
        <v>207</v>
      </c>
      <c r="I471" s="474" t="str">
        <f t="shared" si="39"/>
        <v>20701</v>
      </c>
    </row>
    <row r="472" s="319" customFormat="1" ht="34" hidden="1" customHeight="1" spans="1:9">
      <c r="A472" s="333">
        <v>2070103</v>
      </c>
      <c r="B472" s="342" t="s">
        <v>153</v>
      </c>
      <c r="C472" s="478">
        <v>0</v>
      </c>
      <c r="D472" s="479">
        <v>0</v>
      </c>
      <c r="E472" s="477" t="str">
        <f t="shared" si="35"/>
        <v/>
      </c>
      <c r="F472" s="472" t="str">
        <f t="shared" si="36"/>
        <v>否</v>
      </c>
      <c r="G472" s="473" t="str">
        <f t="shared" si="37"/>
        <v>项</v>
      </c>
      <c r="H472" s="474" t="str">
        <f t="shared" si="38"/>
        <v>207</v>
      </c>
      <c r="I472" s="474" t="str">
        <f t="shared" si="39"/>
        <v>20701</v>
      </c>
    </row>
    <row r="473" s="319" customFormat="1" ht="34" customHeight="1" spans="1:9">
      <c r="A473" s="333">
        <v>2070104</v>
      </c>
      <c r="B473" s="342" t="s">
        <v>456</v>
      </c>
      <c r="C473" s="478">
        <v>172</v>
      </c>
      <c r="D473" s="479">
        <v>159</v>
      </c>
      <c r="E473" s="477">
        <f t="shared" si="35"/>
        <v>-0.0755813953488372</v>
      </c>
      <c r="F473" s="472" t="str">
        <f t="shared" si="36"/>
        <v>是</v>
      </c>
      <c r="G473" s="473" t="str">
        <f t="shared" si="37"/>
        <v>项</v>
      </c>
      <c r="H473" s="474" t="str">
        <f t="shared" si="38"/>
        <v>207</v>
      </c>
      <c r="I473" s="474" t="str">
        <f t="shared" si="39"/>
        <v>20701</v>
      </c>
    </row>
    <row r="474" s="319" customFormat="1" ht="34" hidden="1" customHeight="1" spans="1:9">
      <c r="A474" s="333">
        <v>2070105</v>
      </c>
      <c r="B474" s="342" t="s">
        <v>457</v>
      </c>
      <c r="C474" s="478">
        <v>0</v>
      </c>
      <c r="D474" s="479">
        <v>0</v>
      </c>
      <c r="E474" s="477" t="str">
        <f t="shared" si="35"/>
        <v/>
      </c>
      <c r="F474" s="472" t="str">
        <f t="shared" si="36"/>
        <v>否</v>
      </c>
      <c r="G474" s="473" t="str">
        <f t="shared" si="37"/>
        <v>项</v>
      </c>
      <c r="H474" s="474" t="str">
        <f t="shared" si="38"/>
        <v>207</v>
      </c>
      <c r="I474" s="474" t="str">
        <f t="shared" si="39"/>
        <v>20701</v>
      </c>
    </row>
    <row r="475" s="319" customFormat="1" ht="34" hidden="1" customHeight="1" spans="1:9">
      <c r="A475" s="333">
        <v>2070106</v>
      </c>
      <c r="B475" s="342" t="s">
        <v>458</v>
      </c>
      <c r="C475" s="478">
        <v>0</v>
      </c>
      <c r="D475" s="479">
        <v>0</v>
      </c>
      <c r="E475" s="477" t="str">
        <f t="shared" si="35"/>
        <v/>
      </c>
      <c r="F475" s="472" t="str">
        <f t="shared" si="36"/>
        <v>否</v>
      </c>
      <c r="G475" s="473" t="str">
        <f t="shared" si="37"/>
        <v>项</v>
      </c>
      <c r="H475" s="474" t="str">
        <f t="shared" si="38"/>
        <v>207</v>
      </c>
      <c r="I475" s="474" t="str">
        <f t="shared" si="39"/>
        <v>20701</v>
      </c>
    </row>
    <row r="476" s="319" customFormat="1" ht="34" hidden="1" customHeight="1" spans="1:9">
      <c r="A476" s="333">
        <v>2070107</v>
      </c>
      <c r="B476" s="342" t="s">
        <v>459</v>
      </c>
      <c r="C476" s="478">
        <v>0</v>
      </c>
      <c r="D476" s="479">
        <v>0</v>
      </c>
      <c r="E476" s="477" t="str">
        <f t="shared" si="35"/>
        <v/>
      </c>
      <c r="F476" s="472" t="str">
        <f t="shared" si="36"/>
        <v>否</v>
      </c>
      <c r="G476" s="473" t="str">
        <f t="shared" si="37"/>
        <v>项</v>
      </c>
      <c r="H476" s="474" t="str">
        <f t="shared" si="38"/>
        <v>207</v>
      </c>
      <c r="I476" s="474" t="str">
        <f t="shared" si="39"/>
        <v>20701</v>
      </c>
    </row>
    <row r="477" s="319" customFormat="1" ht="34" hidden="1" customHeight="1" spans="1:9">
      <c r="A477" s="333">
        <v>2070108</v>
      </c>
      <c r="B477" s="342" t="s">
        <v>460</v>
      </c>
      <c r="C477" s="478">
        <v>0</v>
      </c>
      <c r="D477" s="479">
        <v>0</v>
      </c>
      <c r="E477" s="477" t="str">
        <f t="shared" si="35"/>
        <v/>
      </c>
      <c r="F477" s="472" t="str">
        <f t="shared" si="36"/>
        <v>否</v>
      </c>
      <c r="G477" s="473" t="str">
        <f t="shared" si="37"/>
        <v>项</v>
      </c>
      <c r="H477" s="474" t="str">
        <f t="shared" si="38"/>
        <v>207</v>
      </c>
      <c r="I477" s="474" t="str">
        <f t="shared" si="39"/>
        <v>20701</v>
      </c>
    </row>
    <row r="478" s="319" customFormat="1" ht="34" customHeight="1" spans="1:9">
      <c r="A478" s="333">
        <v>2070109</v>
      </c>
      <c r="B478" s="342" t="s">
        <v>461</v>
      </c>
      <c r="C478" s="478">
        <v>528</v>
      </c>
      <c r="D478" s="479">
        <v>856</v>
      </c>
      <c r="E478" s="477">
        <f t="shared" si="35"/>
        <v>0.621212121212121</v>
      </c>
      <c r="F478" s="472" t="str">
        <f t="shared" si="36"/>
        <v>是</v>
      </c>
      <c r="G478" s="473" t="str">
        <f t="shared" si="37"/>
        <v>项</v>
      </c>
      <c r="H478" s="474" t="str">
        <f t="shared" si="38"/>
        <v>207</v>
      </c>
      <c r="I478" s="474" t="str">
        <f t="shared" si="39"/>
        <v>20701</v>
      </c>
    </row>
    <row r="479" s="319" customFormat="1" ht="34" hidden="1" customHeight="1" spans="1:9">
      <c r="A479" s="333">
        <v>2070110</v>
      </c>
      <c r="B479" s="342" t="s">
        <v>462</v>
      </c>
      <c r="C479" s="478">
        <v>0</v>
      </c>
      <c r="D479" s="479">
        <v>0</v>
      </c>
      <c r="E479" s="477" t="str">
        <f t="shared" si="35"/>
        <v/>
      </c>
      <c r="F479" s="472" t="str">
        <f t="shared" si="36"/>
        <v>否</v>
      </c>
      <c r="G479" s="473" t="str">
        <f t="shared" si="37"/>
        <v>项</v>
      </c>
      <c r="H479" s="474" t="str">
        <f t="shared" si="38"/>
        <v>207</v>
      </c>
      <c r="I479" s="474" t="str">
        <f t="shared" si="39"/>
        <v>20701</v>
      </c>
    </row>
    <row r="480" s="319" customFormat="1" ht="34" customHeight="1" spans="1:9">
      <c r="A480" s="333">
        <v>2070111</v>
      </c>
      <c r="B480" s="342" t="s">
        <v>463</v>
      </c>
      <c r="C480" s="478">
        <v>-16</v>
      </c>
      <c r="D480" s="479">
        <v>9</v>
      </c>
      <c r="E480" s="477">
        <f t="shared" si="35"/>
        <v>-1.5625</v>
      </c>
      <c r="F480" s="472" t="str">
        <f t="shared" si="36"/>
        <v>是</v>
      </c>
      <c r="G480" s="473" t="str">
        <f t="shared" si="37"/>
        <v>项</v>
      </c>
      <c r="H480" s="474" t="str">
        <f t="shared" si="38"/>
        <v>207</v>
      </c>
      <c r="I480" s="474" t="str">
        <f t="shared" si="39"/>
        <v>20701</v>
      </c>
    </row>
    <row r="481" s="319" customFormat="1" ht="34" customHeight="1" spans="1:9">
      <c r="A481" s="333">
        <v>2070112</v>
      </c>
      <c r="B481" s="342" t="s">
        <v>464</v>
      </c>
      <c r="C481" s="478">
        <v>87</v>
      </c>
      <c r="D481" s="479">
        <v>88</v>
      </c>
      <c r="E481" s="477">
        <f t="shared" si="35"/>
        <v>0.0114942528735633</v>
      </c>
      <c r="F481" s="472" t="str">
        <f t="shared" si="36"/>
        <v>是</v>
      </c>
      <c r="G481" s="473" t="str">
        <f t="shared" si="37"/>
        <v>项</v>
      </c>
      <c r="H481" s="474" t="str">
        <f t="shared" si="38"/>
        <v>207</v>
      </c>
      <c r="I481" s="474" t="str">
        <f t="shared" si="39"/>
        <v>20701</v>
      </c>
    </row>
    <row r="482" s="319" customFormat="1" ht="34" hidden="1" customHeight="1" spans="1:9">
      <c r="A482" s="333">
        <v>2070113</v>
      </c>
      <c r="B482" s="342" t="s">
        <v>465</v>
      </c>
      <c r="C482" s="478">
        <v>0</v>
      </c>
      <c r="D482" s="479">
        <v>0</v>
      </c>
      <c r="E482" s="477" t="str">
        <f t="shared" si="35"/>
        <v/>
      </c>
      <c r="F482" s="472" t="str">
        <f t="shared" si="36"/>
        <v>否</v>
      </c>
      <c r="G482" s="473" t="str">
        <f t="shared" si="37"/>
        <v>项</v>
      </c>
      <c r="H482" s="474" t="str">
        <f t="shared" si="38"/>
        <v>207</v>
      </c>
      <c r="I482" s="474" t="str">
        <f t="shared" si="39"/>
        <v>20701</v>
      </c>
    </row>
    <row r="483" s="319" customFormat="1" ht="34" customHeight="1" spans="1:9">
      <c r="A483" s="333">
        <v>2070114</v>
      </c>
      <c r="B483" s="342" t="s">
        <v>466</v>
      </c>
      <c r="C483" s="478">
        <v>184</v>
      </c>
      <c r="D483" s="479">
        <v>159</v>
      </c>
      <c r="E483" s="477">
        <f t="shared" si="35"/>
        <v>-0.135869565217391</v>
      </c>
      <c r="F483" s="472" t="str">
        <f t="shared" si="36"/>
        <v>是</v>
      </c>
      <c r="G483" s="473" t="str">
        <f t="shared" si="37"/>
        <v>项</v>
      </c>
      <c r="H483" s="474" t="str">
        <f t="shared" si="38"/>
        <v>207</v>
      </c>
      <c r="I483" s="474" t="str">
        <f t="shared" si="39"/>
        <v>20701</v>
      </c>
    </row>
    <row r="484" s="319" customFormat="1" ht="34" customHeight="1" spans="1:9">
      <c r="A484" s="333">
        <v>2070199</v>
      </c>
      <c r="B484" s="342" t="s">
        <v>467</v>
      </c>
      <c r="C484" s="479">
        <v>14</v>
      </c>
      <c r="D484" s="479">
        <v>383</v>
      </c>
      <c r="E484" s="477">
        <f t="shared" si="35"/>
        <v>26.3571428571429</v>
      </c>
      <c r="F484" s="472" t="str">
        <f t="shared" si="36"/>
        <v>是</v>
      </c>
      <c r="G484" s="473" t="str">
        <f t="shared" si="37"/>
        <v>项</v>
      </c>
      <c r="H484" s="474" t="str">
        <f t="shared" si="38"/>
        <v>207</v>
      </c>
      <c r="I484" s="474" t="str">
        <f t="shared" si="39"/>
        <v>20701</v>
      </c>
    </row>
    <row r="485" s="316" customFormat="1" ht="34" customHeight="1" spans="1:9">
      <c r="A485" s="339">
        <v>20702</v>
      </c>
      <c r="B485" s="475" t="s">
        <v>468</v>
      </c>
      <c r="C485" s="476">
        <f>SUMIFS(C486:C$1302,$G486:$G$1302,"项",$I486:$I$1302,$A485)</f>
        <v>581</v>
      </c>
      <c r="D485" s="479">
        <f>SUMIFS(D486:D$1302,$G486:$G$1302,"项",$I486:$I$1302,$A485)</f>
        <v>2080</v>
      </c>
      <c r="E485" s="477">
        <f t="shared" si="35"/>
        <v>2.58003442340792</v>
      </c>
      <c r="F485" s="472" t="str">
        <f t="shared" si="36"/>
        <v>是</v>
      </c>
      <c r="G485" s="473" t="str">
        <f t="shared" si="37"/>
        <v>款</v>
      </c>
      <c r="H485" s="474" t="str">
        <f t="shared" si="38"/>
        <v>207</v>
      </c>
      <c r="I485" s="474" t="str">
        <f t="shared" si="39"/>
        <v>20702</v>
      </c>
    </row>
    <row r="486" s="319" customFormat="1" ht="34" customHeight="1" spans="1:9">
      <c r="A486" s="333">
        <v>2070201</v>
      </c>
      <c r="B486" s="342" t="s">
        <v>151</v>
      </c>
      <c r="C486" s="478">
        <v>81</v>
      </c>
      <c r="D486" s="479">
        <v>71</v>
      </c>
      <c r="E486" s="477">
        <f t="shared" si="35"/>
        <v>-0.123456790123457</v>
      </c>
      <c r="F486" s="472" t="str">
        <f t="shared" si="36"/>
        <v>是</v>
      </c>
      <c r="G486" s="473" t="str">
        <f t="shared" si="37"/>
        <v>项</v>
      </c>
      <c r="H486" s="474" t="str">
        <f t="shared" si="38"/>
        <v>207</v>
      </c>
      <c r="I486" s="474" t="str">
        <f t="shared" si="39"/>
        <v>20702</v>
      </c>
    </row>
    <row r="487" s="319" customFormat="1" ht="34" hidden="1" customHeight="1" spans="1:9">
      <c r="A487" s="333">
        <v>2070202</v>
      </c>
      <c r="B487" s="342" t="s">
        <v>152</v>
      </c>
      <c r="C487" s="478">
        <v>0</v>
      </c>
      <c r="D487" s="479">
        <v>0</v>
      </c>
      <c r="E487" s="477" t="str">
        <f t="shared" si="35"/>
        <v/>
      </c>
      <c r="F487" s="472" t="str">
        <f t="shared" si="36"/>
        <v>否</v>
      </c>
      <c r="G487" s="473" t="str">
        <f t="shared" si="37"/>
        <v>项</v>
      </c>
      <c r="H487" s="474" t="str">
        <f t="shared" si="38"/>
        <v>207</v>
      </c>
      <c r="I487" s="474" t="str">
        <f t="shared" si="39"/>
        <v>20702</v>
      </c>
    </row>
    <row r="488" s="319" customFormat="1" ht="34" hidden="1" customHeight="1" spans="1:9">
      <c r="A488" s="333">
        <v>2070203</v>
      </c>
      <c r="B488" s="342" t="s">
        <v>153</v>
      </c>
      <c r="C488" s="478">
        <v>0</v>
      </c>
      <c r="D488" s="479">
        <v>0</v>
      </c>
      <c r="E488" s="477" t="str">
        <f t="shared" si="35"/>
        <v/>
      </c>
      <c r="F488" s="472" t="str">
        <f t="shared" si="36"/>
        <v>否</v>
      </c>
      <c r="G488" s="473" t="str">
        <f t="shared" si="37"/>
        <v>项</v>
      </c>
      <c r="H488" s="474" t="str">
        <f t="shared" si="38"/>
        <v>207</v>
      </c>
      <c r="I488" s="474" t="str">
        <f t="shared" si="39"/>
        <v>20702</v>
      </c>
    </row>
    <row r="489" s="319" customFormat="1" ht="34" customHeight="1" spans="1:9">
      <c r="A489" s="333">
        <v>2070204</v>
      </c>
      <c r="B489" s="342" t="s">
        <v>469</v>
      </c>
      <c r="C489" s="478">
        <v>500</v>
      </c>
      <c r="D489" s="479">
        <v>2009</v>
      </c>
      <c r="E489" s="477">
        <f t="shared" si="35"/>
        <v>3.018</v>
      </c>
      <c r="F489" s="472" t="str">
        <f t="shared" si="36"/>
        <v>是</v>
      </c>
      <c r="G489" s="473" t="str">
        <f t="shared" si="37"/>
        <v>项</v>
      </c>
      <c r="H489" s="474" t="str">
        <f t="shared" si="38"/>
        <v>207</v>
      </c>
      <c r="I489" s="474" t="str">
        <f t="shared" si="39"/>
        <v>20702</v>
      </c>
    </row>
    <row r="490" s="319" customFormat="1" ht="34" hidden="1" customHeight="1" spans="1:9">
      <c r="A490" s="333">
        <v>2070205</v>
      </c>
      <c r="B490" s="342" t="s">
        <v>470</v>
      </c>
      <c r="C490" s="478">
        <v>0</v>
      </c>
      <c r="D490" s="479">
        <v>0</v>
      </c>
      <c r="E490" s="477" t="str">
        <f t="shared" si="35"/>
        <v/>
      </c>
      <c r="F490" s="472" t="str">
        <f t="shared" si="36"/>
        <v>否</v>
      </c>
      <c r="G490" s="473" t="str">
        <f t="shared" si="37"/>
        <v>项</v>
      </c>
      <c r="H490" s="474" t="str">
        <f t="shared" si="38"/>
        <v>207</v>
      </c>
      <c r="I490" s="474" t="str">
        <f t="shared" si="39"/>
        <v>20702</v>
      </c>
    </row>
    <row r="491" s="319" customFormat="1" ht="34" hidden="1" customHeight="1" spans="1:9">
      <c r="A491" s="333">
        <v>2070206</v>
      </c>
      <c r="B491" s="342" t="s">
        <v>471</v>
      </c>
      <c r="C491" s="478">
        <v>0</v>
      </c>
      <c r="D491" s="479">
        <v>0</v>
      </c>
      <c r="E491" s="477" t="str">
        <f t="shared" si="35"/>
        <v/>
      </c>
      <c r="F491" s="472" t="str">
        <f t="shared" si="36"/>
        <v>否</v>
      </c>
      <c r="G491" s="473" t="str">
        <f t="shared" si="37"/>
        <v>项</v>
      </c>
      <c r="H491" s="474" t="str">
        <f t="shared" si="38"/>
        <v>207</v>
      </c>
      <c r="I491" s="474" t="str">
        <f t="shared" si="39"/>
        <v>20702</v>
      </c>
    </row>
    <row r="492" s="319" customFormat="1" ht="34" hidden="1" customHeight="1" spans="1:9">
      <c r="A492" s="333">
        <v>2070299</v>
      </c>
      <c r="B492" s="342" t="s">
        <v>472</v>
      </c>
      <c r="C492" s="479">
        <v>0</v>
      </c>
      <c r="D492" s="479">
        <v>0</v>
      </c>
      <c r="E492" s="477" t="str">
        <f t="shared" si="35"/>
        <v/>
      </c>
      <c r="F492" s="472" t="str">
        <f t="shared" si="36"/>
        <v>否</v>
      </c>
      <c r="G492" s="473" t="str">
        <f t="shared" si="37"/>
        <v>项</v>
      </c>
      <c r="H492" s="474" t="str">
        <f t="shared" si="38"/>
        <v>207</v>
      </c>
      <c r="I492" s="474" t="str">
        <f t="shared" si="39"/>
        <v>20702</v>
      </c>
    </row>
    <row r="493" s="316" customFormat="1" ht="34" customHeight="1" spans="1:9">
      <c r="A493" s="339">
        <v>20703</v>
      </c>
      <c r="B493" s="475" t="s">
        <v>473</v>
      </c>
      <c r="C493" s="476">
        <f>SUMIFS(C494:C$1302,$G494:$G$1302,"项",$I494:$I$1302,$A493)</f>
        <v>262</v>
      </c>
      <c r="D493" s="479">
        <f>SUMIFS(D494:D$1302,$G494:$G$1302,"项",$I494:$I$1302,$A493)</f>
        <v>20</v>
      </c>
      <c r="E493" s="477">
        <f t="shared" si="35"/>
        <v>-0.923664122137405</v>
      </c>
      <c r="F493" s="472" t="str">
        <f t="shared" si="36"/>
        <v>是</v>
      </c>
      <c r="G493" s="473" t="str">
        <f t="shared" si="37"/>
        <v>款</v>
      </c>
      <c r="H493" s="474" t="str">
        <f t="shared" si="38"/>
        <v>207</v>
      </c>
      <c r="I493" s="474" t="str">
        <f t="shared" si="39"/>
        <v>20703</v>
      </c>
    </row>
    <row r="494" s="319" customFormat="1" ht="34" hidden="1" customHeight="1" spans="1:9">
      <c r="A494" s="333">
        <v>2070301</v>
      </c>
      <c r="B494" s="342" t="s">
        <v>151</v>
      </c>
      <c r="C494" s="478">
        <v>0</v>
      </c>
      <c r="D494" s="479">
        <v>0</v>
      </c>
      <c r="E494" s="477" t="str">
        <f t="shared" si="35"/>
        <v/>
      </c>
      <c r="F494" s="472" t="str">
        <f t="shared" si="36"/>
        <v>否</v>
      </c>
      <c r="G494" s="473" t="str">
        <f t="shared" si="37"/>
        <v>项</v>
      </c>
      <c r="H494" s="474" t="str">
        <f t="shared" si="38"/>
        <v>207</v>
      </c>
      <c r="I494" s="474" t="str">
        <f t="shared" si="39"/>
        <v>20703</v>
      </c>
    </row>
    <row r="495" s="319" customFormat="1" ht="34" hidden="1" customHeight="1" spans="1:9">
      <c r="A495" s="333">
        <v>2070302</v>
      </c>
      <c r="B495" s="342" t="s">
        <v>152</v>
      </c>
      <c r="C495" s="478">
        <v>0</v>
      </c>
      <c r="D495" s="479">
        <v>0</v>
      </c>
      <c r="E495" s="477" t="str">
        <f t="shared" si="35"/>
        <v/>
      </c>
      <c r="F495" s="472" t="str">
        <f t="shared" si="36"/>
        <v>否</v>
      </c>
      <c r="G495" s="473" t="str">
        <f t="shared" si="37"/>
        <v>项</v>
      </c>
      <c r="H495" s="474" t="str">
        <f t="shared" si="38"/>
        <v>207</v>
      </c>
      <c r="I495" s="474" t="str">
        <f t="shared" si="39"/>
        <v>20703</v>
      </c>
    </row>
    <row r="496" s="319" customFormat="1" ht="34" hidden="1" customHeight="1" spans="1:9">
      <c r="A496" s="333">
        <v>2070303</v>
      </c>
      <c r="B496" s="342" t="s">
        <v>153</v>
      </c>
      <c r="C496" s="478">
        <v>0</v>
      </c>
      <c r="D496" s="479">
        <v>0</v>
      </c>
      <c r="E496" s="477" t="str">
        <f t="shared" si="35"/>
        <v/>
      </c>
      <c r="F496" s="472" t="str">
        <f t="shared" si="36"/>
        <v>否</v>
      </c>
      <c r="G496" s="473" t="str">
        <f t="shared" si="37"/>
        <v>项</v>
      </c>
      <c r="H496" s="474" t="str">
        <f t="shared" si="38"/>
        <v>207</v>
      </c>
      <c r="I496" s="474" t="str">
        <f t="shared" si="39"/>
        <v>20703</v>
      </c>
    </row>
    <row r="497" s="319" customFormat="1" ht="34" hidden="1" customHeight="1" spans="1:9">
      <c r="A497" s="333">
        <v>2070304</v>
      </c>
      <c r="B497" s="342" t="s">
        <v>474</v>
      </c>
      <c r="C497" s="478">
        <v>0</v>
      </c>
      <c r="D497" s="479">
        <v>0</v>
      </c>
      <c r="E497" s="477" t="str">
        <f t="shared" si="35"/>
        <v/>
      </c>
      <c r="F497" s="472" t="str">
        <f t="shared" si="36"/>
        <v>否</v>
      </c>
      <c r="G497" s="473" t="str">
        <f t="shared" si="37"/>
        <v>项</v>
      </c>
      <c r="H497" s="474" t="str">
        <f t="shared" si="38"/>
        <v>207</v>
      </c>
      <c r="I497" s="474" t="str">
        <f t="shared" si="39"/>
        <v>20703</v>
      </c>
    </row>
    <row r="498" s="319" customFormat="1" ht="34" customHeight="1" spans="1:9">
      <c r="A498" s="333">
        <v>2070305</v>
      </c>
      <c r="B498" s="342" t="s">
        <v>475</v>
      </c>
      <c r="C498" s="478">
        <v>22</v>
      </c>
      <c r="D498" s="479">
        <v>0</v>
      </c>
      <c r="E498" s="477">
        <f t="shared" si="35"/>
        <v>-1</v>
      </c>
      <c r="F498" s="472" t="str">
        <f t="shared" si="36"/>
        <v>是</v>
      </c>
      <c r="G498" s="473" t="str">
        <f t="shared" si="37"/>
        <v>项</v>
      </c>
      <c r="H498" s="474" t="str">
        <f t="shared" si="38"/>
        <v>207</v>
      </c>
      <c r="I498" s="474" t="str">
        <f t="shared" si="39"/>
        <v>20703</v>
      </c>
    </row>
    <row r="499" s="319" customFormat="1" ht="34" hidden="1" customHeight="1" spans="1:9">
      <c r="A499" s="333">
        <v>2070306</v>
      </c>
      <c r="B499" s="342" t="s">
        <v>476</v>
      </c>
      <c r="C499" s="478">
        <v>0</v>
      </c>
      <c r="D499" s="479">
        <v>0</v>
      </c>
      <c r="E499" s="477" t="str">
        <f t="shared" si="35"/>
        <v/>
      </c>
      <c r="F499" s="472" t="str">
        <f t="shared" si="36"/>
        <v>否</v>
      </c>
      <c r="G499" s="473" t="str">
        <f t="shared" si="37"/>
        <v>项</v>
      </c>
      <c r="H499" s="474" t="str">
        <f t="shared" si="38"/>
        <v>207</v>
      </c>
      <c r="I499" s="474" t="str">
        <f t="shared" si="39"/>
        <v>20703</v>
      </c>
    </row>
    <row r="500" s="319" customFormat="1" ht="34" customHeight="1" spans="1:9">
      <c r="A500" s="333">
        <v>2070307</v>
      </c>
      <c r="B500" s="342" t="s">
        <v>477</v>
      </c>
      <c r="C500" s="478">
        <v>0</v>
      </c>
      <c r="D500" s="479">
        <v>20</v>
      </c>
      <c r="E500" s="477" t="str">
        <f t="shared" si="35"/>
        <v/>
      </c>
      <c r="F500" s="472" t="str">
        <f t="shared" si="36"/>
        <v>是</v>
      </c>
      <c r="G500" s="473" t="str">
        <f t="shared" si="37"/>
        <v>项</v>
      </c>
      <c r="H500" s="474" t="str">
        <f t="shared" si="38"/>
        <v>207</v>
      </c>
      <c r="I500" s="474" t="str">
        <f t="shared" si="39"/>
        <v>20703</v>
      </c>
    </row>
    <row r="501" s="319" customFormat="1" ht="34" customHeight="1" spans="1:9">
      <c r="A501" s="333">
        <v>2070308</v>
      </c>
      <c r="B501" s="342" t="s">
        <v>478</v>
      </c>
      <c r="C501" s="478">
        <v>240</v>
      </c>
      <c r="D501" s="479">
        <v>0</v>
      </c>
      <c r="E501" s="477">
        <f t="shared" ref="E501:E564" si="40">IF(C501&lt;&gt;0,D501/C501-1,"")</f>
        <v>-1</v>
      </c>
      <c r="F501" s="472" t="str">
        <f t="shared" si="36"/>
        <v>是</v>
      </c>
      <c r="G501" s="473" t="str">
        <f t="shared" si="37"/>
        <v>项</v>
      </c>
      <c r="H501" s="474" t="str">
        <f t="shared" si="38"/>
        <v>207</v>
      </c>
      <c r="I501" s="474" t="str">
        <f t="shared" si="39"/>
        <v>20703</v>
      </c>
    </row>
    <row r="502" s="319" customFormat="1" ht="34" hidden="1" customHeight="1" spans="1:9">
      <c r="A502" s="333">
        <v>2070309</v>
      </c>
      <c r="B502" s="342" t="s">
        <v>479</v>
      </c>
      <c r="C502" s="478">
        <v>0</v>
      </c>
      <c r="D502" s="479">
        <v>0</v>
      </c>
      <c r="E502" s="477" t="str">
        <f t="shared" si="40"/>
        <v/>
      </c>
      <c r="F502" s="472" t="str">
        <f t="shared" si="36"/>
        <v>否</v>
      </c>
      <c r="G502" s="473" t="str">
        <f t="shared" si="37"/>
        <v>项</v>
      </c>
      <c r="H502" s="474" t="str">
        <f t="shared" si="38"/>
        <v>207</v>
      </c>
      <c r="I502" s="474" t="str">
        <f t="shared" si="39"/>
        <v>20703</v>
      </c>
    </row>
    <row r="503" s="319" customFormat="1" ht="34" hidden="1" customHeight="1" spans="1:9">
      <c r="A503" s="333">
        <v>2070399</v>
      </c>
      <c r="B503" s="342" t="s">
        <v>480</v>
      </c>
      <c r="C503" s="479">
        <v>0</v>
      </c>
      <c r="D503" s="479">
        <v>0</v>
      </c>
      <c r="E503" s="477" t="str">
        <f t="shared" si="40"/>
        <v/>
      </c>
      <c r="F503" s="472" t="str">
        <f t="shared" si="36"/>
        <v>否</v>
      </c>
      <c r="G503" s="473" t="str">
        <f t="shared" si="37"/>
        <v>项</v>
      </c>
      <c r="H503" s="474" t="str">
        <f t="shared" si="38"/>
        <v>207</v>
      </c>
      <c r="I503" s="474" t="str">
        <f t="shared" si="39"/>
        <v>20703</v>
      </c>
    </row>
    <row r="504" s="316" customFormat="1" ht="34" hidden="1" customHeight="1" spans="1:9">
      <c r="A504" s="339">
        <v>20706</v>
      </c>
      <c r="B504" s="475" t="s">
        <v>481</v>
      </c>
      <c r="C504" s="476">
        <f>SUMIFS(C505:C$1302,$G505:$G$1302,"项",$I505:$I$1302,$A504)</f>
        <v>0</v>
      </c>
      <c r="D504" s="479">
        <f>SUMIFS(D505:D$1302,$G505:$G$1302,"项",$I505:$I$1302,$A504)</f>
        <v>0</v>
      </c>
      <c r="E504" s="477" t="str">
        <f t="shared" si="40"/>
        <v/>
      </c>
      <c r="F504" s="472" t="str">
        <f t="shared" si="36"/>
        <v>否</v>
      </c>
      <c r="G504" s="473" t="str">
        <f t="shared" si="37"/>
        <v>款</v>
      </c>
      <c r="H504" s="474" t="str">
        <f t="shared" si="38"/>
        <v>207</v>
      </c>
      <c r="I504" s="474" t="str">
        <f t="shared" si="39"/>
        <v>20706</v>
      </c>
    </row>
    <row r="505" s="319" customFormat="1" ht="34" hidden="1" customHeight="1" spans="1:9">
      <c r="A505" s="333">
        <v>2070601</v>
      </c>
      <c r="B505" s="342" t="s">
        <v>151</v>
      </c>
      <c r="C505" s="478">
        <v>0</v>
      </c>
      <c r="D505" s="479">
        <v>0</v>
      </c>
      <c r="E505" s="477" t="str">
        <f t="shared" si="40"/>
        <v/>
      </c>
      <c r="F505" s="472" t="str">
        <f t="shared" si="36"/>
        <v>否</v>
      </c>
      <c r="G505" s="473" t="str">
        <f t="shared" si="37"/>
        <v>项</v>
      </c>
      <c r="H505" s="474" t="str">
        <f t="shared" si="38"/>
        <v>207</v>
      </c>
      <c r="I505" s="474" t="str">
        <f t="shared" si="39"/>
        <v>20706</v>
      </c>
    </row>
    <row r="506" s="319" customFormat="1" ht="34" hidden="1" customHeight="1" spans="1:9">
      <c r="A506" s="333">
        <v>2070602</v>
      </c>
      <c r="B506" s="342" t="s">
        <v>152</v>
      </c>
      <c r="C506" s="478">
        <v>0</v>
      </c>
      <c r="D506" s="479">
        <v>0</v>
      </c>
      <c r="E506" s="477" t="str">
        <f t="shared" si="40"/>
        <v/>
      </c>
      <c r="F506" s="472" t="str">
        <f t="shared" si="36"/>
        <v>否</v>
      </c>
      <c r="G506" s="473" t="str">
        <f t="shared" si="37"/>
        <v>项</v>
      </c>
      <c r="H506" s="474" t="str">
        <f t="shared" si="38"/>
        <v>207</v>
      </c>
      <c r="I506" s="474" t="str">
        <f t="shared" si="39"/>
        <v>20706</v>
      </c>
    </row>
    <row r="507" s="319" customFormat="1" ht="34" hidden="1" customHeight="1" spans="1:9">
      <c r="A507" s="333">
        <v>2070603</v>
      </c>
      <c r="B507" s="342" t="s">
        <v>153</v>
      </c>
      <c r="C507" s="478">
        <v>0</v>
      </c>
      <c r="D507" s="479">
        <v>0</v>
      </c>
      <c r="E507" s="477" t="str">
        <f t="shared" si="40"/>
        <v/>
      </c>
      <c r="F507" s="472" t="str">
        <f t="shared" si="36"/>
        <v>否</v>
      </c>
      <c r="G507" s="473" t="str">
        <f t="shared" si="37"/>
        <v>项</v>
      </c>
      <c r="H507" s="474" t="str">
        <f t="shared" si="38"/>
        <v>207</v>
      </c>
      <c r="I507" s="474" t="str">
        <f t="shared" si="39"/>
        <v>20706</v>
      </c>
    </row>
    <row r="508" s="319" customFormat="1" ht="34" hidden="1" customHeight="1" spans="1:9">
      <c r="A508" s="333">
        <v>2070604</v>
      </c>
      <c r="B508" s="342" t="s">
        <v>482</v>
      </c>
      <c r="C508" s="478">
        <v>0</v>
      </c>
      <c r="D508" s="479">
        <v>0</v>
      </c>
      <c r="E508" s="477" t="str">
        <f t="shared" si="40"/>
        <v/>
      </c>
      <c r="F508" s="472" t="str">
        <f t="shared" si="36"/>
        <v>否</v>
      </c>
      <c r="G508" s="473" t="str">
        <f t="shared" si="37"/>
        <v>项</v>
      </c>
      <c r="H508" s="474" t="str">
        <f t="shared" si="38"/>
        <v>207</v>
      </c>
      <c r="I508" s="474" t="str">
        <f t="shared" si="39"/>
        <v>20706</v>
      </c>
    </row>
    <row r="509" s="319" customFormat="1" ht="34" hidden="1" customHeight="1" spans="1:9">
      <c r="A509" s="333">
        <v>2070605</v>
      </c>
      <c r="B509" s="342" t="s">
        <v>483</v>
      </c>
      <c r="C509" s="478">
        <v>0</v>
      </c>
      <c r="D509" s="479">
        <v>0</v>
      </c>
      <c r="E509" s="477" t="str">
        <f t="shared" si="40"/>
        <v/>
      </c>
      <c r="F509" s="472" t="str">
        <f t="shared" si="36"/>
        <v>否</v>
      </c>
      <c r="G509" s="473" t="str">
        <f t="shared" si="37"/>
        <v>项</v>
      </c>
      <c r="H509" s="474" t="str">
        <f t="shared" si="38"/>
        <v>207</v>
      </c>
      <c r="I509" s="474" t="str">
        <f t="shared" si="39"/>
        <v>20706</v>
      </c>
    </row>
    <row r="510" s="319" customFormat="1" ht="34" hidden="1" customHeight="1" spans="1:9">
      <c r="A510" s="333">
        <v>2070606</v>
      </c>
      <c r="B510" s="342" t="s">
        <v>484</v>
      </c>
      <c r="C510" s="478">
        <v>0</v>
      </c>
      <c r="D510" s="479">
        <v>0</v>
      </c>
      <c r="E510" s="477" t="str">
        <f t="shared" si="40"/>
        <v/>
      </c>
      <c r="F510" s="472" t="str">
        <f t="shared" si="36"/>
        <v>否</v>
      </c>
      <c r="G510" s="473" t="str">
        <f t="shared" si="37"/>
        <v>项</v>
      </c>
      <c r="H510" s="474" t="str">
        <f t="shared" si="38"/>
        <v>207</v>
      </c>
      <c r="I510" s="474" t="str">
        <f t="shared" si="39"/>
        <v>20706</v>
      </c>
    </row>
    <row r="511" s="319" customFormat="1" ht="34" hidden="1" customHeight="1" spans="1:9">
      <c r="A511" s="333">
        <v>2070607</v>
      </c>
      <c r="B511" s="342" t="s">
        <v>485</v>
      </c>
      <c r="C511" s="478">
        <v>0</v>
      </c>
      <c r="D511" s="479">
        <v>0</v>
      </c>
      <c r="E511" s="477" t="str">
        <f t="shared" si="40"/>
        <v/>
      </c>
      <c r="F511" s="472" t="str">
        <f t="shared" si="36"/>
        <v>否</v>
      </c>
      <c r="G511" s="473" t="str">
        <f t="shared" si="37"/>
        <v>项</v>
      </c>
      <c r="H511" s="474" t="str">
        <f t="shared" si="38"/>
        <v>207</v>
      </c>
      <c r="I511" s="474" t="str">
        <f t="shared" si="39"/>
        <v>20706</v>
      </c>
    </row>
    <row r="512" s="319" customFormat="1" ht="34" hidden="1" customHeight="1" spans="1:9">
      <c r="A512" s="333">
        <v>2070699</v>
      </c>
      <c r="B512" s="342" t="s">
        <v>486</v>
      </c>
      <c r="C512" s="479">
        <v>0</v>
      </c>
      <c r="D512" s="479">
        <v>0</v>
      </c>
      <c r="E512" s="477" t="str">
        <f t="shared" si="40"/>
        <v/>
      </c>
      <c r="F512" s="472" t="str">
        <f t="shared" si="36"/>
        <v>否</v>
      </c>
      <c r="G512" s="473" t="str">
        <f t="shared" si="37"/>
        <v>项</v>
      </c>
      <c r="H512" s="474" t="str">
        <f t="shared" si="38"/>
        <v>207</v>
      </c>
      <c r="I512" s="474" t="str">
        <f t="shared" si="39"/>
        <v>20706</v>
      </c>
    </row>
    <row r="513" s="316" customFormat="1" ht="34" customHeight="1" spans="1:9">
      <c r="A513" s="339">
        <v>20708</v>
      </c>
      <c r="B513" s="475" t="s">
        <v>487</v>
      </c>
      <c r="C513" s="476">
        <f>SUMIFS(C514:C$1302,$G514:$G$1302,"项",$I514:$I$1302,$A513)</f>
        <v>143</v>
      </c>
      <c r="D513" s="479">
        <f>SUMIFS(D514:D$1302,$G514:$G$1302,"项",$I514:$I$1302,$A513)</f>
        <v>354</v>
      </c>
      <c r="E513" s="477">
        <f t="shared" si="40"/>
        <v>1.47552447552448</v>
      </c>
      <c r="F513" s="472" t="str">
        <f t="shared" si="36"/>
        <v>是</v>
      </c>
      <c r="G513" s="473" t="str">
        <f t="shared" si="37"/>
        <v>款</v>
      </c>
      <c r="H513" s="474" t="str">
        <f t="shared" si="38"/>
        <v>207</v>
      </c>
      <c r="I513" s="474" t="str">
        <f t="shared" si="39"/>
        <v>20708</v>
      </c>
    </row>
    <row r="514" s="319" customFormat="1" ht="34" hidden="1" customHeight="1" spans="1:9">
      <c r="A514" s="333">
        <v>2070801</v>
      </c>
      <c r="B514" s="342" t="s">
        <v>151</v>
      </c>
      <c r="C514" s="478">
        <v>0</v>
      </c>
      <c r="D514" s="479">
        <v>0</v>
      </c>
      <c r="E514" s="477" t="str">
        <f t="shared" si="40"/>
        <v/>
      </c>
      <c r="F514" s="472" t="str">
        <f t="shared" si="36"/>
        <v>否</v>
      </c>
      <c r="G514" s="473" t="str">
        <f t="shared" si="37"/>
        <v>项</v>
      </c>
      <c r="H514" s="474" t="str">
        <f t="shared" si="38"/>
        <v>207</v>
      </c>
      <c r="I514" s="474" t="str">
        <f t="shared" si="39"/>
        <v>20708</v>
      </c>
    </row>
    <row r="515" s="319" customFormat="1" ht="34" hidden="1" customHeight="1" spans="1:9">
      <c r="A515" s="333">
        <v>2070802</v>
      </c>
      <c r="B515" s="342" t="s">
        <v>152</v>
      </c>
      <c r="C515" s="478">
        <v>0</v>
      </c>
      <c r="D515" s="479">
        <v>0</v>
      </c>
      <c r="E515" s="477" t="str">
        <f t="shared" si="40"/>
        <v/>
      </c>
      <c r="F515" s="472" t="str">
        <f t="shared" si="36"/>
        <v>否</v>
      </c>
      <c r="G515" s="473" t="str">
        <f t="shared" si="37"/>
        <v>项</v>
      </c>
      <c r="H515" s="474" t="str">
        <f t="shared" si="38"/>
        <v>207</v>
      </c>
      <c r="I515" s="474" t="str">
        <f t="shared" si="39"/>
        <v>20708</v>
      </c>
    </row>
    <row r="516" s="319" customFormat="1" ht="34" hidden="1" customHeight="1" spans="1:9">
      <c r="A516" s="333">
        <v>2070803</v>
      </c>
      <c r="B516" s="342" t="s">
        <v>153</v>
      </c>
      <c r="C516" s="478">
        <v>0</v>
      </c>
      <c r="D516" s="479">
        <v>0</v>
      </c>
      <c r="E516" s="477" t="str">
        <f t="shared" si="40"/>
        <v/>
      </c>
      <c r="F516" s="472" t="str">
        <f t="shared" ref="F516:F579" si="41">IF(LEN(A516)=3,"是",IF(B516&lt;&gt;"",IF(SUM(C516:D516)&lt;&gt;0,"是","否"),"是"))</f>
        <v>否</v>
      </c>
      <c r="G516" s="473" t="str">
        <f t="shared" ref="G516:G579" si="42">_xlfn.IFS(LEN(A516)=3,"类",LEN(A516)=5,"款",LEN(A516)=7,"项")</f>
        <v>项</v>
      </c>
      <c r="H516" s="474" t="str">
        <f t="shared" ref="H516:H579" si="43">LEFT(A516,3)</f>
        <v>207</v>
      </c>
      <c r="I516" s="474" t="str">
        <f t="shared" ref="I516:I579" si="44">LEFT(A516,5)</f>
        <v>20708</v>
      </c>
    </row>
    <row r="517" s="319" customFormat="1" ht="34" hidden="1" customHeight="1" spans="1:9">
      <c r="A517" s="488">
        <v>2070806</v>
      </c>
      <c r="B517" s="342" t="s">
        <v>488</v>
      </c>
      <c r="C517" s="478">
        <v>0</v>
      </c>
      <c r="D517" s="479">
        <v>0</v>
      </c>
      <c r="E517" s="477" t="str">
        <f t="shared" si="40"/>
        <v/>
      </c>
      <c r="F517" s="472" t="str">
        <f t="shared" si="41"/>
        <v>否</v>
      </c>
      <c r="G517" s="473" t="str">
        <f t="shared" si="42"/>
        <v>项</v>
      </c>
      <c r="H517" s="474" t="str">
        <f t="shared" si="43"/>
        <v>207</v>
      </c>
      <c r="I517" s="474" t="str">
        <f t="shared" si="44"/>
        <v>20708</v>
      </c>
    </row>
    <row r="518" s="319" customFormat="1" ht="34" hidden="1" customHeight="1" spans="1:9">
      <c r="A518" s="488" t="s">
        <v>1658</v>
      </c>
      <c r="B518" s="342" t="s">
        <v>489</v>
      </c>
      <c r="C518" s="478">
        <v>0</v>
      </c>
      <c r="D518" s="479">
        <v>0</v>
      </c>
      <c r="E518" s="477" t="str">
        <f t="shared" si="40"/>
        <v/>
      </c>
      <c r="F518" s="472" t="str">
        <f t="shared" si="41"/>
        <v>否</v>
      </c>
      <c r="G518" s="473" t="str">
        <f t="shared" si="42"/>
        <v>项</v>
      </c>
      <c r="H518" s="474" t="str">
        <f t="shared" si="43"/>
        <v>207</v>
      </c>
      <c r="I518" s="474" t="str">
        <f t="shared" si="44"/>
        <v>20708</v>
      </c>
    </row>
    <row r="519" s="319" customFormat="1" ht="34" hidden="1" customHeight="1" spans="1:9">
      <c r="A519" s="333" t="s">
        <v>1659</v>
      </c>
      <c r="B519" s="342" t="s">
        <v>490</v>
      </c>
      <c r="C519" s="478">
        <v>0</v>
      </c>
      <c r="D519" s="479">
        <v>0</v>
      </c>
      <c r="E519" s="477" t="str">
        <f t="shared" si="40"/>
        <v/>
      </c>
      <c r="F519" s="472" t="str">
        <f t="shared" si="41"/>
        <v>否</v>
      </c>
      <c r="G519" s="473" t="str">
        <f t="shared" si="42"/>
        <v>项</v>
      </c>
      <c r="H519" s="474" t="str">
        <f t="shared" si="43"/>
        <v>207</v>
      </c>
      <c r="I519" s="474" t="str">
        <f t="shared" si="44"/>
        <v>20708</v>
      </c>
    </row>
    <row r="520" s="319" customFormat="1" ht="34" customHeight="1" spans="1:9">
      <c r="A520" s="333">
        <v>2070899</v>
      </c>
      <c r="B520" s="342" t="s">
        <v>491</v>
      </c>
      <c r="C520" s="479">
        <v>143</v>
      </c>
      <c r="D520" s="479">
        <v>354</v>
      </c>
      <c r="E520" s="477">
        <f t="shared" si="40"/>
        <v>1.47552447552448</v>
      </c>
      <c r="F520" s="472" t="str">
        <f t="shared" si="41"/>
        <v>是</v>
      </c>
      <c r="G520" s="473" t="str">
        <f t="shared" si="42"/>
        <v>项</v>
      </c>
      <c r="H520" s="474" t="str">
        <f t="shared" si="43"/>
        <v>207</v>
      </c>
      <c r="I520" s="474" t="str">
        <f t="shared" si="44"/>
        <v>20708</v>
      </c>
    </row>
    <row r="521" s="316" customFormat="1" ht="34" customHeight="1" spans="1:9">
      <c r="A521" s="339">
        <v>20799</v>
      </c>
      <c r="B521" s="475" t="s">
        <v>492</v>
      </c>
      <c r="C521" s="476">
        <f>SUMIFS(C522:C$1302,$G522:$G$1302,"项",$I522:$I$1302,$A521)</f>
        <v>15</v>
      </c>
      <c r="D521" s="479">
        <f>SUMIFS(D522:D$1302,$G522:$G$1302,"项",$I522:$I$1302,$A521)</f>
        <v>40</v>
      </c>
      <c r="E521" s="477">
        <f t="shared" si="40"/>
        <v>1.66666666666667</v>
      </c>
      <c r="F521" s="472" t="str">
        <f t="shared" si="41"/>
        <v>是</v>
      </c>
      <c r="G521" s="473" t="str">
        <f t="shared" si="42"/>
        <v>款</v>
      </c>
      <c r="H521" s="474" t="str">
        <f t="shared" si="43"/>
        <v>207</v>
      </c>
      <c r="I521" s="474" t="str">
        <f t="shared" si="44"/>
        <v>20799</v>
      </c>
    </row>
    <row r="522" s="319" customFormat="1" ht="34" hidden="1" customHeight="1" spans="1:9">
      <c r="A522" s="333">
        <v>2079902</v>
      </c>
      <c r="B522" s="342" t="s">
        <v>493</v>
      </c>
      <c r="C522" s="478">
        <v>0</v>
      </c>
      <c r="D522" s="479">
        <v>0</v>
      </c>
      <c r="E522" s="477" t="str">
        <f t="shared" si="40"/>
        <v/>
      </c>
      <c r="F522" s="472" t="str">
        <f t="shared" si="41"/>
        <v>否</v>
      </c>
      <c r="G522" s="473" t="str">
        <f t="shared" si="42"/>
        <v>项</v>
      </c>
      <c r="H522" s="474" t="str">
        <f t="shared" si="43"/>
        <v>207</v>
      </c>
      <c r="I522" s="474" t="str">
        <f t="shared" si="44"/>
        <v>20799</v>
      </c>
    </row>
    <row r="523" s="319" customFormat="1" ht="34" customHeight="1" spans="1:9">
      <c r="A523" s="333">
        <v>2079903</v>
      </c>
      <c r="B523" s="342" t="s">
        <v>494</v>
      </c>
      <c r="C523" s="478">
        <v>15</v>
      </c>
      <c r="D523" s="479">
        <v>0</v>
      </c>
      <c r="E523" s="477">
        <f t="shared" si="40"/>
        <v>-1</v>
      </c>
      <c r="F523" s="472" t="str">
        <f t="shared" si="41"/>
        <v>是</v>
      </c>
      <c r="G523" s="473" t="str">
        <f t="shared" si="42"/>
        <v>项</v>
      </c>
      <c r="H523" s="474" t="str">
        <f t="shared" si="43"/>
        <v>207</v>
      </c>
      <c r="I523" s="474" t="str">
        <f t="shared" si="44"/>
        <v>20799</v>
      </c>
    </row>
    <row r="524" s="319" customFormat="1" ht="34" customHeight="1" spans="1:9">
      <c r="A524" s="333">
        <v>2079999</v>
      </c>
      <c r="B524" s="342" t="s">
        <v>495</v>
      </c>
      <c r="C524" s="479">
        <v>0</v>
      </c>
      <c r="D524" s="479">
        <v>40</v>
      </c>
      <c r="E524" s="477" t="str">
        <f t="shared" si="40"/>
        <v/>
      </c>
      <c r="F524" s="472" t="str">
        <f t="shared" si="41"/>
        <v>是</v>
      </c>
      <c r="G524" s="473" t="str">
        <f t="shared" si="42"/>
        <v>项</v>
      </c>
      <c r="H524" s="474" t="str">
        <f t="shared" si="43"/>
        <v>207</v>
      </c>
      <c r="I524" s="474" t="str">
        <f t="shared" si="44"/>
        <v>20799</v>
      </c>
    </row>
    <row r="525" s="316" customFormat="1" ht="34" customHeight="1" spans="1:9">
      <c r="A525" s="470">
        <v>208</v>
      </c>
      <c r="B525" s="340" t="s">
        <v>97</v>
      </c>
      <c r="C525" s="341">
        <f>SUMIFS(C526:C$1302,$G526:$G$1302,"款",$H526:$H$1302,$A525)</f>
        <v>88376</v>
      </c>
      <c r="D525" s="479">
        <f>SUMIFS(D526:D$1302,$G526:$G$1302,"款",$H526:$H$1302,$A525)</f>
        <v>102273</v>
      </c>
      <c r="E525" s="471">
        <f t="shared" si="40"/>
        <v>0.157248574273559</v>
      </c>
      <c r="F525" s="472" t="str">
        <f t="shared" si="41"/>
        <v>是</v>
      </c>
      <c r="G525" s="473" t="str">
        <f t="shared" si="42"/>
        <v>类</v>
      </c>
      <c r="H525" s="474" t="str">
        <f t="shared" si="43"/>
        <v>208</v>
      </c>
      <c r="I525" s="474" t="str">
        <f t="shared" si="44"/>
        <v>208</v>
      </c>
    </row>
    <row r="526" s="316" customFormat="1" ht="34" customHeight="1" spans="1:9">
      <c r="A526" s="339">
        <v>20801</v>
      </c>
      <c r="B526" s="475" t="s">
        <v>496</v>
      </c>
      <c r="C526" s="476">
        <f>SUMIFS(C527:C$1302,$G527:$G$1302,"项",$I527:$I$1302,$A526)</f>
        <v>1533</v>
      </c>
      <c r="D526" s="479">
        <f>SUMIFS(D527:D$1302,$G527:$G$1302,"项",$I527:$I$1302,$A526)</f>
        <v>1826</v>
      </c>
      <c r="E526" s="477">
        <f t="shared" si="40"/>
        <v>0.191128506196999</v>
      </c>
      <c r="F526" s="472" t="str">
        <f t="shared" si="41"/>
        <v>是</v>
      </c>
      <c r="G526" s="473" t="str">
        <f t="shared" si="42"/>
        <v>款</v>
      </c>
      <c r="H526" s="474" t="str">
        <f t="shared" si="43"/>
        <v>208</v>
      </c>
      <c r="I526" s="474" t="str">
        <f t="shared" si="44"/>
        <v>20801</v>
      </c>
    </row>
    <row r="527" s="319" customFormat="1" ht="34" customHeight="1" spans="1:9">
      <c r="A527" s="333">
        <v>2080101</v>
      </c>
      <c r="B527" s="342" t="s">
        <v>151</v>
      </c>
      <c r="C527" s="478">
        <v>397</v>
      </c>
      <c r="D527" s="479">
        <v>380</v>
      </c>
      <c r="E527" s="477">
        <f t="shared" si="40"/>
        <v>-0.0428211586901763</v>
      </c>
      <c r="F527" s="472" t="str">
        <f t="shared" si="41"/>
        <v>是</v>
      </c>
      <c r="G527" s="473" t="str">
        <f t="shared" si="42"/>
        <v>项</v>
      </c>
      <c r="H527" s="474" t="str">
        <f t="shared" si="43"/>
        <v>208</v>
      </c>
      <c r="I527" s="474" t="str">
        <f t="shared" si="44"/>
        <v>20801</v>
      </c>
    </row>
    <row r="528" s="319" customFormat="1" ht="34" hidden="1" customHeight="1" spans="1:9">
      <c r="A528" s="333">
        <v>2080102</v>
      </c>
      <c r="B528" s="342" t="s">
        <v>152</v>
      </c>
      <c r="C528" s="478">
        <v>0</v>
      </c>
      <c r="D528" s="479">
        <v>0</v>
      </c>
      <c r="E528" s="477" t="str">
        <f t="shared" si="40"/>
        <v/>
      </c>
      <c r="F528" s="472" t="str">
        <f t="shared" si="41"/>
        <v>否</v>
      </c>
      <c r="G528" s="473" t="str">
        <f t="shared" si="42"/>
        <v>项</v>
      </c>
      <c r="H528" s="474" t="str">
        <f t="shared" si="43"/>
        <v>208</v>
      </c>
      <c r="I528" s="474" t="str">
        <f t="shared" si="44"/>
        <v>20801</v>
      </c>
    </row>
    <row r="529" s="319" customFormat="1" ht="34" hidden="1" customHeight="1" spans="1:9">
      <c r="A529" s="333">
        <v>2080103</v>
      </c>
      <c r="B529" s="342" t="s">
        <v>153</v>
      </c>
      <c r="C529" s="478">
        <v>0</v>
      </c>
      <c r="D529" s="479">
        <v>0</v>
      </c>
      <c r="E529" s="477" t="str">
        <f t="shared" si="40"/>
        <v/>
      </c>
      <c r="F529" s="472" t="str">
        <f t="shared" si="41"/>
        <v>否</v>
      </c>
      <c r="G529" s="473" t="str">
        <f t="shared" si="42"/>
        <v>项</v>
      </c>
      <c r="H529" s="474" t="str">
        <f t="shared" si="43"/>
        <v>208</v>
      </c>
      <c r="I529" s="474" t="str">
        <f t="shared" si="44"/>
        <v>20801</v>
      </c>
    </row>
    <row r="530" s="319" customFormat="1" ht="34" hidden="1" customHeight="1" spans="1:9">
      <c r="A530" s="333">
        <v>2080104</v>
      </c>
      <c r="B530" s="342" t="s">
        <v>497</v>
      </c>
      <c r="C530" s="478">
        <v>0</v>
      </c>
      <c r="D530" s="479">
        <v>0</v>
      </c>
      <c r="E530" s="477" t="str">
        <f t="shared" si="40"/>
        <v/>
      </c>
      <c r="F530" s="472" t="str">
        <f t="shared" si="41"/>
        <v>否</v>
      </c>
      <c r="G530" s="473" t="str">
        <f t="shared" si="42"/>
        <v>项</v>
      </c>
      <c r="H530" s="474" t="str">
        <f t="shared" si="43"/>
        <v>208</v>
      </c>
      <c r="I530" s="474" t="str">
        <f t="shared" si="44"/>
        <v>20801</v>
      </c>
    </row>
    <row r="531" s="319" customFormat="1" ht="34" hidden="1" customHeight="1" spans="1:9">
      <c r="A531" s="333">
        <v>2080105</v>
      </c>
      <c r="B531" s="342" t="s">
        <v>498</v>
      </c>
      <c r="C531" s="478">
        <v>0</v>
      </c>
      <c r="D531" s="479">
        <v>0</v>
      </c>
      <c r="E531" s="477" t="str">
        <f t="shared" si="40"/>
        <v/>
      </c>
      <c r="F531" s="472" t="str">
        <f t="shared" si="41"/>
        <v>否</v>
      </c>
      <c r="G531" s="473" t="str">
        <f t="shared" si="42"/>
        <v>项</v>
      </c>
      <c r="H531" s="474" t="str">
        <f t="shared" si="43"/>
        <v>208</v>
      </c>
      <c r="I531" s="474" t="str">
        <f t="shared" si="44"/>
        <v>20801</v>
      </c>
    </row>
    <row r="532" s="319" customFormat="1" ht="34" hidden="1" customHeight="1" spans="1:9">
      <c r="A532" s="333">
        <v>2080106</v>
      </c>
      <c r="B532" s="342" t="s">
        <v>499</v>
      </c>
      <c r="C532" s="478">
        <v>0</v>
      </c>
      <c r="D532" s="479">
        <v>0</v>
      </c>
      <c r="E532" s="477" t="str">
        <f t="shared" si="40"/>
        <v/>
      </c>
      <c r="F532" s="472" t="str">
        <f t="shared" si="41"/>
        <v>否</v>
      </c>
      <c r="G532" s="473" t="str">
        <f t="shared" si="42"/>
        <v>项</v>
      </c>
      <c r="H532" s="474" t="str">
        <f t="shared" si="43"/>
        <v>208</v>
      </c>
      <c r="I532" s="474" t="str">
        <f t="shared" si="44"/>
        <v>20801</v>
      </c>
    </row>
    <row r="533" s="319" customFormat="1" ht="34" hidden="1" customHeight="1" spans="1:9">
      <c r="A533" s="333">
        <v>2080107</v>
      </c>
      <c r="B533" s="342" t="s">
        <v>500</v>
      </c>
      <c r="C533" s="478">
        <v>0</v>
      </c>
      <c r="D533" s="479">
        <v>0</v>
      </c>
      <c r="E533" s="477" t="str">
        <f t="shared" si="40"/>
        <v/>
      </c>
      <c r="F533" s="472" t="str">
        <f t="shared" si="41"/>
        <v>否</v>
      </c>
      <c r="G533" s="473" t="str">
        <f t="shared" si="42"/>
        <v>项</v>
      </c>
      <c r="H533" s="474" t="str">
        <f t="shared" si="43"/>
        <v>208</v>
      </c>
      <c r="I533" s="474" t="str">
        <f t="shared" si="44"/>
        <v>20801</v>
      </c>
    </row>
    <row r="534" s="319" customFormat="1" ht="34" hidden="1" customHeight="1" spans="1:9">
      <c r="A534" s="333">
        <v>2080108</v>
      </c>
      <c r="B534" s="342" t="s">
        <v>192</v>
      </c>
      <c r="C534" s="478">
        <v>0</v>
      </c>
      <c r="D534" s="479">
        <v>0</v>
      </c>
      <c r="E534" s="477" t="str">
        <f t="shared" si="40"/>
        <v/>
      </c>
      <c r="F534" s="472" t="str">
        <f t="shared" si="41"/>
        <v>否</v>
      </c>
      <c r="G534" s="473" t="str">
        <f t="shared" si="42"/>
        <v>项</v>
      </c>
      <c r="H534" s="474" t="str">
        <f t="shared" si="43"/>
        <v>208</v>
      </c>
      <c r="I534" s="474" t="str">
        <f t="shared" si="44"/>
        <v>20801</v>
      </c>
    </row>
    <row r="535" s="319" customFormat="1" ht="34" customHeight="1" spans="1:9">
      <c r="A535" s="333">
        <v>2080109</v>
      </c>
      <c r="B535" s="342" t="s">
        <v>501</v>
      </c>
      <c r="C535" s="478">
        <v>1066</v>
      </c>
      <c r="D535" s="479">
        <v>989</v>
      </c>
      <c r="E535" s="477">
        <f t="shared" si="40"/>
        <v>-0.0722326454033771</v>
      </c>
      <c r="F535" s="472" t="str">
        <f t="shared" si="41"/>
        <v>是</v>
      </c>
      <c r="G535" s="473" t="str">
        <f t="shared" si="42"/>
        <v>项</v>
      </c>
      <c r="H535" s="474" t="str">
        <f t="shared" si="43"/>
        <v>208</v>
      </c>
      <c r="I535" s="474" t="str">
        <f t="shared" si="44"/>
        <v>20801</v>
      </c>
    </row>
    <row r="536" s="319" customFormat="1" ht="34" hidden="1" customHeight="1" spans="1:9">
      <c r="A536" s="333">
        <v>2080110</v>
      </c>
      <c r="B536" s="342" t="s">
        <v>502</v>
      </c>
      <c r="C536" s="478">
        <v>0</v>
      </c>
      <c r="D536" s="479">
        <v>0</v>
      </c>
      <c r="E536" s="477" t="str">
        <f t="shared" si="40"/>
        <v/>
      </c>
      <c r="F536" s="472" t="str">
        <f t="shared" si="41"/>
        <v>否</v>
      </c>
      <c r="G536" s="473" t="str">
        <f t="shared" si="42"/>
        <v>项</v>
      </c>
      <c r="H536" s="474" t="str">
        <f t="shared" si="43"/>
        <v>208</v>
      </c>
      <c r="I536" s="474" t="str">
        <f t="shared" si="44"/>
        <v>20801</v>
      </c>
    </row>
    <row r="537" s="319" customFormat="1" ht="34" hidden="1" customHeight="1" spans="1:9">
      <c r="A537" s="333">
        <v>2080111</v>
      </c>
      <c r="B537" s="342" t="s">
        <v>503</v>
      </c>
      <c r="C537" s="478">
        <v>0</v>
      </c>
      <c r="D537" s="479">
        <v>0</v>
      </c>
      <c r="E537" s="477" t="str">
        <f t="shared" si="40"/>
        <v/>
      </c>
      <c r="F537" s="472" t="str">
        <f t="shared" si="41"/>
        <v>否</v>
      </c>
      <c r="G537" s="473" t="str">
        <f t="shared" si="42"/>
        <v>项</v>
      </c>
      <c r="H537" s="474" t="str">
        <f t="shared" si="43"/>
        <v>208</v>
      </c>
      <c r="I537" s="474" t="str">
        <f t="shared" si="44"/>
        <v>20801</v>
      </c>
    </row>
    <row r="538" s="319" customFormat="1" ht="34" hidden="1" customHeight="1" spans="1:9">
      <c r="A538" s="481">
        <v>2080112</v>
      </c>
      <c r="B538" s="487" t="s">
        <v>504</v>
      </c>
      <c r="C538" s="478">
        <v>0</v>
      </c>
      <c r="D538" s="479">
        <v>0</v>
      </c>
      <c r="E538" s="477" t="str">
        <f t="shared" si="40"/>
        <v/>
      </c>
      <c r="F538" s="472" t="str">
        <f t="shared" si="41"/>
        <v>否</v>
      </c>
      <c r="G538" s="473" t="str">
        <f t="shared" si="42"/>
        <v>项</v>
      </c>
      <c r="H538" s="474" t="str">
        <f t="shared" si="43"/>
        <v>208</v>
      </c>
      <c r="I538" s="474" t="str">
        <f t="shared" si="44"/>
        <v>20801</v>
      </c>
    </row>
    <row r="539" s="319" customFormat="1" ht="34" hidden="1" customHeight="1" spans="1:9">
      <c r="A539" s="481">
        <v>2080113</v>
      </c>
      <c r="B539" s="487" t="s">
        <v>505</v>
      </c>
      <c r="C539" s="478">
        <v>0</v>
      </c>
      <c r="D539" s="479">
        <v>0</v>
      </c>
      <c r="E539" s="477" t="str">
        <f t="shared" si="40"/>
        <v/>
      </c>
      <c r="F539" s="472" t="str">
        <f t="shared" si="41"/>
        <v>否</v>
      </c>
      <c r="G539" s="473" t="str">
        <f t="shared" si="42"/>
        <v>项</v>
      </c>
      <c r="H539" s="474" t="str">
        <f t="shared" si="43"/>
        <v>208</v>
      </c>
      <c r="I539" s="474" t="str">
        <f t="shared" si="44"/>
        <v>20801</v>
      </c>
    </row>
    <row r="540" s="319" customFormat="1" ht="34" hidden="1" customHeight="1" spans="1:9">
      <c r="A540" s="481">
        <v>2080114</v>
      </c>
      <c r="B540" s="487" t="s">
        <v>506</v>
      </c>
      <c r="C540" s="478">
        <v>0</v>
      </c>
      <c r="D540" s="479">
        <v>0</v>
      </c>
      <c r="E540" s="477" t="str">
        <f t="shared" si="40"/>
        <v/>
      </c>
      <c r="F540" s="472" t="str">
        <f t="shared" si="41"/>
        <v>否</v>
      </c>
      <c r="G540" s="473" t="str">
        <f t="shared" si="42"/>
        <v>项</v>
      </c>
      <c r="H540" s="474" t="str">
        <f t="shared" si="43"/>
        <v>208</v>
      </c>
      <c r="I540" s="474" t="str">
        <f t="shared" si="44"/>
        <v>20801</v>
      </c>
    </row>
    <row r="541" s="319" customFormat="1" ht="34" hidden="1" customHeight="1" spans="1:9">
      <c r="A541" s="481">
        <v>2080115</v>
      </c>
      <c r="B541" s="487" t="s">
        <v>507</v>
      </c>
      <c r="C541" s="478">
        <v>0</v>
      </c>
      <c r="D541" s="479">
        <v>0</v>
      </c>
      <c r="E541" s="477" t="str">
        <f t="shared" si="40"/>
        <v/>
      </c>
      <c r="F541" s="472" t="str">
        <f t="shared" si="41"/>
        <v>否</v>
      </c>
      <c r="G541" s="473" t="str">
        <f t="shared" si="42"/>
        <v>项</v>
      </c>
      <c r="H541" s="474" t="str">
        <f t="shared" si="43"/>
        <v>208</v>
      </c>
      <c r="I541" s="474" t="str">
        <f t="shared" si="44"/>
        <v>20801</v>
      </c>
    </row>
    <row r="542" s="319" customFormat="1" ht="34" hidden="1" customHeight="1" spans="1:9">
      <c r="A542" s="481">
        <v>2080116</v>
      </c>
      <c r="B542" s="487" t="s">
        <v>508</v>
      </c>
      <c r="C542" s="478">
        <v>0</v>
      </c>
      <c r="D542" s="479">
        <v>0</v>
      </c>
      <c r="E542" s="477" t="str">
        <f t="shared" si="40"/>
        <v/>
      </c>
      <c r="F542" s="472" t="str">
        <f t="shared" si="41"/>
        <v>否</v>
      </c>
      <c r="G542" s="473" t="str">
        <f t="shared" si="42"/>
        <v>项</v>
      </c>
      <c r="H542" s="474" t="str">
        <f t="shared" si="43"/>
        <v>208</v>
      </c>
      <c r="I542" s="474" t="str">
        <f t="shared" si="44"/>
        <v>20801</v>
      </c>
    </row>
    <row r="543" s="319" customFormat="1" ht="34" hidden="1" customHeight="1" spans="1:9">
      <c r="A543" s="333">
        <v>2080150</v>
      </c>
      <c r="B543" s="342" t="s">
        <v>160</v>
      </c>
      <c r="C543" s="478">
        <v>0</v>
      </c>
      <c r="D543" s="479">
        <v>0</v>
      </c>
      <c r="E543" s="477" t="str">
        <f t="shared" si="40"/>
        <v/>
      </c>
      <c r="F543" s="472" t="str">
        <f t="shared" si="41"/>
        <v>否</v>
      </c>
      <c r="G543" s="473" t="str">
        <f t="shared" si="42"/>
        <v>项</v>
      </c>
      <c r="H543" s="474" t="str">
        <f t="shared" si="43"/>
        <v>208</v>
      </c>
      <c r="I543" s="474" t="str">
        <f t="shared" si="44"/>
        <v>20801</v>
      </c>
    </row>
    <row r="544" s="319" customFormat="1" ht="34" customHeight="1" spans="1:9">
      <c r="A544" s="333">
        <v>2080199</v>
      </c>
      <c r="B544" s="342" t="s">
        <v>509</v>
      </c>
      <c r="C544" s="479">
        <v>70</v>
      </c>
      <c r="D544" s="479">
        <v>457</v>
      </c>
      <c r="E544" s="477">
        <f t="shared" si="40"/>
        <v>5.52857142857143</v>
      </c>
      <c r="F544" s="472" t="str">
        <f t="shared" si="41"/>
        <v>是</v>
      </c>
      <c r="G544" s="473" t="str">
        <f t="shared" si="42"/>
        <v>项</v>
      </c>
      <c r="H544" s="474" t="str">
        <f t="shared" si="43"/>
        <v>208</v>
      </c>
      <c r="I544" s="474" t="str">
        <f t="shared" si="44"/>
        <v>20801</v>
      </c>
    </row>
    <row r="545" s="316" customFormat="1" ht="34" customHeight="1" spans="1:9">
      <c r="A545" s="339">
        <v>20802</v>
      </c>
      <c r="B545" s="475" t="s">
        <v>510</v>
      </c>
      <c r="C545" s="476">
        <f>SUMIFS(C546:C$1302,$G546:$G$1302,"项",$I546:$I$1302,$A545)</f>
        <v>488</v>
      </c>
      <c r="D545" s="479">
        <f>SUMIFS(D546:D$1302,$G546:$G$1302,"项",$I546:$I$1302,$A545)</f>
        <v>1012</v>
      </c>
      <c r="E545" s="477">
        <f t="shared" si="40"/>
        <v>1.07377049180328</v>
      </c>
      <c r="F545" s="472" t="str">
        <f t="shared" si="41"/>
        <v>是</v>
      </c>
      <c r="G545" s="473" t="str">
        <f t="shared" si="42"/>
        <v>款</v>
      </c>
      <c r="H545" s="474" t="str">
        <f t="shared" si="43"/>
        <v>208</v>
      </c>
      <c r="I545" s="474" t="str">
        <f t="shared" si="44"/>
        <v>20802</v>
      </c>
    </row>
    <row r="546" s="319" customFormat="1" ht="34" customHeight="1" spans="1:9">
      <c r="A546" s="333">
        <v>2080201</v>
      </c>
      <c r="B546" s="342" t="s">
        <v>151</v>
      </c>
      <c r="C546" s="478">
        <v>225</v>
      </c>
      <c r="D546" s="479">
        <v>217</v>
      </c>
      <c r="E546" s="477">
        <f t="shared" si="40"/>
        <v>-0.0355555555555556</v>
      </c>
      <c r="F546" s="472" t="str">
        <f t="shared" si="41"/>
        <v>是</v>
      </c>
      <c r="G546" s="473" t="str">
        <f t="shared" si="42"/>
        <v>项</v>
      </c>
      <c r="H546" s="474" t="str">
        <f t="shared" si="43"/>
        <v>208</v>
      </c>
      <c r="I546" s="474" t="str">
        <f t="shared" si="44"/>
        <v>20802</v>
      </c>
    </row>
    <row r="547" s="319" customFormat="1" ht="34" hidden="1" customHeight="1" spans="1:9">
      <c r="A547" s="333">
        <v>2080202</v>
      </c>
      <c r="B547" s="342" t="s">
        <v>152</v>
      </c>
      <c r="C547" s="478">
        <v>0</v>
      </c>
      <c r="D547" s="479">
        <v>0</v>
      </c>
      <c r="E547" s="477" t="str">
        <f t="shared" si="40"/>
        <v/>
      </c>
      <c r="F547" s="472" t="str">
        <f t="shared" si="41"/>
        <v>否</v>
      </c>
      <c r="G547" s="473" t="str">
        <f t="shared" si="42"/>
        <v>项</v>
      </c>
      <c r="H547" s="474" t="str">
        <f t="shared" si="43"/>
        <v>208</v>
      </c>
      <c r="I547" s="474" t="str">
        <f t="shared" si="44"/>
        <v>20802</v>
      </c>
    </row>
    <row r="548" s="319" customFormat="1" ht="34" hidden="1" customHeight="1" spans="1:9">
      <c r="A548" s="333">
        <v>2080203</v>
      </c>
      <c r="B548" s="342" t="s">
        <v>153</v>
      </c>
      <c r="C548" s="478">
        <v>0</v>
      </c>
      <c r="D548" s="479">
        <v>0</v>
      </c>
      <c r="E548" s="477" t="str">
        <f t="shared" si="40"/>
        <v/>
      </c>
      <c r="F548" s="472" t="str">
        <f t="shared" si="41"/>
        <v>否</v>
      </c>
      <c r="G548" s="473" t="str">
        <f t="shared" si="42"/>
        <v>项</v>
      </c>
      <c r="H548" s="474" t="str">
        <f t="shared" si="43"/>
        <v>208</v>
      </c>
      <c r="I548" s="474" t="str">
        <f t="shared" si="44"/>
        <v>20802</v>
      </c>
    </row>
    <row r="549" s="319" customFormat="1" ht="34" hidden="1" customHeight="1" spans="1:9">
      <c r="A549" s="333">
        <v>2080206</v>
      </c>
      <c r="B549" s="342" t="s">
        <v>511</v>
      </c>
      <c r="C549" s="478">
        <v>0</v>
      </c>
      <c r="D549" s="479">
        <v>0</v>
      </c>
      <c r="E549" s="477" t="str">
        <f t="shared" si="40"/>
        <v/>
      </c>
      <c r="F549" s="472" t="str">
        <f t="shared" si="41"/>
        <v>否</v>
      </c>
      <c r="G549" s="473" t="str">
        <f t="shared" si="42"/>
        <v>项</v>
      </c>
      <c r="H549" s="474" t="str">
        <f t="shared" si="43"/>
        <v>208</v>
      </c>
      <c r="I549" s="474" t="str">
        <f t="shared" si="44"/>
        <v>20802</v>
      </c>
    </row>
    <row r="550" s="319" customFormat="1" ht="34" customHeight="1" spans="1:9">
      <c r="A550" s="333">
        <v>2080207</v>
      </c>
      <c r="B550" s="342" t="s">
        <v>512</v>
      </c>
      <c r="C550" s="478">
        <v>-34</v>
      </c>
      <c r="D550" s="479">
        <v>0</v>
      </c>
      <c r="E550" s="477">
        <f t="shared" si="40"/>
        <v>-1</v>
      </c>
      <c r="F550" s="472" t="str">
        <f t="shared" si="41"/>
        <v>是</v>
      </c>
      <c r="G550" s="473" t="str">
        <f t="shared" si="42"/>
        <v>项</v>
      </c>
      <c r="H550" s="474" t="str">
        <f t="shared" si="43"/>
        <v>208</v>
      </c>
      <c r="I550" s="474" t="str">
        <f t="shared" si="44"/>
        <v>20802</v>
      </c>
    </row>
    <row r="551" s="319" customFormat="1" ht="34" hidden="1" customHeight="1" spans="1:9">
      <c r="A551" s="333">
        <v>2080208</v>
      </c>
      <c r="B551" s="342" t="s">
        <v>513</v>
      </c>
      <c r="C551" s="478">
        <v>0</v>
      </c>
      <c r="D551" s="479">
        <v>0</v>
      </c>
      <c r="E551" s="477" t="str">
        <f t="shared" si="40"/>
        <v/>
      </c>
      <c r="F551" s="472" t="str">
        <f t="shared" si="41"/>
        <v>否</v>
      </c>
      <c r="G551" s="473" t="str">
        <f t="shared" si="42"/>
        <v>项</v>
      </c>
      <c r="H551" s="474" t="str">
        <f t="shared" si="43"/>
        <v>208</v>
      </c>
      <c r="I551" s="474" t="str">
        <f t="shared" si="44"/>
        <v>20802</v>
      </c>
    </row>
    <row r="552" s="319" customFormat="1" ht="34" customHeight="1" spans="1:9">
      <c r="A552" s="333">
        <v>2080299</v>
      </c>
      <c r="B552" s="342" t="s">
        <v>514</v>
      </c>
      <c r="C552" s="479">
        <v>297</v>
      </c>
      <c r="D552" s="479">
        <v>795</v>
      </c>
      <c r="E552" s="477">
        <f t="shared" si="40"/>
        <v>1.67676767676768</v>
      </c>
      <c r="F552" s="472" t="str">
        <f t="shared" si="41"/>
        <v>是</v>
      </c>
      <c r="G552" s="473" t="str">
        <f t="shared" si="42"/>
        <v>项</v>
      </c>
      <c r="H552" s="474" t="str">
        <f t="shared" si="43"/>
        <v>208</v>
      </c>
      <c r="I552" s="474" t="str">
        <f t="shared" si="44"/>
        <v>20802</v>
      </c>
    </row>
    <row r="553" s="316" customFormat="1" ht="34" hidden="1" customHeight="1" spans="1:9">
      <c r="A553" s="339">
        <v>20804</v>
      </c>
      <c r="B553" s="475" t="s">
        <v>515</v>
      </c>
      <c r="C553" s="476">
        <f>SUMIFS(C554:C$1302,$G554:$G$1302,"项",$I554:$I$1302,$A553)</f>
        <v>0</v>
      </c>
      <c r="D553" s="479">
        <f>SUMIFS(D554:D$1302,$G554:$G$1302,"项",$I554:$I$1302,$A553)</f>
        <v>0</v>
      </c>
      <c r="E553" s="477" t="str">
        <f t="shared" si="40"/>
        <v/>
      </c>
      <c r="F553" s="472" t="str">
        <f t="shared" si="41"/>
        <v>否</v>
      </c>
      <c r="G553" s="473" t="str">
        <f t="shared" si="42"/>
        <v>款</v>
      </c>
      <c r="H553" s="474" t="str">
        <f t="shared" si="43"/>
        <v>208</v>
      </c>
      <c r="I553" s="474" t="str">
        <f t="shared" si="44"/>
        <v>20804</v>
      </c>
    </row>
    <row r="554" s="319" customFormat="1" ht="34" hidden="1" customHeight="1" spans="1:9">
      <c r="A554" s="333">
        <v>2080402</v>
      </c>
      <c r="B554" s="342" t="s">
        <v>516</v>
      </c>
      <c r="C554" s="479">
        <v>0</v>
      </c>
      <c r="D554" s="479">
        <v>0</v>
      </c>
      <c r="E554" s="477" t="str">
        <f t="shared" si="40"/>
        <v/>
      </c>
      <c r="F554" s="472" t="str">
        <f t="shared" si="41"/>
        <v>否</v>
      </c>
      <c r="G554" s="473" t="str">
        <f t="shared" si="42"/>
        <v>项</v>
      </c>
      <c r="H554" s="474" t="str">
        <f t="shared" si="43"/>
        <v>208</v>
      </c>
      <c r="I554" s="474" t="str">
        <f t="shared" si="44"/>
        <v>20804</v>
      </c>
    </row>
    <row r="555" s="316" customFormat="1" ht="34" customHeight="1" spans="1:9">
      <c r="A555" s="339">
        <v>20805</v>
      </c>
      <c r="B555" s="475" t="s">
        <v>517</v>
      </c>
      <c r="C555" s="476">
        <f>SUMIFS(C556:C$1302,$G556:$G$1302,"项",$I556:$I$1302,$A555)</f>
        <v>38152</v>
      </c>
      <c r="D555" s="479">
        <f>SUMIFS(D556:D$1302,$G556:$G$1302,"项",$I556:$I$1302,$A555)</f>
        <v>41707</v>
      </c>
      <c r="E555" s="477">
        <f t="shared" si="40"/>
        <v>0.0931799119312224</v>
      </c>
      <c r="F555" s="472" t="str">
        <f t="shared" si="41"/>
        <v>是</v>
      </c>
      <c r="G555" s="473" t="str">
        <f t="shared" si="42"/>
        <v>款</v>
      </c>
      <c r="H555" s="474" t="str">
        <f t="shared" si="43"/>
        <v>208</v>
      </c>
      <c r="I555" s="474" t="str">
        <f t="shared" si="44"/>
        <v>20805</v>
      </c>
    </row>
    <row r="556" s="319" customFormat="1" ht="34" customHeight="1" spans="1:9">
      <c r="A556" s="333">
        <v>2080501</v>
      </c>
      <c r="B556" s="342" t="s">
        <v>518</v>
      </c>
      <c r="C556" s="478">
        <v>2185</v>
      </c>
      <c r="D556" s="479">
        <v>2298</v>
      </c>
      <c r="E556" s="477">
        <f t="shared" si="40"/>
        <v>0.051716247139588</v>
      </c>
      <c r="F556" s="472" t="str">
        <f t="shared" si="41"/>
        <v>是</v>
      </c>
      <c r="G556" s="473" t="str">
        <f t="shared" si="42"/>
        <v>项</v>
      </c>
      <c r="H556" s="474" t="str">
        <f t="shared" si="43"/>
        <v>208</v>
      </c>
      <c r="I556" s="474" t="str">
        <f t="shared" si="44"/>
        <v>20805</v>
      </c>
    </row>
    <row r="557" s="319" customFormat="1" ht="34" customHeight="1" spans="1:9">
      <c r="A557" s="333">
        <v>2080502</v>
      </c>
      <c r="B557" s="342" t="s">
        <v>519</v>
      </c>
      <c r="C557" s="478">
        <v>4444</v>
      </c>
      <c r="D557" s="479">
        <v>4733</v>
      </c>
      <c r="E557" s="477">
        <f t="shared" si="40"/>
        <v>0.065031503150315</v>
      </c>
      <c r="F557" s="472" t="str">
        <f t="shared" si="41"/>
        <v>是</v>
      </c>
      <c r="G557" s="473" t="str">
        <f t="shared" si="42"/>
        <v>项</v>
      </c>
      <c r="H557" s="474" t="str">
        <f t="shared" si="43"/>
        <v>208</v>
      </c>
      <c r="I557" s="474" t="str">
        <f t="shared" si="44"/>
        <v>20805</v>
      </c>
    </row>
    <row r="558" s="319" customFormat="1" ht="34" hidden="1" customHeight="1" spans="1:9">
      <c r="A558" s="333">
        <v>2080503</v>
      </c>
      <c r="B558" s="342" t="s">
        <v>520</v>
      </c>
      <c r="C558" s="478">
        <v>0</v>
      </c>
      <c r="D558" s="479">
        <v>0</v>
      </c>
      <c r="E558" s="477" t="str">
        <f t="shared" si="40"/>
        <v/>
      </c>
      <c r="F558" s="472" t="str">
        <f t="shared" si="41"/>
        <v>否</v>
      </c>
      <c r="G558" s="473" t="str">
        <f t="shared" si="42"/>
        <v>项</v>
      </c>
      <c r="H558" s="474" t="str">
        <f t="shared" si="43"/>
        <v>208</v>
      </c>
      <c r="I558" s="474" t="str">
        <f t="shared" si="44"/>
        <v>20805</v>
      </c>
    </row>
    <row r="559" s="319" customFormat="1" ht="34" customHeight="1" spans="1:9">
      <c r="A559" s="333">
        <v>2080505</v>
      </c>
      <c r="B559" s="342" t="s">
        <v>521</v>
      </c>
      <c r="C559" s="478">
        <v>12842</v>
      </c>
      <c r="D559" s="479">
        <v>14058</v>
      </c>
      <c r="E559" s="477">
        <f t="shared" si="40"/>
        <v>0.0946893007319731</v>
      </c>
      <c r="F559" s="472" t="str">
        <f t="shared" si="41"/>
        <v>是</v>
      </c>
      <c r="G559" s="473" t="str">
        <f t="shared" si="42"/>
        <v>项</v>
      </c>
      <c r="H559" s="474" t="str">
        <f t="shared" si="43"/>
        <v>208</v>
      </c>
      <c r="I559" s="474" t="str">
        <f t="shared" si="44"/>
        <v>20805</v>
      </c>
    </row>
    <row r="560" s="319" customFormat="1" ht="34" customHeight="1" spans="1:9">
      <c r="A560" s="333">
        <v>2080506</v>
      </c>
      <c r="B560" s="342" t="s">
        <v>522</v>
      </c>
      <c r="C560" s="478">
        <v>2463</v>
      </c>
      <c r="D560" s="479">
        <v>2628</v>
      </c>
      <c r="E560" s="477">
        <f t="shared" si="40"/>
        <v>0.0669914738124238</v>
      </c>
      <c r="F560" s="472" t="str">
        <f t="shared" si="41"/>
        <v>是</v>
      </c>
      <c r="G560" s="473" t="str">
        <f t="shared" si="42"/>
        <v>项</v>
      </c>
      <c r="H560" s="474" t="str">
        <f t="shared" si="43"/>
        <v>208</v>
      </c>
      <c r="I560" s="474" t="str">
        <f t="shared" si="44"/>
        <v>20805</v>
      </c>
    </row>
    <row r="561" s="319" customFormat="1" ht="34" customHeight="1" spans="1:9">
      <c r="A561" s="481">
        <v>2080507</v>
      </c>
      <c r="B561" s="487" t="s">
        <v>523</v>
      </c>
      <c r="C561" s="478">
        <v>10776</v>
      </c>
      <c r="D561" s="479">
        <v>11400</v>
      </c>
      <c r="E561" s="477">
        <f t="shared" si="40"/>
        <v>0.0579064587973275</v>
      </c>
      <c r="F561" s="472" t="str">
        <f t="shared" si="41"/>
        <v>是</v>
      </c>
      <c r="G561" s="473" t="str">
        <f t="shared" si="42"/>
        <v>项</v>
      </c>
      <c r="H561" s="474" t="str">
        <f t="shared" si="43"/>
        <v>208</v>
      </c>
      <c r="I561" s="474" t="str">
        <f t="shared" si="44"/>
        <v>20805</v>
      </c>
    </row>
    <row r="562" s="447" customFormat="1" ht="34" hidden="1" customHeight="1" spans="1:9">
      <c r="A562" s="333">
        <v>2080508</v>
      </c>
      <c r="B562" s="342" t="s">
        <v>524</v>
      </c>
      <c r="C562" s="478">
        <v>0</v>
      </c>
      <c r="D562" s="479">
        <v>0</v>
      </c>
      <c r="E562" s="477" t="str">
        <f t="shared" si="40"/>
        <v/>
      </c>
      <c r="F562" s="472" t="str">
        <f t="shared" si="41"/>
        <v>否</v>
      </c>
      <c r="G562" s="473" t="str">
        <f t="shared" si="42"/>
        <v>项</v>
      </c>
      <c r="H562" s="474" t="str">
        <f t="shared" si="43"/>
        <v>208</v>
      </c>
      <c r="I562" s="474" t="str">
        <f t="shared" si="44"/>
        <v>20805</v>
      </c>
    </row>
    <row r="563" s="319" customFormat="1" ht="34" customHeight="1" spans="1:9">
      <c r="A563" s="333">
        <v>2080599</v>
      </c>
      <c r="B563" s="342" t="s">
        <v>525</v>
      </c>
      <c r="C563" s="479">
        <v>5442</v>
      </c>
      <c r="D563" s="479">
        <f>6424+166</f>
        <v>6590</v>
      </c>
      <c r="E563" s="477">
        <f t="shared" si="40"/>
        <v>0.210951855935318</v>
      </c>
      <c r="F563" s="472" t="str">
        <f t="shared" si="41"/>
        <v>是</v>
      </c>
      <c r="G563" s="473" t="str">
        <f t="shared" si="42"/>
        <v>项</v>
      </c>
      <c r="H563" s="474" t="str">
        <f t="shared" si="43"/>
        <v>208</v>
      </c>
      <c r="I563" s="474" t="str">
        <f t="shared" si="44"/>
        <v>20805</v>
      </c>
    </row>
    <row r="564" s="316" customFormat="1" ht="34" hidden="1" customHeight="1" spans="1:9">
      <c r="A564" s="339">
        <v>20806</v>
      </c>
      <c r="B564" s="475" t="s">
        <v>526</v>
      </c>
      <c r="C564" s="476">
        <f>SUMIFS(C565:C$1302,$G565:$G$1302,"项",$I565:$I$1302,$A564)</f>
        <v>0</v>
      </c>
      <c r="D564" s="479">
        <f>SUMIFS(D565:D$1302,$G565:$G$1302,"项",$I565:$I$1302,$A564)</f>
        <v>0</v>
      </c>
      <c r="E564" s="477" t="str">
        <f t="shared" si="40"/>
        <v/>
      </c>
      <c r="F564" s="472" t="str">
        <f t="shared" si="41"/>
        <v>否</v>
      </c>
      <c r="G564" s="473" t="str">
        <f t="shared" si="42"/>
        <v>款</v>
      </c>
      <c r="H564" s="474" t="str">
        <f t="shared" si="43"/>
        <v>208</v>
      </c>
      <c r="I564" s="474" t="str">
        <f t="shared" si="44"/>
        <v>20806</v>
      </c>
    </row>
    <row r="565" s="319" customFormat="1" ht="34" hidden="1" customHeight="1" spans="1:9">
      <c r="A565" s="333">
        <v>2080601</v>
      </c>
      <c r="B565" s="342" t="s">
        <v>527</v>
      </c>
      <c r="C565" s="478">
        <v>0</v>
      </c>
      <c r="D565" s="479">
        <v>0</v>
      </c>
      <c r="E565" s="477" t="str">
        <f t="shared" ref="E565:E628" si="45">IF(C565&lt;&gt;0,D565/C565-1,"")</f>
        <v/>
      </c>
      <c r="F565" s="472" t="str">
        <f t="shared" si="41"/>
        <v>否</v>
      </c>
      <c r="G565" s="473" t="str">
        <f t="shared" si="42"/>
        <v>项</v>
      </c>
      <c r="H565" s="474" t="str">
        <f t="shared" si="43"/>
        <v>208</v>
      </c>
      <c r="I565" s="474" t="str">
        <f t="shared" si="44"/>
        <v>20806</v>
      </c>
    </row>
    <row r="566" s="319" customFormat="1" ht="34" hidden="1" customHeight="1" spans="1:9">
      <c r="A566" s="333">
        <v>2080602</v>
      </c>
      <c r="B566" s="342" t="s">
        <v>528</v>
      </c>
      <c r="C566" s="478">
        <v>0</v>
      </c>
      <c r="D566" s="479">
        <v>0</v>
      </c>
      <c r="E566" s="477" t="str">
        <f t="shared" si="45"/>
        <v/>
      </c>
      <c r="F566" s="472" t="str">
        <f t="shared" si="41"/>
        <v>否</v>
      </c>
      <c r="G566" s="473" t="str">
        <f t="shared" si="42"/>
        <v>项</v>
      </c>
      <c r="H566" s="474" t="str">
        <f t="shared" si="43"/>
        <v>208</v>
      </c>
      <c r="I566" s="474" t="str">
        <f t="shared" si="44"/>
        <v>20806</v>
      </c>
    </row>
    <row r="567" s="447" customFormat="1" ht="34" hidden="1" customHeight="1" spans="1:9">
      <c r="A567" s="333">
        <v>2080699</v>
      </c>
      <c r="B567" s="342" t="s">
        <v>529</v>
      </c>
      <c r="C567" s="479">
        <v>0</v>
      </c>
      <c r="D567" s="479">
        <v>0</v>
      </c>
      <c r="E567" s="477" t="str">
        <f t="shared" si="45"/>
        <v/>
      </c>
      <c r="F567" s="472" t="str">
        <f t="shared" si="41"/>
        <v>否</v>
      </c>
      <c r="G567" s="473" t="str">
        <f t="shared" si="42"/>
        <v>项</v>
      </c>
      <c r="H567" s="474" t="str">
        <f t="shared" si="43"/>
        <v>208</v>
      </c>
      <c r="I567" s="474" t="str">
        <f t="shared" si="44"/>
        <v>20806</v>
      </c>
    </row>
    <row r="568" s="316" customFormat="1" ht="34" customHeight="1" spans="1:9">
      <c r="A568" s="339">
        <v>20807</v>
      </c>
      <c r="B568" s="475" t="s">
        <v>530</v>
      </c>
      <c r="C568" s="476">
        <f>SUMIFS(C569:C$1302,$G569:$G$1302,"项",$I569:$I$1302,$A568)</f>
        <v>6926</v>
      </c>
      <c r="D568" s="479">
        <f>SUMIFS(D569:D$1302,$G569:$G$1302,"项",$I569:$I$1302,$A568)</f>
        <v>8028</v>
      </c>
      <c r="E568" s="477">
        <f t="shared" si="45"/>
        <v>0.159110597747618</v>
      </c>
      <c r="F568" s="472" t="str">
        <f t="shared" si="41"/>
        <v>是</v>
      </c>
      <c r="G568" s="473" t="str">
        <f t="shared" si="42"/>
        <v>款</v>
      </c>
      <c r="H568" s="474" t="str">
        <f t="shared" si="43"/>
        <v>208</v>
      </c>
      <c r="I568" s="474" t="str">
        <f t="shared" si="44"/>
        <v>20807</v>
      </c>
    </row>
    <row r="569" s="319" customFormat="1" ht="34" hidden="1" customHeight="1" spans="1:9">
      <c r="A569" s="333">
        <v>2080701</v>
      </c>
      <c r="B569" s="342" t="s">
        <v>531</v>
      </c>
      <c r="C569" s="478">
        <v>0</v>
      </c>
      <c r="D569" s="479">
        <v>0</v>
      </c>
      <c r="E569" s="477" t="str">
        <f t="shared" si="45"/>
        <v/>
      </c>
      <c r="F569" s="472" t="str">
        <f t="shared" si="41"/>
        <v>否</v>
      </c>
      <c r="G569" s="473" t="str">
        <f t="shared" si="42"/>
        <v>项</v>
      </c>
      <c r="H569" s="474" t="str">
        <f t="shared" si="43"/>
        <v>208</v>
      </c>
      <c r="I569" s="474" t="str">
        <f t="shared" si="44"/>
        <v>20807</v>
      </c>
    </row>
    <row r="570" s="319" customFormat="1" ht="34" customHeight="1" spans="1:9">
      <c r="A570" s="333">
        <v>2080702</v>
      </c>
      <c r="B570" s="342" t="s">
        <v>532</v>
      </c>
      <c r="C570" s="478">
        <v>30</v>
      </c>
      <c r="D570" s="479">
        <v>343</v>
      </c>
      <c r="E570" s="477">
        <f t="shared" si="45"/>
        <v>10.4333333333333</v>
      </c>
      <c r="F570" s="472" t="str">
        <f t="shared" si="41"/>
        <v>是</v>
      </c>
      <c r="G570" s="473" t="str">
        <f t="shared" si="42"/>
        <v>项</v>
      </c>
      <c r="H570" s="474" t="str">
        <f t="shared" si="43"/>
        <v>208</v>
      </c>
      <c r="I570" s="474" t="str">
        <f t="shared" si="44"/>
        <v>20807</v>
      </c>
    </row>
    <row r="571" s="319" customFormat="1" ht="34" hidden="1" customHeight="1" spans="1:9">
      <c r="A571" s="333">
        <v>2080704</v>
      </c>
      <c r="B571" s="342" t="s">
        <v>533</v>
      </c>
      <c r="C571" s="478">
        <v>0</v>
      </c>
      <c r="D571" s="479">
        <v>0</v>
      </c>
      <c r="E571" s="477" t="str">
        <f t="shared" si="45"/>
        <v/>
      </c>
      <c r="F571" s="472" t="str">
        <f t="shared" si="41"/>
        <v>否</v>
      </c>
      <c r="G571" s="473" t="str">
        <f t="shared" si="42"/>
        <v>项</v>
      </c>
      <c r="H571" s="474" t="str">
        <f t="shared" si="43"/>
        <v>208</v>
      </c>
      <c r="I571" s="474" t="str">
        <f t="shared" si="44"/>
        <v>20807</v>
      </c>
    </row>
    <row r="572" s="319" customFormat="1" ht="34" hidden="1" customHeight="1" spans="1:9">
      <c r="A572" s="333">
        <v>2080705</v>
      </c>
      <c r="B572" s="342" t="s">
        <v>534</v>
      </c>
      <c r="C572" s="478">
        <v>0</v>
      </c>
      <c r="D572" s="479">
        <v>0</v>
      </c>
      <c r="E572" s="477" t="str">
        <f t="shared" si="45"/>
        <v/>
      </c>
      <c r="F572" s="472" t="str">
        <f t="shared" si="41"/>
        <v>否</v>
      </c>
      <c r="G572" s="473" t="str">
        <f t="shared" si="42"/>
        <v>项</v>
      </c>
      <c r="H572" s="474" t="str">
        <f t="shared" si="43"/>
        <v>208</v>
      </c>
      <c r="I572" s="474" t="str">
        <f t="shared" si="44"/>
        <v>20807</v>
      </c>
    </row>
    <row r="573" s="319" customFormat="1" ht="34" hidden="1" customHeight="1" spans="1:9">
      <c r="A573" s="333">
        <v>2080709</v>
      </c>
      <c r="B573" s="342" t="s">
        <v>535</v>
      </c>
      <c r="C573" s="478">
        <v>0</v>
      </c>
      <c r="D573" s="479">
        <v>0</v>
      </c>
      <c r="E573" s="477" t="str">
        <f t="shared" si="45"/>
        <v/>
      </c>
      <c r="F573" s="472" t="str">
        <f t="shared" si="41"/>
        <v>否</v>
      </c>
      <c r="G573" s="473" t="str">
        <f t="shared" si="42"/>
        <v>项</v>
      </c>
      <c r="H573" s="474" t="str">
        <f t="shared" si="43"/>
        <v>208</v>
      </c>
      <c r="I573" s="474" t="str">
        <f t="shared" si="44"/>
        <v>20807</v>
      </c>
    </row>
    <row r="574" s="319" customFormat="1" ht="34" customHeight="1" spans="1:9">
      <c r="A574" s="333">
        <v>2080711</v>
      </c>
      <c r="B574" s="342" t="s">
        <v>536</v>
      </c>
      <c r="C574" s="478">
        <v>169</v>
      </c>
      <c r="D574" s="479">
        <v>73</v>
      </c>
      <c r="E574" s="477">
        <f t="shared" si="45"/>
        <v>-0.568047337278107</v>
      </c>
      <c r="F574" s="472" t="str">
        <f t="shared" si="41"/>
        <v>是</v>
      </c>
      <c r="G574" s="473" t="str">
        <f t="shared" si="42"/>
        <v>项</v>
      </c>
      <c r="H574" s="474" t="str">
        <f t="shared" si="43"/>
        <v>208</v>
      </c>
      <c r="I574" s="474" t="str">
        <f t="shared" si="44"/>
        <v>20807</v>
      </c>
    </row>
    <row r="575" s="319" customFormat="1" ht="34" hidden="1" customHeight="1" spans="1:9">
      <c r="A575" s="333">
        <v>2080712</v>
      </c>
      <c r="B575" s="342" t="s">
        <v>537</v>
      </c>
      <c r="C575" s="478">
        <v>0</v>
      </c>
      <c r="D575" s="479">
        <v>0</v>
      </c>
      <c r="E575" s="477" t="str">
        <f t="shared" si="45"/>
        <v/>
      </c>
      <c r="F575" s="472" t="str">
        <f t="shared" si="41"/>
        <v>否</v>
      </c>
      <c r="G575" s="473" t="str">
        <f t="shared" si="42"/>
        <v>项</v>
      </c>
      <c r="H575" s="474" t="str">
        <f t="shared" si="43"/>
        <v>208</v>
      </c>
      <c r="I575" s="474" t="str">
        <f t="shared" si="44"/>
        <v>20807</v>
      </c>
    </row>
    <row r="576" s="319" customFormat="1" ht="34" hidden="1" customHeight="1" spans="1:9">
      <c r="A576" s="333">
        <v>2080713</v>
      </c>
      <c r="B576" s="342" t="s">
        <v>538</v>
      </c>
      <c r="C576" s="478">
        <v>0</v>
      </c>
      <c r="D576" s="479">
        <v>0</v>
      </c>
      <c r="E576" s="477" t="str">
        <f t="shared" si="45"/>
        <v/>
      </c>
      <c r="F576" s="472" t="str">
        <f t="shared" si="41"/>
        <v>否</v>
      </c>
      <c r="G576" s="473" t="str">
        <f t="shared" si="42"/>
        <v>项</v>
      </c>
      <c r="H576" s="474" t="str">
        <f t="shared" si="43"/>
        <v>208</v>
      </c>
      <c r="I576" s="474" t="str">
        <f t="shared" si="44"/>
        <v>20807</v>
      </c>
    </row>
    <row r="577" s="319" customFormat="1" ht="34" customHeight="1" spans="1:9">
      <c r="A577" s="333">
        <v>2080799</v>
      </c>
      <c r="B577" s="342" t="s">
        <v>539</v>
      </c>
      <c r="C577" s="479">
        <v>6727</v>
      </c>
      <c r="D577" s="479">
        <v>7612</v>
      </c>
      <c r="E577" s="477">
        <f t="shared" si="45"/>
        <v>0.131559387542738</v>
      </c>
      <c r="F577" s="472" t="str">
        <f t="shared" si="41"/>
        <v>是</v>
      </c>
      <c r="G577" s="473" t="str">
        <f t="shared" si="42"/>
        <v>项</v>
      </c>
      <c r="H577" s="474" t="str">
        <f t="shared" si="43"/>
        <v>208</v>
      </c>
      <c r="I577" s="474" t="str">
        <f t="shared" si="44"/>
        <v>20807</v>
      </c>
    </row>
    <row r="578" s="316" customFormat="1" ht="34" customHeight="1" spans="1:9">
      <c r="A578" s="339">
        <v>20808</v>
      </c>
      <c r="B578" s="475" t="s">
        <v>540</v>
      </c>
      <c r="C578" s="476">
        <f>SUMIFS(C579:C$1302,$G579:$G$1302,"项",$I579:$I$1302,$A578)</f>
        <v>5223</v>
      </c>
      <c r="D578" s="479">
        <f>SUMIFS(D579:D$1302,$G579:$G$1302,"项",$I579:$I$1302,$A578)</f>
        <v>6429</v>
      </c>
      <c r="E578" s="477">
        <f t="shared" si="45"/>
        <v>0.23090178058587</v>
      </c>
      <c r="F578" s="472" t="str">
        <f t="shared" si="41"/>
        <v>是</v>
      </c>
      <c r="G578" s="473" t="str">
        <f t="shared" si="42"/>
        <v>款</v>
      </c>
      <c r="H578" s="474" t="str">
        <f t="shared" si="43"/>
        <v>208</v>
      </c>
      <c r="I578" s="474" t="str">
        <f t="shared" si="44"/>
        <v>20808</v>
      </c>
    </row>
    <row r="579" s="319" customFormat="1" ht="34" customHeight="1" spans="1:9">
      <c r="A579" s="333">
        <v>2080801</v>
      </c>
      <c r="B579" s="342" t="s">
        <v>541</v>
      </c>
      <c r="C579" s="478">
        <v>2288</v>
      </c>
      <c r="D579" s="479">
        <v>2791</v>
      </c>
      <c r="E579" s="477">
        <f t="shared" si="45"/>
        <v>0.219842657342657</v>
      </c>
      <c r="F579" s="472" t="str">
        <f t="shared" si="41"/>
        <v>是</v>
      </c>
      <c r="G579" s="473" t="str">
        <f t="shared" si="42"/>
        <v>项</v>
      </c>
      <c r="H579" s="474" t="str">
        <f t="shared" si="43"/>
        <v>208</v>
      </c>
      <c r="I579" s="474" t="str">
        <f t="shared" si="44"/>
        <v>20808</v>
      </c>
    </row>
    <row r="580" s="319" customFormat="1" ht="34" customHeight="1" spans="1:9">
      <c r="A580" s="333">
        <v>2080802</v>
      </c>
      <c r="B580" s="342" t="s">
        <v>542</v>
      </c>
      <c r="C580" s="478">
        <v>861</v>
      </c>
      <c r="D580" s="479">
        <v>319</v>
      </c>
      <c r="E580" s="477">
        <f t="shared" si="45"/>
        <v>-0.629500580720093</v>
      </c>
      <c r="F580" s="472" t="str">
        <f t="shared" ref="F580:F643" si="46">IF(LEN(A580)=3,"是",IF(B580&lt;&gt;"",IF(SUM(C580:D580)&lt;&gt;0,"是","否"),"是"))</f>
        <v>是</v>
      </c>
      <c r="G580" s="473" t="str">
        <f t="shared" ref="G580:G643" si="47">_xlfn.IFS(LEN(A580)=3,"类",LEN(A580)=5,"款",LEN(A580)=7,"项")</f>
        <v>项</v>
      </c>
      <c r="H580" s="474" t="str">
        <f t="shared" ref="H580:H643" si="48">LEFT(A580,3)</f>
        <v>208</v>
      </c>
      <c r="I580" s="474" t="str">
        <f t="shared" ref="I580:I643" si="49">LEFT(A580,5)</f>
        <v>20808</v>
      </c>
    </row>
    <row r="581" s="319" customFormat="1" ht="34" customHeight="1" spans="1:9">
      <c r="A581" s="333">
        <v>2080803</v>
      </c>
      <c r="B581" s="342" t="s">
        <v>543</v>
      </c>
      <c r="C581" s="478">
        <v>37</v>
      </c>
      <c r="D581" s="479">
        <v>0</v>
      </c>
      <c r="E581" s="477">
        <f t="shared" si="45"/>
        <v>-1</v>
      </c>
      <c r="F581" s="472" t="str">
        <f t="shared" si="46"/>
        <v>是</v>
      </c>
      <c r="G581" s="473" t="str">
        <f t="shared" si="47"/>
        <v>项</v>
      </c>
      <c r="H581" s="474" t="str">
        <f t="shared" si="48"/>
        <v>208</v>
      </c>
      <c r="I581" s="474" t="str">
        <f t="shared" si="49"/>
        <v>20808</v>
      </c>
    </row>
    <row r="582" s="319" customFormat="1" ht="34" hidden="1" customHeight="1" spans="1:9">
      <c r="A582" s="333">
        <v>2080804</v>
      </c>
      <c r="B582" s="342" t="s">
        <v>544</v>
      </c>
      <c r="C582" s="478">
        <v>0</v>
      </c>
      <c r="D582" s="479">
        <v>0</v>
      </c>
      <c r="E582" s="477" t="str">
        <f t="shared" si="45"/>
        <v/>
      </c>
      <c r="F582" s="472" t="str">
        <f t="shared" si="46"/>
        <v>否</v>
      </c>
      <c r="G582" s="473" t="str">
        <f t="shared" si="47"/>
        <v>项</v>
      </c>
      <c r="H582" s="474" t="str">
        <f t="shared" si="48"/>
        <v>208</v>
      </c>
      <c r="I582" s="474" t="str">
        <f t="shared" si="49"/>
        <v>20808</v>
      </c>
    </row>
    <row r="583" s="319" customFormat="1" ht="34" customHeight="1" spans="1:9">
      <c r="A583" s="333">
        <v>2080805</v>
      </c>
      <c r="B583" s="342" t="s">
        <v>545</v>
      </c>
      <c r="C583" s="478">
        <v>188</v>
      </c>
      <c r="D583" s="479">
        <v>208</v>
      </c>
      <c r="E583" s="477">
        <f t="shared" si="45"/>
        <v>0.106382978723404</v>
      </c>
      <c r="F583" s="472" t="str">
        <f t="shared" si="46"/>
        <v>是</v>
      </c>
      <c r="G583" s="473" t="str">
        <f t="shared" si="47"/>
        <v>项</v>
      </c>
      <c r="H583" s="474" t="str">
        <f t="shared" si="48"/>
        <v>208</v>
      </c>
      <c r="I583" s="474" t="str">
        <f t="shared" si="49"/>
        <v>20808</v>
      </c>
    </row>
    <row r="584" s="319" customFormat="1" ht="34" hidden="1" customHeight="1" spans="1:9">
      <c r="A584" s="333">
        <v>2080806</v>
      </c>
      <c r="B584" s="342" t="s">
        <v>546</v>
      </c>
      <c r="C584" s="478">
        <v>0</v>
      </c>
      <c r="D584" s="479">
        <v>0</v>
      </c>
      <c r="E584" s="477" t="str">
        <f t="shared" si="45"/>
        <v/>
      </c>
      <c r="F584" s="472" t="str">
        <f t="shared" si="46"/>
        <v>否</v>
      </c>
      <c r="G584" s="473" t="str">
        <f t="shared" si="47"/>
        <v>项</v>
      </c>
      <c r="H584" s="474" t="str">
        <f t="shared" si="48"/>
        <v>208</v>
      </c>
      <c r="I584" s="474" t="str">
        <f t="shared" si="49"/>
        <v>20808</v>
      </c>
    </row>
    <row r="585" s="319" customFormat="1" ht="34" hidden="1" customHeight="1" spans="1:9">
      <c r="A585" s="333" t="s">
        <v>1660</v>
      </c>
      <c r="B585" s="342" t="s">
        <v>547</v>
      </c>
      <c r="C585" s="478">
        <v>0</v>
      </c>
      <c r="D585" s="479">
        <v>0</v>
      </c>
      <c r="E585" s="477" t="str">
        <f t="shared" si="45"/>
        <v/>
      </c>
      <c r="F585" s="472" t="str">
        <f t="shared" si="46"/>
        <v>否</v>
      </c>
      <c r="G585" s="473" t="str">
        <f t="shared" si="47"/>
        <v>项</v>
      </c>
      <c r="H585" s="474" t="str">
        <f t="shared" si="48"/>
        <v>208</v>
      </c>
      <c r="I585" s="474" t="str">
        <f t="shared" si="49"/>
        <v>20808</v>
      </c>
    </row>
    <row r="586" s="319" customFormat="1" ht="34" customHeight="1" spans="1:9">
      <c r="A586" s="333">
        <v>2080808</v>
      </c>
      <c r="B586" s="342" t="s">
        <v>548</v>
      </c>
      <c r="C586" s="479">
        <v>74</v>
      </c>
      <c r="D586" s="479">
        <v>9</v>
      </c>
      <c r="E586" s="477">
        <f t="shared" si="45"/>
        <v>-0.878378378378378</v>
      </c>
      <c r="F586" s="472" t="str">
        <f t="shared" si="46"/>
        <v>是</v>
      </c>
      <c r="G586" s="473" t="str">
        <f t="shared" si="47"/>
        <v>项</v>
      </c>
      <c r="H586" s="474" t="str">
        <f t="shared" si="48"/>
        <v>208</v>
      </c>
      <c r="I586" s="474" t="str">
        <f t="shared" si="49"/>
        <v>20808</v>
      </c>
    </row>
    <row r="587" s="319" customFormat="1" ht="34" customHeight="1" spans="1:9">
      <c r="A587" s="333">
        <v>2080899</v>
      </c>
      <c r="B587" s="342" t="s">
        <v>549</v>
      </c>
      <c r="C587" s="478">
        <v>1775</v>
      </c>
      <c r="D587" s="479">
        <v>3102</v>
      </c>
      <c r="E587" s="477">
        <f t="shared" si="45"/>
        <v>0.747605633802817</v>
      </c>
      <c r="F587" s="472" t="str">
        <f t="shared" si="46"/>
        <v>是</v>
      </c>
      <c r="G587" s="473" t="str">
        <f t="shared" si="47"/>
        <v>项</v>
      </c>
      <c r="H587" s="474" t="str">
        <f t="shared" si="48"/>
        <v>208</v>
      </c>
      <c r="I587" s="474" t="str">
        <f t="shared" si="49"/>
        <v>20808</v>
      </c>
    </row>
    <row r="588" s="316" customFormat="1" ht="34" customHeight="1" spans="1:9">
      <c r="A588" s="339">
        <v>20809</v>
      </c>
      <c r="B588" s="475" t="s">
        <v>550</v>
      </c>
      <c r="C588" s="476">
        <f>SUMIFS(C589:C$1302,$G589:$G$1302,"项",$I589:$I$1302,$A588)</f>
        <v>308</v>
      </c>
      <c r="D588" s="479">
        <f>SUMIFS(D589:D$1302,$G589:$G$1302,"项",$I589:$I$1302,$A588)</f>
        <v>489</v>
      </c>
      <c r="E588" s="477">
        <f t="shared" si="45"/>
        <v>0.587662337662338</v>
      </c>
      <c r="F588" s="472" t="str">
        <f t="shared" si="46"/>
        <v>是</v>
      </c>
      <c r="G588" s="473" t="str">
        <f t="shared" si="47"/>
        <v>款</v>
      </c>
      <c r="H588" s="474" t="str">
        <f t="shared" si="48"/>
        <v>208</v>
      </c>
      <c r="I588" s="474" t="str">
        <f t="shared" si="49"/>
        <v>20809</v>
      </c>
    </row>
    <row r="589" s="319" customFormat="1" ht="34" customHeight="1" spans="1:9">
      <c r="A589" s="333">
        <v>2080901</v>
      </c>
      <c r="B589" s="342" t="s">
        <v>551</v>
      </c>
      <c r="C589" s="478">
        <v>124</v>
      </c>
      <c r="D589" s="479">
        <v>368</v>
      </c>
      <c r="E589" s="477">
        <f t="shared" si="45"/>
        <v>1.96774193548387</v>
      </c>
      <c r="F589" s="472" t="str">
        <f t="shared" si="46"/>
        <v>是</v>
      </c>
      <c r="G589" s="473" t="str">
        <f t="shared" si="47"/>
        <v>项</v>
      </c>
      <c r="H589" s="474" t="str">
        <f t="shared" si="48"/>
        <v>208</v>
      </c>
      <c r="I589" s="474" t="str">
        <f t="shared" si="49"/>
        <v>20809</v>
      </c>
    </row>
    <row r="590" s="319" customFormat="1" ht="34" customHeight="1" spans="1:9">
      <c r="A590" s="333">
        <v>2080902</v>
      </c>
      <c r="B590" s="342" t="s">
        <v>552</v>
      </c>
      <c r="C590" s="478">
        <v>56</v>
      </c>
      <c r="D590" s="479">
        <v>68</v>
      </c>
      <c r="E590" s="477">
        <f t="shared" si="45"/>
        <v>0.214285714285714</v>
      </c>
      <c r="F590" s="472" t="str">
        <f t="shared" si="46"/>
        <v>是</v>
      </c>
      <c r="G590" s="473" t="str">
        <f t="shared" si="47"/>
        <v>项</v>
      </c>
      <c r="H590" s="474" t="str">
        <f t="shared" si="48"/>
        <v>208</v>
      </c>
      <c r="I590" s="474" t="str">
        <f t="shared" si="49"/>
        <v>20809</v>
      </c>
    </row>
    <row r="591" s="319" customFormat="1" ht="34" customHeight="1" spans="1:9">
      <c r="A591" s="333">
        <v>2080903</v>
      </c>
      <c r="B591" s="342" t="s">
        <v>553</v>
      </c>
      <c r="C591" s="478">
        <v>2</v>
      </c>
      <c r="D591" s="479">
        <v>8</v>
      </c>
      <c r="E591" s="477">
        <f t="shared" si="45"/>
        <v>3</v>
      </c>
      <c r="F591" s="472" t="str">
        <f t="shared" si="46"/>
        <v>是</v>
      </c>
      <c r="G591" s="473" t="str">
        <f t="shared" si="47"/>
        <v>项</v>
      </c>
      <c r="H591" s="474" t="str">
        <f t="shared" si="48"/>
        <v>208</v>
      </c>
      <c r="I591" s="474" t="str">
        <f t="shared" si="49"/>
        <v>20809</v>
      </c>
    </row>
    <row r="592" s="319" customFormat="1" ht="34" customHeight="1" spans="1:9">
      <c r="A592" s="333">
        <v>2080904</v>
      </c>
      <c r="B592" s="342" t="s">
        <v>554</v>
      </c>
      <c r="C592" s="478">
        <v>0</v>
      </c>
      <c r="D592" s="479">
        <v>19</v>
      </c>
      <c r="E592" s="477" t="str">
        <f t="shared" si="45"/>
        <v/>
      </c>
      <c r="F592" s="472" t="str">
        <f t="shared" si="46"/>
        <v>是</v>
      </c>
      <c r="G592" s="473" t="str">
        <f t="shared" si="47"/>
        <v>项</v>
      </c>
      <c r="H592" s="474" t="str">
        <f t="shared" si="48"/>
        <v>208</v>
      </c>
      <c r="I592" s="474" t="str">
        <f t="shared" si="49"/>
        <v>20809</v>
      </c>
    </row>
    <row r="593" s="319" customFormat="1" ht="34" customHeight="1" spans="1:9">
      <c r="A593" s="333">
        <v>2080905</v>
      </c>
      <c r="B593" s="342" t="s">
        <v>555</v>
      </c>
      <c r="C593" s="479">
        <v>123</v>
      </c>
      <c r="D593" s="479">
        <v>5</v>
      </c>
      <c r="E593" s="477">
        <f t="shared" si="45"/>
        <v>-0.959349593495935</v>
      </c>
      <c r="F593" s="472" t="str">
        <f t="shared" si="46"/>
        <v>是</v>
      </c>
      <c r="G593" s="473" t="str">
        <f t="shared" si="47"/>
        <v>项</v>
      </c>
      <c r="H593" s="474" t="str">
        <f t="shared" si="48"/>
        <v>208</v>
      </c>
      <c r="I593" s="474" t="str">
        <f t="shared" si="49"/>
        <v>20809</v>
      </c>
    </row>
    <row r="594" s="319" customFormat="1" ht="34" customHeight="1" spans="1:9">
      <c r="A594" s="333">
        <v>2080999</v>
      </c>
      <c r="B594" s="342" t="s">
        <v>556</v>
      </c>
      <c r="C594" s="478">
        <v>3</v>
      </c>
      <c r="D594" s="479">
        <v>21</v>
      </c>
      <c r="E594" s="477">
        <f t="shared" si="45"/>
        <v>6</v>
      </c>
      <c r="F594" s="472" t="str">
        <f t="shared" si="46"/>
        <v>是</v>
      </c>
      <c r="G594" s="473" t="str">
        <f t="shared" si="47"/>
        <v>项</v>
      </c>
      <c r="H594" s="474" t="str">
        <f t="shared" si="48"/>
        <v>208</v>
      </c>
      <c r="I594" s="474" t="str">
        <f t="shared" si="49"/>
        <v>20809</v>
      </c>
    </row>
    <row r="595" s="316" customFormat="1" ht="34" customHeight="1" spans="1:9">
      <c r="A595" s="339">
        <v>20810</v>
      </c>
      <c r="B595" s="475" t="s">
        <v>557</v>
      </c>
      <c r="C595" s="476">
        <f>SUMIFS(C596:C$1302,$G596:$G$1302,"项",$I596:$I$1302,$A595)</f>
        <v>2455</v>
      </c>
      <c r="D595" s="479">
        <f>SUMIFS(D596:D$1302,$G596:$G$1302,"项",$I596:$I$1302,$A595)</f>
        <v>5200</v>
      </c>
      <c r="E595" s="477">
        <f t="shared" si="45"/>
        <v>1.11812627291242</v>
      </c>
      <c r="F595" s="472" t="str">
        <f t="shared" si="46"/>
        <v>是</v>
      </c>
      <c r="G595" s="473" t="str">
        <f t="shared" si="47"/>
        <v>款</v>
      </c>
      <c r="H595" s="474" t="str">
        <f t="shared" si="48"/>
        <v>208</v>
      </c>
      <c r="I595" s="474" t="str">
        <f t="shared" si="49"/>
        <v>20810</v>
      </c>
    </row>
    <row r="596" s="319" customFormat="1" ht="34" customHeight="1" spans="1:9">
      <c r="A596" s="333">
        <v>2081001</v>
      </c>
      <c r="B596" s="342" t="s">
        <v>558</v>
      </c>
      <c r="C596" s="478">
        <v>226</v>
      </c>
      <c r="D596" s="479">
        <f>228-36</f>
        <v>192</v>
      </c>
      <c r="E596" s="477">
        <f t="shared" si="45"/>
        <v>-0.150442477876106</v>
      </c>
      <c r="F596" s="472" t="str">
        <f t="shared" si="46"/>
        <v>是</v>
      </c>
      <c r="G596" s="473" t="str">
        <f t="shared" si="47"/>
        <v>项</v>
      </c>
      <c r="H596" s="474" t="str">
        <f t="shared" si="48"/>
        <v>208</v>
      </c>
      <c r="I596" s="474" t="str">
        <f t="shared" si="49"/>
        <v>20810</v>
      </c>
    </row>
    <row r="597" s="319" customFormat="1" ht="34" customHeight="1" spans="1:9">
      <c r="A597" s="333">
        <v>2081002</v>
      </c>
      <c r="B597" s="342" t="s">
        <v>559</v>
      </c>
      <c r="C597" s="478">
        <v>920</v>
      </c>
      <c r="D597" s="479">
        <f>1645+36</f>
        <v>1681</v>
      </c>
      <c r="E597" s="477">
        <f t="shared" si="45"/>
        <v>0.827173913043478</v>
      </c>
      <c r="F597" s="472" t="str">
        <f t="shared" si="46"/>
        <v>是</v>
      </c>
      <c r="G597" s="473" t="str">
        <f t="shared" si="47"/>
        <v>项</v>
      </c>
      <c r="H597" s="474" t="str">
        <f t="shared" si="48"/>
        <v>208</v>
      </c>
      <c r="I597" s="474" t="str">
        <f t="shared" si="49"/>
        <v>20810</v>
      </c>
    </row>
    <row r="598" s="319" customFormat="1" ht="34" hidden="1" customHeight="1" spans="1:9">
      <c r="A598" s="333">
        <v>2081003</v>
      </c>
      <c r="B598" s="342" t="s">
        <v>560</v>
      </c>
      <c r="C598" s="478">
        <v>0</v>
      </c>
      <c r="D598" s="479">
        <v>0</v>
      </c>
      <c r="E598" s="477" t="str">
        <f t="shared" si="45"/>
        <v/>
      </c>
      <c r="F598" s="472" t="str">
        <f t="shared" si="46"/>
        <v>否</v>
      </c>
      <c r="G598" s="473" t="str">
        <f t="shared" si="47"/>
        <v>项</v>
      </c>
      <c r="H598" s="474" t="str">
        <f t="shared" si="48"/>
        <v>208</v>
      </c>
      <c r="I598" s="474" t="str">
        <f t="shared" si="49"/>
        <v>20810</v>
      </c>
    </row>
    <row r="599" s="319" customFormat="1" ht="34" customHeight="1" spans="1:9">
      <c r="A599" s="333">
        <v>2081004</v>
      </c>
      <c r="B599" s="342" t="s">
        <v>561</v>
      </c>
      <c r="C599" s="478">
        <v>793</v>
      </c>
      <c r="D599" s="479">
        <v>2743</v>
      </c>
      <c r="E599" s="477">
        <f t="shared" si="45"/>
        <v>2.45901639344262</v>
      </c>
      <c r="F599" s="472" t="str">
        <f t="shared" si="46"/>
        <v>是</v>
      </c>
      <c r="G599" s="473" t="str">
        <f t="shared" si="47"/>
        <v>项</v>
      </c>
      <c r="H599" s="474" t="str">
        <f t="shared" si="48"/>
        <v>208</v>
      </c>
      <c r="I599" s="474" t="str">
        <f t="shared" si="49"/>
        <v>20810</v>
      </c>
    </row>
    <row r="600" s="319" customFormat="1" ht="34" customHeight="1" spans="1:9">
      <c r="A600" s="333">
        <v>2081005</v>
      </c>
      <c r="B600" s="342" t="s">
        <v>562</v>
      </c>
      <c r="C600" s="478">
        <v>333</v>
      </c>
      <c r="D600" s="479">
        <v>337</v>
      </c>
      <c r="E600" s="477">
        <f t="shared" si="45"/>
        <v>0.012012012012012</v>
      </c>
      <c r="F600" s="472" t="str">
        <f t="shared" si="46"/>
        <v>是</v>
      </c>
      <c r="G600" s="473" t="str">
        <f t="shared" si="47"/>
        <v>项</v>
      </c>
      <c r="H600" s="474" t="str">
        <f t="shared" si="48"/>
        <v>208</v>
      </c>
      <c r="I600" s="474" t="str">
        <f t="shared" si="49"/>
        <v>20810</v>
      </c>
    </row>
    <row r="601" s="319" customFormat="1" ht="34" customHeight="1" spans="1:9">
      <c r="A601" s="333">
        <v>2081006</v>
      </c>
      <c r="B601" s="342" t="s">
        <v>563</v>
      </c>
      <c r="C601" s="479">
        <v>183</v>
      </c>
      <c r="D601" s="479">
        <v>247</v>
      </c>
      <c r="E601" s="477">
        <f t="shared" si="45"/>
        <v>0.349726775956284</v>
      </c>
      <c r="F601" s="472" t="str">
        <f t="shared" si="46"/>
        <v>是</v>
      </c>
      <c r="G601" s="473" t="str">
        <f t="shared" si="47"/>
        <v>项</v>
      </c>
      <c r="H601" s="474" t="str">
        <f t="shared" si="48"/>
        <v>208</v>
      </c>
      <c r="I601" s="474" t="str">
        <f t="shared" si="49"/>
        <v>20810</v>
      </c>
    </row>
    <row r="602" s="319" customFormat="1" ht="34" hidden="1" customHeight="1" spans="1:9">
      <c r="A602" s="333">
        <v>2081099</v>
      </c>
      <c r="B602" s="342" t="s">
        <v>564</v>
      </c>
      <c r="C602" s="478">
        <v>0</v>
      </c>
      <c r="D602" s="479">
        <v>0</v>
      </c>
      <c r="E602" s="477" t="str">
        <f t="shared" si="45"/>
        <v/>
      </c>
      <c r="F602" s="472" t="str">
        <f t="shared" si="46"/>
        <v>否</v>
      </c>
      <c r="G602" s="473" t="str">
        <f t="shared" si="47"/>
        <v>项</v>
      </c>
      <c r="H602" s="474" t="str">
        <f t="shared" si="48"/>
        <v>208</v>
      </c>
      <c r="I602" s="474" t="str">
        <f t="shared" si="49"/>
        <v>20810</v>
      </c>
    </row>
    <row r="603" s="316" customFormat="1" ht="34" customHeight="1" spans="1:9">
      <c r="A603" s="339">
        <v>20811</v>
      </c>
      <c r="B603" s="475" t="s">
        <v>565</v>
      </c>
      <c r="C603" s="476">
        <f>SUMIFS(C604:C$1302,$G604:$G$1302,"项",$I604:$I$1302,$A603)</f>
        <v>2637</v>
      </c>
      <c r="D603" s="479">
        <f>SUMIFS(D604:D$1302,$G604:$G$1302,"项",$I604:$I$1302,$A603)</f>
        <v>2503</v>
      </c>
      <c r="E603" s="477">
        <f t="shared" si="45"/>
        <v>-0.0508153204398938</v>
      </c>
      <c r="F603" s="472" t="str">
        <f t="shared" si="46"/>
        <v>是</v>
      </c>
      <c r="G603" s="473" t="str">
        <f t="shared" si="47"/>
        <v>款</v>
      </c>
      <c r="H603" s="474" t="str">
        <f t="shared" si="48"/>
        <v>208</v>
      </c>
      <c r="I603" s="474" t="str">
        <f t="shared" si="49"/>
        <v>20811</v>
      </c>
    </row>
    <row r="604" s="319" customFormat="1" ht="34" customHeight="1" spans="1:9">
      <c r="A604" s="333">
        <v>2081101</v>
      </c>
      <c r="B604" s="342" t="s">
        <v>151</v>
      </c>
      <c r="C604" s="478">
        <v>112</v>
      </c>
      <c r="D604" s="479">
        <v>123</v>
      </c>
      <c r="E604" s="477">
        <f t="shared" si="45"/>
        <v>0.0982142857142858</v>
      </c>
      <c r="F604" s="472" t="str">
        <f t="shared" si="46"/>
        <v>是</v>
      </c>
      <c r="G604" s="473" t="str">
        <f t="shared" si="47"/>
        <v>项</v>
      </c>
      <c r="H604" s="474" t="str">
        <f t="shared" si="48"/>
        <v>208</v>
      </c>
      <c r="I604" s="474" t="str">
        <f t="shared" si="49"/>
        <v>20811</v>
      </c>
    </row>
    <row r="605" s="319" customFormat="1" ht="34" hidden="1" customHeight="1" spans="1:9">
      <c r="A605" s="333">
        <v>2081102</v>
      </c>
      <c r="B605" s="342" t="s">
        <v>152</v>
      </c>
      <c r="C605" s="478">
        <v>0</v>
      </c>
      <c r="D605" s="479">
        <v>0</v>
      </c>
      <c r="E605" s="477" t="str">
        <f t="shared" si="45"/>
        <v/>
      </c>
      <c r="F605" s="472" t="str">
        <f t="shared" si="46"/>
        <v>否</v>
      </c>
      <c r="G605" s="473" t="str">
        <f t="shared" si="47"/>
        <v>项</v>
      </c>
      <c r="H605" s="474" t="str">
        <f t="shared" si="48"/>
        <v>208</v>
      </c>
      <c r="I605" s="474" t="str">
        <f t="shared" si="49"/>
        <v>20811</v>
      </c>
    </row>
    <row r="606" s="319" customFormat="1" ht="34" hidden="1" customHeight="1" spans="1:9">
      <c r="A606" s="333">
        <v>2081103</v>
      </c>
      <c r="B606" s="342" t="s">
        <v>153</v>
      </c>
      <c r="C606" s="478">
        <v>0</v>
      </c>
      <c r="D606" s="479">
        <v>0</v>
      </c>
      <c r="E606" s="477" t="str">
        <f t="shared" si="45"/>
        <v/>
      </c>
      <c r="F606" s="472" t="str">
        <f t="shared" si="46"/>
        <v>否</v>
      </c>
      <c r="G606" s="473" t="str">
        <f t="shared" si="47"/>
        <v>项</v>
      </c>
      <c r="H606" s="474" t="str">
        <f t="shared" si="48"/>
        <v>208</v>
      </c>
      <c r="I606" s="474" t="str">
        <f t="shared" si="49"/>
        <v>20811</v>
      </c>
    </row>
    <row r="607" s="319" customFormat="1" ht="34" customHeight="1" spans="1:9">
      <c r="A607" s="333">
        <v>2081104</v>
      </c>
      <c r="B607" s="342" t="s">
        <v>566</v>
      </c>
      <c r="C607" s="478">
        <v>41</v>
      </c>
      <c r="D607" s="479">
        <v>121</v>
      </c>
      <c r="E607" s="477">
        <f t="shared" si="45"/>
        <v>1.95121951219512</v>
      </c>
      <c r="F607" s="472" t="str">
        <f t="shared" si="46"/>
        <v>是</v>
      </c>
      <c r="G607" s="473" t="str">
        <f t="shared" si="47"/>
        <v>项</v>
      </c>
      <c r="H607" s="474" t="str">
        <f t="shared" si="48"/>
        <v>208</v>
      </c>
      <c r="I607" s="474" t="str">
        <f t="shared" si="49"/>
        <v>20811</v>
      </c>
    </row>
    <row r="608" s="319" customFormat="1" ht="34" customHeight="1" spans="1:9">
      <c r="A608" s="333">
        <v>2081105</v>
      </c>
      <c r="B608" s="342" t="s">
        <v>567</v>
      </c>
      <c r="C608" s="478">
        <v>116</v>
      </c>
      <c r="D608" s="479">
        <v>112</v>
      </c>
      <c r="E608" s="477">
        <f t="shared" si="45"/>
        <v>-0.0344827586206896</v>
      </c>
      <c r="F608" s="472" t="str">
        <f t="shared" si="46"/>
        <v>是</v>
      </c>
      <c r="G608" s="473" t="str">
        <f t="shared" si="47"/>
        <v>项</v>
      </c>
      <c r="H608" s="474" t="str">
        <f t="shared" si="48"/>
        <v>208</v>
      </c>
      <c r="I608" s="474" t="str">
        <f t="shared" si="49"/>
        <v>20811</v>
      </c>
    </row>
    <row r="609" s="319" customFormat="1" ht="34" hidden="1" customHeight="1" spans="1:9">
      <c r="A609" s="333">
        <v>2081106</v>
      </c>
      <c r="B609" s="342" t="s">
        <v>568</v>
      </c>
      <c r="C609" s="478">
        <v>0</v>
      </c>
      <c r="D609" s="479">
        <v>0</v>
      </c>
      <c r="E609" s="477" t="str">
        <f t="shared" si="45"/>
        <v/>
      </c>
      <c r="F609" s="472" t="str">
        <f t="shared" si="46"/>
        <v>否</v>
      </c>
      <c r="G609" s="473" t="str">
        <f t="shared" si="47"/>
        <v>项</v>
      </c>
      <c r="H609" s="474" t="str">
        <f t="shared" si="48"/>
        <v>208</v>
      </c>
      <c r="I609" s="474" t="str">
        <f t="shared" si="49"/>
        <v>20811</v>
      </c>
    </row>
    <row r="610" s="319" customFormat="1" ht="34" customHeight="1" spans="1:9">
      <c r="A610" s="333">
        <v>2081107</v>
      </c>
      <c r="B610" s="342" t="s">
        <v>569</v>
      </c>
      <c r="C610" s="479">
        <v>1631</v>
      </c>
      <c r="D610" s="479">
        <v>1836</v>
      </c>
      <c r="E610" s="477">
        <f t="shared" si="45"/>
        <v>0.125689760882894</v>
      </c>
      <c r="F610" s="472" t="str">
        <f t="shared" si="46"/>
        <v>是</v>
      </c>
      <c r="G610" s="473" t="str">
        <f t="shared" si="47"/>
        <v>项</v>
      </c>
      <c r="H610" s="474" t="str">
        <f t="shared" si="48"/>
        <v>208</v>
      </c>
      <c r="I610" s="474" t="str">
        <f t="shared" si="49"/>
        <v>20811</v>
      </c>
    </row>
    <row r="611" s="319" customFormat="1" ht="34" customHeight="1" spans="1:9">
      <c r="A611" s="333">
        <v>2081199</v>
      </c>
      <c r="B611" s="342" t="s">
        <v>570</v>
      </c>
      <c r="C611" s="478">
        <v>737</v>
      </c>
      <c r="D611" s="479">
        <v>311</v>
      </c>
      <c r="E611" s="477">
        <f t="shared" si="45"/>
        <v>-0.578018995929444</v>
      </c>
      <c r="F611" s="472" t="str">
        <f t="shared" si="46"/>
        <v>是</v>
      </c>
      <c r="G611" s="473" t="str">
        <f t="shared" si="47"/>
        <v>项</v>
      </c>
      <c r="H611" s="474" t="str">
        <f t="shared" si="48"/>
        <v>208</v>
      </c>
      <c r="I611" s="474" t="str">
        <f t="shared" si="49"/>
        <v>20811</v>
      </c>
    </row>
    <row r="612" s="316" customFormat="1" ht="34" customHeight="1" spans="1:9">
      <c r="A612" s="339">
        <v>20816</v>
      </c>
      <c r="B612" s="475" t="s">
        <v>571</v>
      </c>
      <c r="C612" s="476">
        <f>SUMIFS(C613:C$1302,$G613:$G$1302,"项",$I613:$I$1302,$A612)</f>
        <v>116</v>
      </c>
      <c r="D612" s="479">
        <f>SUMIFS(D613:D$1302,$G613:$G$1302,"项",$I613:$I$1302,$A612)</f>
        <v>115</v>
      </c>
      <c r="E612" s="477">
        <f t="shared" si="45"/>
        <v>-0.00862068965517238</v>
      </c>
      <c r="F612" s="472" t="str">
        <f t="shared" si="46"/>
        <v>是</v>
      </c>
      <c r="G612" s="473" t="str">
        <f t="shared" si="47"/>
        <v>款</v>
      </c>
      <c r="H612" s="474" t="str">
        <f t="shared" si="48"/>
        <v>208</v>
      </c>
      <c r="I612" s="474" t="str">
        <f t="shared" si="49"/>
        <v>20816</v>
      </c>
    </row>
    <row r="613" s="319" customFormat="1" ht="34" customHeight="1" spans="1:9">
      <c r="A613" s="333">
        <v>2081601</v>
      </c>
      <c r="B613" s="342" t="s">
        <v>151</v>
      </c>
      <c r="C613" s="478">
        <v>116</v>
      </c>
      <c r="D613" s="479">
        <v>112</v>
      </c>
      <c r="E613" s="477">
        <f t="shared" si="45"/>
        <v>-0.0344827586206896</v>
      </c>
      <c r="F613" s="472" t="str">
        <f t="shared" si="46"/>
        <v>是</v>
      </c>
      <c r="G613" s="473" t="str">
        <f t="shared" si="47"/>
        <v>项</v>
      </c>
      <c r="H613" s="474" t="str">
        <f t="shared" si="48"/>
        <v>208</v>
      </c>
      <c r="I613" s="474" t="str">
        <f t="shared" si="49"/>
        <v>20816</v>
      </c>
    </row>
    <row r="614" s="319" customFormat="1" ht="34" hidden="1" customHeight="1" spans="1:9">
      <c r="A614" s="333">
        <v>2081602</v>
      </c>
      <c r="B614" s="342" t="s">
        <v>152</v>
      </c>
      <c r="C614" s="478">
        <v>0</v>
      </c>
      <c r="D614" s="479">
        <v>0</v>
      </c>
      <c r="E614" s="477" t="str">
        <f t="shared" si="45"/>
        <v/>
      </c>
      <c r="F614" s="472" t="str">
        <f t="shared" si="46"/>
        <v>否</v>
      </c>
      <c r="G614" s="473" t="str">
        <f t="shared" si="47"/>
        <v>项</v>
      </c>
      <c r="H614" s="474" t="str">
        <f t="shared" si="48"/>
        <v>208</v>
      </c>
      <c r="I614" s="474" t="str">
        <f t="shared" si="49"/>
        <v>20816</v>
      </c>
    </row>
    <row r="615" s="319" customFormat="1" ht="34" hidden="1" customHeight="1" spans="1:9">
      <c r="A615" s="333">
        <v>2081603</v>
      </c>
      <c r="B615" s="342" t="s">
        <v>153</v>
      </c>
      <c r="C615" s="479">
        <v>0</v>
      </c>
      <c r="D615" s="479">
        <v>0</v>
      </c>
      <c r="E615" s="477" t="str">
        <f t="shared" si="45"/>
        <v/>
      </c>
      <c r="F615" s="472" t="str">
        <f t="shared" si="46"/>
        <v>否</v>
      </c>
      <c r="G615" s="473" t="str">
        <f t="shared" si="47"/>
        <v>项</v>
      </c>
      <c r="H615" s="474" t="str">
        <f t="shared" si="48"/>
        <v>208</v>
      </c>
      <c r="I615" s="474" t="str">
        <f t="shared" si="49"/>
        <v>20816</v>
      </c>
    </row>
    <row r="616" s="319" customFormat="1" ht="34" customHeight="1" spans="1:9">
      <c r="A616" s="333">
        <v>2081699</v>
      </c>
      <c r="B616" s="342" t="s">
        <v>572</v>
      </c>
      <c r="C616" s="478">
        <v>0</v>
      </c>
      <c r="D616" s="479">
        <v>3</v>
      </c>
      <c r="E616" s="477" t="str">
        <f t="shared" si="45"/>
        <v/>
      </c>
      <c r="F616" s="472" t="str">
        <f t="shared" si="46"/>
        <v>是</v>
      </c>
      <c r="G616" s="473" t="str">
        <f t="shared" si="47"/>
        <v>项</v>
      </c>
      <c r="H616" s="474" t="str">
        <f t="shared" si="48"/>
        <v>208</v>
      </c>
      <c r="I616" s="474" t="str">
        <f t="shared" si="49"/>
        <v>20816</v>
      </c>
    </row>
    <row r="617" s="316" customFormat="1" ht="34" customHeight="1" spans="1:9">
      <c r="A617" s="339">
        <v>20819</v>
      </c>
      <c r="B617" s="475" t="s">
        <v>573</v>
      </c>
      <c r="C617" s="476">
        <f>SUMIFS(C618:C$1302,$G618:$G$1302,"项",$I618:$I$1302,$A617)</f>
        <v>24858</v>
      </c>
      <c r="D617" s="479">
        <f>SUMIFS(D618:D$1302,$G618:$G$1302,"项",$I618:$I$1302,$A617)</f>
        <v>27571</v>
      </c>
      <c r="E617" s="477">
        <f t="shared" si="45"/>
        <v>0.109139914715584</v>
      </c>
      <c r="F617" s="472" t="str">
        <f t="shared" si="46"/>
        <v>是</v>
      </c>
      <c r="G617" s="473" t="str">
        <f t="shared" si="47"/>
        <v>款</v>
      </c>
      <c r="H617" s="474" t="str">
        <f t="shared" si="48"/>
        <v>208</v>
      </c>
      <c r="I617" s="474" t="str">
        <f t="shared" si="49"/>
        <v>20819</v>
      </c>
    </row>
    <row r="618" s="319" customFormat="1" ht="34" customHeight="1" spans="1:9">
      <c r="A618" s="333">
        <v>2081901</v>
      </c>
      <c r="B618" s="342" t="s">
        <v>574</v>
      </c>
      <c r="C618" s="479">
        <v>12934</v>
      </c>
      <c r="D618" s="479">
        <v>15486</v>
      </c>
      <c r="E618" s="477">
        <f t="shared" si="45"/>
        <v>0.197309417040359</v>
      </c>
      <c r="F618" s="472" t="str">
        <f t="shared" si="46"/>
        <v>是</v>
      </c>
      <c r="G618" s="473" t="str">
        <f t="shared" si="47"/>
        <v>项</v>
      </c>
      <c r="H618" s="474" t="str">
        <f t="shared" si="48"/>
        <v>208</v>
      </c>
      <c r="I618" s="474" t="str">
        <f t="shared" si="49"/>
        <v>20819</v>
      </c>
    </row>
    <row r="619" s="319" customFormat="1" ht="34" customHeight="1" spans="1:9">
      <c r="A619" s="333">
        <v>2081902</v>
      </c>
      <c r="B619" s="342" t="s">
        <v>575</v>
      </c>
      <c r="C619" s="478">
        <v>11924</v>
      </c>
      <c r="D619" s="479">
        <v>12085</v>
      </c>
      <c r="E619" s="477">
        <f t="shared" si="45"/>
        <v>0.0135021804763502</v>
      </c>
      <c r="F619" s="472" t="str">
        <f t="shared" si="46"/>
        <v>是</v>
      </c>
      <c r="G619" s="473" t="str">
        <f t="shared" si="47"/>
        <v>项</v>
      </c>
      <c r="H619" s="474" t="str">
        <f t="shared" si="48"/>
        <v>208</v>
      </c>
      <c r="I619" s="474" t="str">
        <f t="shared" si="49"/>
        <v>20819</v>
      </c>
    </row>
    <row r="620" s="316" customFormat="1" ht="34" customHeight="1" spans="1:9">
      <c r="A620" s="339">
        <v>20820</v>
      </c>
      <c r="B620" s="475" t="s">
        <v>576</v>
      </c>
      <c r="C620" s="476">
        <f>SUMIFS(C621:C$1302,$G621:$G$1302,"项",$I621:$I$1302,$A620)</f>
        <v>1144</v>
      </c>
      <c r="D620" s="479">
        <f>SUMIFS(D621:D$1302,$G621:$G$1302,"项",$I621:$I$1302,$A620)</f>
        <v>1870</v>
      </c>
      <c r="E620" s="477">
        <f t="shared" si="45"/>
        <v>0.634615384615385</v>
      </c>
      <c r="F620" s="472" t="str">
        <f t="shared" si="46"/>
        <v>是</v>
      </c>
      <c r="G620" s="473" t="str">
        <f t="shared" si="47"/>
        <v>款</v>
      </c>
      <c r="H620" s="474" t="str">
        <f t="shared" si="48"/>
        <v>208</v>
      </c>
      <c r="I620" s="474" t="str">
        <f t="shared" si="49"/>
        <v>20820</v>
      </c>
    </row>
    <row r="621" s="319" customFormat="1" ht="34" customHeight="1" spans="1:9">
      <c r="A621" s="333">
        <v>2082001</v>
      </c>
      <c r="B621" s="342" t="s">
        <v>577</v>
      </c>
      <c r="C621" s="479">
        <v>1074</v>
      </c>
      <c r="D621" s="479">
        <v>1783</v>
      </c>
      <c r="E621" s="477">
        <f t="shared" si="45"/>
        <v>0.660148975791434</v>
      </c>
      <c r="F621" s="472" t="str">
        <f t="shared" si="46"/>
        <v>是</v>
      </c>
      <c r="G621" s="473" t="str">
        <f t="shared" si="47"/>
        <v>项</v>
      </c>
      <c r="H621" s="474" t="str">
        <f t="shared" si="48"/>
        <v>208</v>
      </c>
      <c r="I621" s="474" t="str">
        <f t="shared" si="49"/>
        <v>20820</v>
      </c>
    </row>
    <row r="622" s="319" customFormat="1" ht="34" customHeight="1" spans="1:9">
      <c r="A622" s="333">
        <v>2082002</v>
      </c>
      <c r="B622" s="342" t="s">
        <v>578</v>
      </c>
      <c r="C622" s="478">
        <v>70</v>
      </c>
      <c r="D622" s="479">
        <v>87</v>
      </c>
      <c r="E622" s="477">
        <f t="shared" si="45"/>
        <v>0.242857142857143</v>
      </c>
      <c r="F622" s="472" t="str">
        <f t="shared" si="46"/>
        <v>是</v>
      </c>
      <c r="G622" s="473" t="str">
        <f t="shared" si="47"/>
        <v>项</v>
      </c>
      <c r="H622" s="474" t="str">
        <f t="shared" si="48"/>
        <v>208</v>
      </c>
      <c r="I622" s="474" t="str">
        <f t="shared" si="49"/>
        <v>20820</v>
      </c>
    </row>
    <row r="623" s="316" customFormat="1" ht="34" customHeight="1" spans="1:9">
      <c r="A623" s="339">
        <v>20821</v>
      </c>
      <c r="B623" s="475" t="s">
        <v>579</v>
      </c>
      <c r="C623" s="476">
        <f>SUMIFS(C624:C$1302,$G624:$G$1302,"项",$I624:$I$1302,$A623)</f>
        <v>1983</v>
      </c>
      <c r="D623" s="479">
        <f>SUMIFS(D624:D$1302,$G624:$G$1302,"项",$I624:$I$1302,$A623)</f>
        <v>2547</v>
      </c>
      <c r="E623" s="477">
        <f t="shared" si="45"/>
        <v>0.284417549167927</v>
      </c>
      <c r="F623" s="472" t="str">
        <f t="shared" si="46"/>
        <v>是</v>
      </c>
      <c r="G623" s="473" t="str">
        <f t="shared" si="47"/>
        <v>款</v>
      </c>
      <c r="H623" s="474" t="str">
        <f t="shared" si="48"/>
        <v>208</v>
      </c>
      <c r="I623" s="474" t="str">
        <f t="shared" si="49"/>
        <v>20821</v>
      </c>
    </row>
    <row r="624" s="319" customFormat="1" ht="34" customHeight="1" spans="1:9">
      <c r="A624" s="333">
        <v>2082101</v>
      </c>
      <c r="B624" s="342" t="s">
        <v>580</v>
      </c>
      <c r="C624" s="479">
        <v>1983</v>
      </c>
      <c r="D624" s="479">
        <v>2547</v>
      </c>
      <c r="E624" s="477">
        <f t="shared" si="45"/>
        <v>0.284417549167927</v>
      </c>
      <c r="F624" s="472" t="str">
        <f t="shared" si="46"/>
        <v>是</v>
      </c>
      <c r="G624" s="473" t="str">
        <f t="shared" si="47"/>
        <v>项</v>
      </c>
      <c r="H624" s="474" t="str">
        <f t="shared" si="48"/>
        <v>208</v>
      </c>
      <c r="I624" s="474" t="str">
        <f t="shared" si="49"/>
        <v>20821</v>
      </c>
    </row>
    <row r="625" s="319" customFormat="1" ht="34" hidden="1" customHeight="1" spans="1:9">
      <c r="A625" s="333">
        <v>2082102</v>
      </c>
      <c r="B625" s="342" t="s">
        <v>581</v>
      </c>
      <c r="C625" s="478">
        <v>0</v>
      </c>
      <c r="D625" s="479">
        <v>0</v>
      </c>
      <c r="E625" s="477" t="str">
        <f t="shared" si="45"/>
        <v/>
      </c>
      <c r="F625" s="472" t="str">
        <f t="shared" si="46"/>
        <v>否</v>
      </c>
      <c r="G625" s="473" t="str">
        <f t="shared" si="47"/>
        <v>项</v>
      </c>
      <c r="H625" s="474" t="str">
        <f t="shared" si="48"/>
        <v>208</v>
      </c>
      <c r="I625" s="474" t="str">
        <f t="shared" si="49"/>
        <v>20821</v>
      </c>
    </row>
    <row r="626" s="316" customFormat="1" ht="34" hidden="1" customHeight="1" spans="1:9">
      <c r="A626" s="339">
        <v>20824</v>
      </c>
      <c r="B626" s="475" t="s">
        <v>582</v>
      </c>
      <c r="C626" s="476">
        <f>SUMIFS(C627:C$1302,$G627:$G$1302,"项",$I627:$I$1302,$A626)</f>
        <v>0</v>
      </c>
      <c r="D626" s="479">
        <f>SUMIFS(D627:D$1302,$G627:$G$1302,"项",$I627:$I$1302,$A626)</f>
        <v>0</v>
      </c>
      <c r="E626" s="477" t="str">
        <f t="shared" si="45"/>
        <v/>
      </c>
      <c r="F626" s="472" t="str">
        <f t="shared" si="46"/>
        <v>否</v>
      </c>
      <c r="G626" s="473" t="str">
        <f t="shared" si="47"/>
        <v>款</v>
      </c>
      <c r="H626" s="474" t="str">
        <f t="shared" si="48"/>
        <v>208</v>
      </c>
      <c r="I626" s="474" t="str">
        <f t="shared" si="49"/>
        <v>20824</v>
      </c>
    </row>
    <row r="627" s="319" customFormat="1" ht="34" hidden="1" customHeight="1" spans="1:9">
      <c r="A627" s="333">
        <v>2082401</v>
      </c>
      <c r="B627" s="342" t="s">
        <v>583</v>
      </c>
      <c r="C627" s="479">
        <v>0</v>
      </c>
      <c r="D627" s="479">
        <v>0</v>
      </c>
      <c r="E627" s="477" t="str">
        <f t="shared" si="45"/>
        <v/>
      </c>
      <c r="F627" s="472" t="str">
        <f t="shared" si="46"/>
        <v>否</v>
      </c>
      <c r="G627" s="473" t="str">
        <f t="shared" si="47"/>
        <v>项</v>
      </c>
      <c r="H627" s="474" t="str">
        <f t="shared" si="48"/>
        <v>208</v>
      </c>
      <c r="I627" s="474" t="str">
        <f t="shared" si="49"/>
        <v>20824</v>
      </c>
    </row>
    <row r="628" s="319" customFormat="1" ht="34" hidden="1" customHeight="1" spans="1:9">
      <c r="A628" s="333">
        <v>2082402</v>
      </c>
      <c r="B628" s="342" t="s">
        <v>584</v>
      </c>
      <c r="C628" s="478">
        <v>0</v>
      </c>
      <c r="D628" s="479">
        <v>0</v>
      </c>
      <c r="E628" s="477" t="str">
        <f t="shared" si="45"/>
        <v/>
      </c>
      <c r="F628" s="472" t="str">
        <f t="shared" si="46"/>
        <v>否</v>
      </c>
      <c r="G628" s="473" t="str">
        <f t="shared" si="47"/>
        <v>项</v>
      </c>
      <c r="H628" s="474" t="str">
        <f t="shared" si="48"/>
        <v>208</v>
      </c>
      <c r="I628" s="474" t="str">
        <f t="shared" si="49"/>
        <v>20824</v>
      </c>
    </row>
    <row r="629" s="316" customFormat="1" ht="34" customHeight="1" spans="1:9">
      <c r="A629" s="339">
        <v>20825</v>
      </c>
      <c r="B629" s="475" t="s">
        <v>585</v>
      </c>
      <c r="C629" s="476">
        <f>SUMIFS(C630:C$1302,$G630:$G$1302,"项",$I630:$I$1302,$A629)</f>
        <v>2</v>
      </c>
      <c r="D629" s="479">
        <f>SUMIFS(D630:D$1302,$G630:$G$1302,"项",$I630:$I$1302,$A629)</f>
        <v>6</v>
      </c>
      <c r="E629" s="477">
        <f t="shared" ref="E629:E692" si="50">IF(C629&lt;&gt;0,D629/C629-1,"")</f>
        <v>2</v>
      </c>
      <c r="F629" s="472" t="str">
        <f t="shared" si="46"/>
        <v>是</v>
      </c>
      <c r="G629" s="473" t="str">
        <f t="shared" si="47"/>
        <v>款</v>
      </c>
      <c r="H629" s="474" t="str">
        <f t="shared" si="48"/>
        <v>208</v>
      </c>
      <c r="I629" s="474" t="str">
        <f t="shared" si="49"/>
        <v>20825</v>
      </c>
    </row>
    <row r="630" s="319" customFormat="1" ht="34" hidden="1" customHeight="1" spans="1:9">
      <c r="A630" s="333">
        <v>2082501</v>
      </c>
      <c r="B630" s="342" t="s">
        <v>586</v>
      </c>
      <c r="C630" s="479">
        <v>0</v>
      </c>
      <c r="D630" s="479">
        <v>0</v>
      </c>
      <c r="E630" s="477" t="str">
        <f t="shared" si="50"/>
        <v/>
      </c>
      <c r="F630" s="472" t="str">
        <f t="shared" si="46"/>
        <v>否</v>
      </c>
      <c r="G630" s="473" t="str">
        <f t="shared" si="47"/>
        <v>项</v>
      </c>
      <c r="H630" s="474" t="str">
        <f t="shared" si="48"/>
        <v>208</v>
      </c>
      <c r="I630" s="474" t="str">
        <f t="shared" si="49"/>
        <v>20825</v>
      </c>
    </row>
    <row r="631" s="319" customFormat="1" ht="34" customHeight="1" spans="1:9">
      <c r="A631" s="333">
        <v>2082502</v>
      </c>
      <c r="B631" s="342" t="s">
        <v>587</v>
      </c>
      <c r="C631" s="478">
        <v>2</v>
      </c>
      <c r="D631" s="479">
        <v>6</v>
      </c>
      <c r="E631" s="477">
        <f t="shared" si="50"/>
        <v>2</v>
      </c>
      <c r="F631" s="472" t="str">
        <f t="shared" si="46"/>
        <v>是</v>
      </c>
      <c r="G631" s="473" t="str">
        <f t="shared" si="47"/>
        <v>项</v>
      </c>
      <c r="H631" s="474" t="str">
        <f t="shared" si="48"/>
        <v>208</v>
      </c>
      <c r="I631" s="474" t="str">
        <f t="shared" si="49"/>
        <v>20825</v>
      </c>
    </row>
    <row r="632" s="316" customFormat="1" ht="34" customHeight="1" spans="1:9">
      <c r="A632" s="339">
        <v>20826</v>
      </c>
      <c r="B632" s="475" t="s">
        <v>588</v>
      </c>
      <c r="C632" s="476">
        <f>SUMIFS(C633:C$1302,$G633:$G$1302,"项",$I633:$I$1302,$A632)</f>
        <v>757</v>
      </c>
      <c r="D632" s="479">
        <f>SUMIFS(D633:D$1302,$G633:$G$1302,"项",$I633:$I$1302,$A632)</f>
        <v>928</v>
      </c>
      <c r="E632" s="477">
        <f t="shared" si="50"/>
        <v>0.225891677675033</v>
      </c>
      <c r="F632" s="472" t="str">
        <f t="shared" si="46"/>
        <v>是</v>
      </c>
      <c r="G632" s="473" t="str">
        <f t="shared" si="47"/>
        <v>款</v>
      </c>
      <c r="H632" s="474" t="str">
        <f t="shared" si="48"/>
        <v>208</v>
      </c>
      <c r="I632" s="474" t="str">
        <f t="shared" si="49"/>
        <v>20826</v>
      </c>
    </row>
    <row r="633" s="319" customFormat="1" ht="34" hidden="1" customHeight="1" spans="1:9">
      <c r="A633" s="333">
        <v>2082601</v>
      </c>
      <c r="B633" s="342" t="s">
        <v>589</v>
      </c>
      <c r="C633" s="478">
        <v>0</v>
      </c>
      <c r="D633" s="479">
        <v>0</v>
      </c>
      <c r="E633" s="477" t="str">
        <f t="shared" si="50"/>
        <v/>
      </c>
      <c r="F633" s="472" t="str">
        <f t="shared" si="46"/>
        <v>否</v>
      </c>
      <c r="G633" s="473" t="str">
        <f t="shared" si="47"/>
        <v>项</v>
      </c>
      <c r="H633" s="474" t="str">
        <f t="shared" si="48"/>
        <v>208</v>
      </c>
      <c r="I633" s="474" t="str">
        <f t="shared" si="49"/>
        <v>20826</v>
      </c>
    </row>
    <row r="634" s="319" customFormat="1" ht="34" customHeight="1" spans="1:9">
      <c r="A634" s="333">
        <v>2082602</v>
      </c>
      <c r="B634" s="342" t="s">
        <v>590</v>
      </c>
      <c r="C634" s="479">
        <v>757</v>
      </c>
      <c r="D634" s="479">
        <v>928</v>
      </c>
      <c r="E634" s="477">
        <f t="shared" si="50"/>
        <v>0.225891677675033</v>
      </c>
      <c r="F634" s="472" t="str">
        <f t="shared" si="46"/>
        <v>是</v>
      </c>
      <c r="G634" s="473" t="str">
        <f t="shared" si="47"/>
        <v>项</v>
      </c>
      <c r="H634" s="474" t="str">
        <f t="shared" si="48"/>
        <v>208</v>
      </c>
      <c r="I634" s="474" t="str">
        <f t="shared" si="49"/>
        <v>20826</v>
      </c>
    </row>
    <row r="635" s="319" customFormat="1" ht="34" hidden="1" customHeight="1" spans="1:9">
      <c r="A635" s="333">
        <v>2082699</v>
      </c>
      <c r="B635" s="342" t="s">
        <v>591</v>
      </c>
      <c r="C635" s="478">
        <v>0</v>
      </c>
      <c r="D635" s="479">
        <v>0</v>
      </c>
      <c r="E635" s="477" t="str">
        <f t="shared" si="50"/>
        <v/>
      </c>
      <c r="F635" s="472" t="str">
        <f t="shared" si="46"/>
        <v>否</v>
      </c>
      <c r="G635" s="473" t="str">
        <f t="shared" si="47"/>
        <v>项</v>
      </c>
      <c r="H635" s="474" t="str">
        <f t="shared" si="48"/>
        <v>208</v>
      </c>
      <c r="I635" s="474" t="str">
        <f t="shared" si="49"/>
        <v>20826</v>
      </c>
    </row>
    <row r="636" s="316" customFormat="1" ht="34" hidden="1" customHeight="1" spans="1:9">
      <c r="A636" s="339">
        <v>20827</v>
      </c>
      <c r="B636" s="475" t="s">
        <v>592</v>
      </c>
      <c r="C636" s="476">
        <f>SUMIFS(C637:C$1302,$G637:$G$1302,"项",$I637:$I$1302,$A636)</f>
        <v>0</v>
      </c>
      <c r="D636" s="479">
        <f>SUMIFS(D637:D$1302,$G637:$G$1302,"项",$I637:$I$1302,$A636)</f>
        <v>0</v>
      </c>
      <c r="E636" s="477" t="str">
        <f t="shared" si="50"/>
        <v/>
      </c>
      <c r="F636" s="472" t="str">
        <f t="shared" si="46"/>
        <v>否</v>
      </c>
      <c r="G636" s="473" t="str">
        <f t="shared" si="47"/>
        <v>款</v>
      </c>
      <c r="H636" s="474" t="str">
        <f t="shared" si="48"/>
        <v>208</v>
      </c>
      <c r="I636" s="474" t="str">
        <f t="shared" si="49"/>
        <v>20827</v>
      </c>
    </row>
    <row r="637" s="319" customFormat="1" ht="34" hidden="1" customHeight="1" spans="1:9">
      <c r="A637" s="333">
        <v>2082701</v>
      </c>
      <c r="B637" s="342" t="s">
        <v>593</v>
      </c>
      <c r="C637" s="478">
        <v>0</v>
      </c>
      <c r="D637" s="479">
        <v>0</v>
      </c>
      <c r="E637" s="477" t="str">
        <f t="shared" si="50"/>
        <v/>
      </c>
      <c r="F637" s="472" t="str">
        <f t="shared" si="46"/>
        <v>否</v>
      </c>
      <c r="G637" s="473" t="str">
        <f t="shared" si="47"/>
        <v>项</v>
      </c>
      <c r="H637" s="474" t="str">
        <f t="shared" si="48"/>
        <v>208</v>
      </c>
      <c r="I637" s="474" t="str">
        <f t="shared" si="49"/>
        <v>20827</v>
      </c>
    </row>
    <row r="638" s="319" customFormat="1" ht="34" hidden="1" customHeight="1" spans="1:9">
      <c r="A638" s="333">
        <v>2082702</v>
      </c>
      <c r="B638" s="342" t="s">
        <v>594</v>
      </c>
      <c r="C638" s="479">
        <v>0</v>
      </c>
      <c r="D638" s="479">
        <v>0</v>
      </c>
      <c r="E638" s="477" t="str">
        <f t="shared" si="50"/>
        <v/>
      </c>
      <c r="F638" s="472" t="str">
        <f t="shared" si="46"/>
        <v>否</v>
      </c>
      <c r="G638" s="473" t="str">
        <f t="shared" si="47"/>
        <v>项</v>
      </c>
      <c r="H638" s="474" t="str">
        <f t="shared" si="48"/>
        <v>208</v>
      </c>
      <c r="I638" s="474" t="str">
        <f t="shared" si="49"/>
        <v>20827</v>
      </c>
    </row>
    <row r="639" s="319" customFormat="1" ht="34" hidden="1" customHeight="1" spans="1:9">
      <c r="A639" s="333">
        <v>2082799</v>
      </c>
      <c r="B639" s="342" t="s">
        <v>595</v>
      </c>
      <c r="C639" s="478">
        <v>0</v>
      </c>
      <c r="D639" s="479">
        <v>0</v>
      </c>
      <c r="E639" s="477" t="str">
        <f t="shared" si="50"/>
        <v/>
      </c>
      <c r="F639" s="472" t="str">
        <f t="shared" si="46"/>
        <v>否</v>
      </c>
      <c r="G639" s="473" t="str">
        <f t="shared" si="47"/>
        <v>项</v>
      </c>
      <c r="H639" s="474" t="str">
        <f t="shared" si="48"/>
        <v>208</v>
      </c>
      <c r="I639" s="474" t="str">
        <f t="shared" si="49"/>
        <v>20827</v>
      </c>
    </row>
    <row r="640" s="316" customFormat="1" ht="34" customHeight="1" spans="1:9">
      <c r="A640" s="339">
        <v>20828</v>
      </c>
      <c r="B640" s="475" t="s">
        <v>596</v>
      </c>
      <c r="C640" s="476">
        <f>SUMIFS(C641:C$1302,$G641:$G$1302,"项",$I641:$I$1302,$A640)</f>
        <v>347</v>
      </c>
      <c r="D640" s="479">
        <f>SUMIFS(D641:D$1302,$G641:$G$1302,"项",$I641:$I$1302,$A640)</f>
        <v>360</v>
      </c>
      <c r="E640" s="477">
        <f t="shared" si="50"/>
        <v>0.0374639769452449</v>
      </c>
      <c r="F640" s="472" t="str">
        <f t="shared" si="46"/>
        <v>是</v>
      </c>
      <c r="G640" s="473" t="str">
        <f t="shared" si="47"/>
        <v>款</v>
      </c>
      <c r="H640" s="474" t="str">
        <f t="shared" si="48"/>
        <v>208</v>
      </c>
      <c r="I640" s="474" t="str">
        <f t="shared" si="49"/>
        <v>20828</v>
      </c>
    </row>
    <row r="641" s="319" customFormat="1" ht="34" customHeight="1" spans="1:9">
      <c r="A641" s="333">
        <v>2082801</v>
      </c>
      <c r="B641" s="342" t="s">
        <v>151</v>
      </c>
      <c r="C641" s="478">
        <v>118</v>
      </c>
      <c r="D641" s="479">
        <v>114</v>
      </c>
      <c r="E641" s="477">
        <f t="shared" si="50"/>
        <v>-0.0338983050847458</v>
      </c>
      <c r="F641" s="472" t="str">
        <f t="shared" si="46"/>
        <v>是</v>
      </c>
      <c r="G641" s="473" t="str">
        <f t="shared" si="47"/>
        <v>项</v>
      </c>
      <c r="H641" s="474" t="str">
        <f t="shared" si="48"/>
        <v>208</v>
      </c>
      <c r="I641" s="474" t="str">
        <f t="shared" si="49"/>
        <v>20828</v>
      </c>
    </row>
    <row r="642" s="319" customFormat="1" ht="34" hidden="1" customHeight="1" spans="1:9">
      <c r="A642" s="333">
        <v>2082802</v>
      </c>
      <c r="B642" s="342" t="s">
        <v>152</v>
      </c>
      <c r="C642" s="478">
        <v>0</v>
      </c>
      <c r="D642" s="479">
        <v>0</v>
      </c>
      <c r="E642" s="477" t="str">
        <f t="shared" si="50"/>
        <v/>
      </c>
      <c r="F642" s="472" t="str">
        <f t="shared" si="46"/>
        <v>否</v>
      </c>
      <c r="G642" s="473" t="str">
        <f t="shared" si="47"/>
        <v>项</v>
      </c>
      <c r="H642" s="474" t="str">
        <f t="shared" si="48"/>
        <v>208</v>
      </c>
      <c r="I642" s="474" t="str">
        <f t="shared" si="49"/>
        <v>20828</v>
      </c>
    </row>
    <row r="643" s="319" customFormat="1" ht="34" hidden="1" customHeight="1" spans="1:9">
      <c r="A643" s="333">
        <v>2082803</v>
      </c>
      <c r="B643" s="342" t="s">
        <v>153</v>
      </c>
      <c r="C643" s="478">
        <v>0</v>
      </c>
      <c r="D643" s="479">
        <v>0</v>
      </c>
      <c r="E643" s="477" t="str">
        <f t="shared" si="50"/>
        <v/>
      </c>
      <c r="F643" s="472" t="str">
        <f t="shared" si="46"/>
        <v>否</v>
      </c>
      <c r="G643" s="473" t="str">
        <f t="shared" si="47"/>
        <v>项</v>
      </c>
      <c r="H643" s="474" t="str">
        <f t="shared" si="48"/>
        <v>208</v>
      </c>
      <c r="I643" s="474" t="str">
        <f t="shared" si="49"/>
        <v>20828</v>
      </c>
    </row>
    <row r="644" s="319" customFormat="1" ht="34" customHeight="1" spans="1:9">
      <c r="A644" s="333">
        <v>2082804</v>
      </c>
      <c r="B644" s="342" t="s">
        <v>597</v>
      </c>
      <c r="C644" s="478">
        <v>126</v>
      </c>
      <c r="D644" s="479">
        <v>141</v>
      </c>
      <c r="E644" s="477">
        <f t="shared" si="50"/>
        <v>0.119047619047619</v>
      </c>
      <c r="F644" s="472" t="str">
        <f t="shared" ref="F644:F707" si="51">IF(LEN(A644)=3,"是",IF(B644&lt;&gt;"",IF(SUM(C644:D644)&lt;&gt;0,"是","否"),"是"))</f>
        <v>是</v>
      </c>
      <c r="G644" s="473" t="str">
        <f t="shared" ref="G644:G707" si="52">_xlfn.IFS(LEN(A644)=3,"类",LEN(A644)=5,"款",LEN(A644)=7,"项")</f>
        <v>项</v>
      </c>
      <c r="H644" s="474" t="str">
        <f t="shared" ref="H644:H707" si="53">LEFT(A644,3)</f>
        <v>208</v>
      </c>
      <c r="I644" s="474" t="str">
        <f t="shared" ref="I644:I707" si="54">LEFT(A644,5)</f>
        <v>20828</v>
      </c>
    </row>
    <row r="645" s="319" customFormat="1" ht="34" hidden="1" customHeight="1" spans="1:9">
      <c r="A645" s="333">
        <v>2082805</v>
      </c>
      <c r="B645" s="342" t="s">
        <v>598</v>
      </c>
      <c r="C645" s="478">
        <v>0</v>
      </c>
      <c r="D645" s="479">
        <v>0</v>
      </c>
      <c r="E645" s="477" t="str">
        <f t="shared" si="50"/>
        <v/>
      </c>
      <c r="F645" s="472" t="str">
        <f t="shared" si="51"/>
        <v>否</v>
      </c>
      <c r="G645" s="473" t="str">
        <f t="shared" si="52"/>
        <v>项</v>
      </c>
      <c r="H645" s="474" t="str">
        <f t="shared" si="53"/>
        <v>208</v>
      </c>
      <c r="I645" s="474" t="str">
        <f t="shared" si="54"/>
        <v>20828</v>
      </c>
    </row>
    <row r="646" s="319" customFormat="1" ht="34" hidden="1" customHeight="1" spans="1:9">
      <c r="A646" s="333" t="s">
        <v>1661</v>
      </c>
      <c r="B646" s="342" t="s">
        <v>192</v>
      </c>
      <c r="C646" s="478">
        <v>0</v>
      </c>
      <c r="D646" s="479">
        <v>0</v>
      </c>
      <c r="E646" s="477" t="str">
        <f t="shared" si="50"/>
        <v/>
      </c>
      <c r="F646" s="472" t="str">
        <f t="shared" si="51"/>
        <v>否</v>
      </c>
      <c r="G646" s="473" t="str">
        <f t="shared" si="52"/>
        <v>项</v>
      </c>
      <c r="H646" s="474" t="str">
        <f t="shared" si="53"/>
        <v>208</v>
      </c>
      <c r="I646" s="474" t="str">
        <f t="shared" si="54"/>
        <v>20828</v>
      </c>
    </row>
    <row r="647" s="319" customFormat="1" ht="34" customHeight="1" spans="1:9">
      <c r="A647" s="333">
        <v>2082850</v>
      </c>
      <c r="B647" s="342" t="s">
        <v>160</v>
      </c>
      <c r="C647" s="479">
        <v>92</v>
      </c>
      <c r="D647" s="479">
        <v>87</v>
      </c>
      <c r="E647" s="477">
        <f t="shared" si="50"/>
        <v>-0.0543478260869565</v>
      </c>
      <c r="F647" s="472" t="str">
        <f t="shared" si="51"/>
        <v>是</v>
      </c>
      <c r="G647" s="473" t="str">
        <f t="shared" si="52"/>
        <v>项</v>
      </c>
      <c r="H647" s="474" t="str">
        <f t="shared" si="53"/>
        <v>208</v>
      </c>
      <c r="I647" s="474" t="str">
        <f t="shared" si="54"/>
        <v>20828</v>
      </c>
    </row>
    <row r="648" s="319" customFormat="1" ht="34" customHeight="1" spans="1:9">
      <c r="A648" s="333">
        <v>2082899</v>
      </c>
      <c r="B648" s="342" t="s">
        <v>599</v>
      </c>
      <c r="C648" s="478">
        <v>11</v>
      </c>
      <c r="D648" s="479">
        <v>18</v>
      </c>
      <c r="E648" s="477">
        <f t="shared" si="50"/>
        <v>0.636363636363636</v>
      </c>
      <c r="F648" s="472" t="str">
        <f t="shared" si="51"/>
        <v>是</v>
      </c>
      <c r="G648" s="473" t="str">
        <f t="shared" si="52"/>
        <v>项</v>
      </c>
      <c r="H648" s="474" t="str">
        <f t="shared" si="53"/>
        <v>208</v>
      </c>
      <c r="I648" s="474" t="str">
        <f t="shared" si="54"/>
        <v>20828</v>
      </c>
    </row>
    <row r="649" s="316" customFormat="1" ht="34" customHeight="1" spans="1:9">
      <c r="A649" s="339">
        <v>20830</v>
      </c>
      <c r="B649" s="475" t="s">
        <v>1662</v>
      </c>
      <c r="C649" s="476">
        <f>SUMIFS(C650:C$1302,$G650:$G$1302,"项",$I650:$I$1302,$A649)</f>
        <v>113</v>
      </c>
      <c r="D649" s="479">
        <f>SUMIFS(D650:D$1302,$G650:$G$1302,"项",$I650:$I$1302,$A649)</f>
        <v>164</v>
      </c>
      <c r="E649" s="477">
        <f t="shared" si="50"/>
        <v>0.451327433628319</v>
      </c>
      <c r="F649" s="472" t="str">
        <f t="shared" si="51"/>
        <v>是</v>
      </c>
      <c r="G649" s="473" t="str">
        <f t="shared" si="52"/>
        <v>款</v>
      </c>
      <c r="H649" s="474" t="str">
        <f t="shared" si="53"/>
        <v>208</v>
      </c>
      <c r="I649" s="474" t="str">
        <f t="shared" si="54"/>
        <v>20830</v>
      </c>
    </row>
    <row r="650" s="319" customFormat="1" ht="34" customHeight="1" spans="1:9">
      <c r="A650" s="333">
        <v>2083001</v>
      </c>
      <c r="B650" s="342" t="s">
        <v>601</v>
      </c>
      <c r="C650" s="479">
        <v>113</v>
      </c>
      <c r="D650" s="479">
        <v>164</v>
      </c>
      <c r="E650" s="477">
        <f t="shared" si="50"/>
        <v>0.451327433628319</v>
      </c>
      <c r="F650" s="472" t="str">
        <f t="shared" si="51"/>
        <v>是</v>
      </c>
      <c r="G650" s="473" t="str">
        <f t="shared" si="52"/>
        <v>项</v>
      </c>
      <c r="H650" s="474" t="str">
        <f t="shared" si="53"/>
        <v>208</v>
      </c>
      <c r="I650" s="474" t="str">
        <f t="shared" si="54"/>
        <v>20830</v>
      </c>
    </row>
    <row r="651" s="319" customFormat="1" ht="34" hidden="1" customHeight="1" spans="1:9">
      <c r="A651" s="342">
        <v>2083099</v>
      </c>
      <c r="B651" s="342" t="s">
        <v>602</v>
      </c>
      <c r="C651" s="478">
        <v>0</v>
      </c>
      <c r="D651" s="479">
        <v>0</v>
      </c>
      <c r="E651" s="477" t="str">
        <f t="shared" si="50"/>
        <v/>
      </c>
      <c r="F651" s="472" t="str">
        <f t="shared" si="51"/>
        <v>否</v>
      </c>
      <c r="G651" s="473" t="str">
        <f t="shared" si="52"/>
        <v>项</v>
      </c>
      <c r="H651" s="474" t="str">
        <f t="shared" si="53"/>
        <v>208</v>
      </c>
      <c r="I651" s="474" t="str">
        <f t="shared" si="54"/>
        <v>20830</v>
      </c>
    </row>
    <row r="652" s="316" customFormat="1" ht="34" customHeight="1" spans="1:9">
      <c r="A652" s="339">
        <v>20899</v>
      </c>
      <c r="B652" s="475" t="s">
        <v>603</v>
      </c>
      <c r="C652" s="476">
        <f>SUMIFS(C653:C$1302,$G653:$G$1302,"项",$I653:$I$1302,$A652)</f>
        <v>1334</v>
      </c>
      <c r="D652" s="479">
        <f>SUMIFS(D653:D$1302,$G653:$G$1302,"项",$I653:$I$1302,$A652)</f>
        <v>1518</v>
      </c>
      <c r="E652" s="477">
        <f t="shared" si="50"/>
        <v>0.137931034482759</v>
      </c>
      <c r="F652" s="472" t="str">
        <f t="shared" si="51"/>
        <v>是</v>
      </c>
      <c r="G652" s="473" t="str">
        <f t="shared" si="52"/>
        <v>款</v>
      </c>
      <c r="H652" s="474" t="str">
        <f t="shared" si="53"/>
        <v>208</v>
      </c>
      <c r="I652" s="474" t="str">
        <f t="shared" si="54"/>
        <v>20899</v>
      </c>
    </row>
    <row r="653" s="319" customFormat="1" ht="34" customHeight="1" spans="1:9">
      <c r="A653" s="333" t="s">
        <v>604</v>
      </c>
      <c r="B653" s="342" t="s">
        <v>605</v>
      </c>
      <c r="C653" s="479">
        <v>1334</v>
      </c>
      <c r="D653" s="479">
        <f>1520-2</f>
        <v>1518</v>
      </c>
      <c r="E653" s="477">
        <f t="shared" si="50"/>
        <v>0.137931034482759</v>
      </c>
      <c r="F653" s="472" t="str">
        <f t="shared" si="51"/>
        <v>是</v>
      </c>
      <c r="G653" s="473" t="str">
        <f t="shared" si="52"/>
        <v>项</v>
      </c>
      <c r="H653" s="474" t="str">
        <f t="shared" si="53"/>
        <v>208</v>
      </c>
      <c r="I653" s="474" t="str">
        <f t="shared" si="54"/>
        <v>20899</v>
      </c>
    </row>
    <row r="654" s="316" customFormat="1" ht="34" customHeight="1" spans="1:9">
      <c r="A654" s="470">
        <v>210</v>
      </c>
      <c r="B654" s="340" t="s">
        <v>99</v>
      </c>
      <c r="C654" s="341">
        <f>SUMIFS(C655:C$1302,$G655:$G$1302,"款",$H655:$H$1302,$A654)</f>
        <v>27697</v>
      </c>
      <c r="D654" s="479">
        <f>SUMIFS(D655:D$1302,$G655:$G$1302,"款",$H655:$H$1302,$A654)</f>
        <v>45728</v>
      </c>
      <c r="E654" s="471">
        <f t="shared" si="50"/>
        <v>0.65100913456331</v>
      </c>
      <c r="F654" s="472" t="str">
        <f t="shared" si="51"/>
        <v>是</v>
      </c>
      <c r="G654" s="473" t="str">
        <f t="shared" si="52"/>
        <v>类</v>
      </c>
      <c r="H654" s="474" t="str">
        <f t="shared" si="53"/>
        <v>210</v>
      </c>
      <c r="I654" s="474" t="str">
        <f t="shared" si="54"/>
        <v>210</v>
      </c>
    </row>
    <row r="655" s="316" customFormat="1" ht="34" customHeight="1" spans="1:9">
      <c r="A655" s="339">
        <v>21001</v>
      </c>
      <c r="B655" s="475" t="s">
        <v>606</v>
      </c>
      <c r="C655" s="476">
        <f>SUMIFS(C656:C$1302,$G656:$G$1302,"项",$I656:$I$1302,$A655)</f>
        <v>449</v>
      </c>
      <c r="D655" s="479">
        <f>SUMIFS(D656:D$1302,$G656:$G$1302,"项",$I656:$I$1302,$A655)</f>
        <v>609</v>
      </c>
      <c r="E655" s="477">
        <f t="shared" si="50"/>
        <v>0.356347438752784</v>
      </c>
      <c r="F655" s="472" t="str">
        <f t="shared" si="51"/>
        <v>是</v>
      </c>
      <c r="G655" s="473" t="str">
        <f t="shared" si="52"/>
        <v>款</v>
      </c>
      <c r="H655" s="474" t="str">
        <f t="shared" si="53"/>
        <v>210</v>
      </c>
      <c r="I655" s="474" t="str">
        <f t="shared" si="54"/>
        <v>21001</v>
      </c>
    </row>
    <row r="656" s="319" customFormat="1" ht="34" customHeight="1" spans="1:9">
      <c r="A656" s="333">
        <v>2100101</v>
      </c>
      <c r="B656" s="342" t="s">
        <v>151</v>
      </c>
      <c r="C656" s="478">
        <v>374</v>
      </c>
      <c r="D656" s="479">
        <v>384</v>
      </c>
      <c r="E656" s="477">
        <f t="shared" si="50"/>
        <v>0.0267379679144386</v>
      </c>
      <c r="F656" s="472" t="str">
        <f t="shared" si="51"/>
        <v>是</v>
      </c>
      <c r="G656" s="473" t="str">
        <f t="shared" si="52"/>
        <v>项</v>
      </c>
      <c r="H656" s="474" t="str">
        <f t="shared" si="53"/>
        <v>210</v>
      </c>
      <c r="I656" s="474" t="str">
        <f t="shared" si="54"/>
        <v>21001</v>
      </c>
    </row>
    <row r="657" s="319" customFormat="1" ht="34" hidden="1" customHeight="1" spans="1:9">
      <c r="A657" s="333">
        <v>2100102</v>
      </c>
      <c r="B657" s="342" t="s">
        <v>152</v>
      </c>
      <c r="C657" s="478">
        <v>0</v>
      </c>
      <c r="D657" s="479">
        <v>0</v>
      </c>
      <c r="E657" s="477" t="str">
        <f t="shared" si="50"/>
        <v/>
      </c>
      <c r="F657" s="472" t="str">
        <f t="shared" si="51"/>
        <v>否</v>
      </c>
      <c r="G657" s="473" t="str">
        <f t="shared" si="52"/>
        <v>项</v>
      </c>
      <c r="H657" s="474" t="str">
        <f t="shared" si="53"/>
        <v>210</v>
      </c>
      <c r="I657" s="474" t="str">
        <f t="shared" si="54"/>
        <v>21001</v>
      </c>
    </row>
    <row r="658" s="319" customFormat="1" ht="34" hidden="1" customHeight="1" spans="1:9">
      <c r="A658" s="333">
        <v>2100103</v>
      </c>
      <c r="B658" s="342" t="s">
        <v>153</v>
      </c>
      <c r="C658" s="479">
        <v>0</v>
      </c>
      <c r="D658" s="479">
        <v>0</v>
      </c>
      <c r="E658" s="477" t="str">
        <f t="shared" si="50"/>
        <v/>
      </c>
      <c r="F658" s="472" t="str">
        <f t="shared" si="51"/>
        <v>否</v>
      </c>
      <c r="G658" s="473" t="str">
        <f t="shared" si="52"/>
        <v>项</v>
      </c>
      <c r="H658" s="474" t="str">
        <f t="shared" si="53"/>
        <v>210</v>
      </c>
      <c r="I658" s="474" t="str">
        <f t="shared" si="54"/>
        <v>21001</v>
      </c>
    </row>
    <row r="659" s="319" customFormat="1" ht="34" customHeight="1" spans="1:9">
      <c r="A659" s="333">
        <v>2100199</v>
      </c>
      <c r="B659" s="342" t="s">
        <v>607</v>
      </c>
      <c r="C659" s="478">
        <v>75</v>
      </c>
      <c r="D659" s="479">
        <v>225</v>
      </c>
      <c r="E659" s="477">
        <f t="shared" si="50"/>
        <v>2</v>
      </c>
      <c r="F659" s="472" t="str">
        <f t="shared" si="51"/>
        <v>是</v>
      </c>
      <c r="G659" s="473" t="str">
        <f t="shared" si="52"/>
        <v>项</v>
      </c>
      <c r="H659" s="474" t="str">
        <f t="shared" si="53"/>
        <v>210</v>
      </c>
      <c r="I659" s="474" t="str">
        <f t="shared" si="54"/>
        <v>21001</v>
      </c>
    </row>
    <row r="660" s="316" customFormat="1" ht="34" customHeight="1" spans="1:9">
      <c r="A660" s="339">
        <v>21002</v>
      </c>
      <c r="B660" s="475" t="s">
        <v>608</v>
      </c>
      <c r="C660" s="476">
        <f>SUMIFS(C661:C$1302,$G661:$G$1302,"项",$I661:$I$1302,$A660)</f>
        <v>3567</v>
      </c>
      <c r="D660" s="479">
        <f>SUMIFS(D661:D$1302,$G661:$G$1302,"项",$I661:$I$1302,$A660)</f>
        <v>5781</v>
      </c>
      <c r="E660" s="477">
        <f t="shared" si="50"/>
        <v>0.620689655172414</v>
      </c>
      <c r="F660" s="472" t="str">
        <f t="shared" si="51"/>
        <v>是</v>
      </c>
      <c r="G660" s="473" t="str">
        <f t="shared" si="52"/>
        <v>款</v>
      </c>
      <c r="H660" s="474" t="str">
        <f t="shared" si="53"/>
        <v>210</v>
      </c>
      <c r="I660" s="474" t="str">
        <f t="shared" si="54"/>
        <v>21002</v>
      </c>
    </row>
    <row r="661" s="319" customFormat="1" ht="34" customHeight="1" spans="1:9">
      <c r="A661" s="333">
        <v>2100201</v>
      </c>
      <c r="B661" s="342" t="s">
        <v>609</v>
      </c>
      <c r="C661" s="478">
        <v>2553</v>
      </c>
      <c r="D661" s="479">
        <v>3981</v>
      </c>
      <c r="E661" s="477">
        <f t="shared" si="50"/>
        <v>0.559341950646298</v>
      </c>
      <c r="F661" s="472" t="str">
        <f t="shared" si="51"/>
        <v>是</v>
      </c>
      <c r="G661" s="473" t="str">
        <f t="shared" si="52"/>
        <v>项</v>
      </c>
      <c r="H661" s="474" t="str">
        <f t="shared" si="53"/>
        <v>210</v>
      </c>
      <c r="I661" s="474" t="str">
        <f t="shared" si="54"/>
        <v>21002</v>
      </c>
    </row>
    <row r="662" s="319" customFormat="1" ht="34" customHeight="1" spans="1:9">
      <c r="A662" s="333">
        <v>2100202</v>
      </c>
      <c r="B662" s="342" t="s">
        <v>610</v>
      </c>
      <c r="C662" s="478">
        <v>642</v>
      </c>
      <c r="D662" s="479">
        <v>668</v>
      </c>
      <c r="E662" s="477">
        <f t="shared" si="50"/>
        <v>0.0404984423676011</v>
      </c>
      <c r="F662" s="472" t="str">
        <f t="shared" si="51"/>
        <v>是</v>
      </c>
      <c r="G662" s="473" t="str">
        <f t="shared" si="52"/>
        <v>项</v>
      </c>
      <c r="H662" s="474" t="str">
        <f t="shared" si="53"/>
        <v>210</v>
      </c>
      <c r="I662" s="474" t="str">
        <f t="shared" si="54"/>
        <v>21002</v>
      </c>
    </row>
    <row r="663" s="319" customFormat="1" ht="34" hidden="1" customHeight="1" spans="1:9">
      <c r="A663" s="333">
        <v>2100203</v>
      </c>
      <c r="B663" s="342" t="s">
        <v>611</v>
      </c>
      <c r="C663" s="478">
        <v>0</v>
      </c>
      <c r="D663" s="479">
        <v>0</v>
      </c>
      <c r="E663" s="477" t="str">
        <f t="shared" si="50"/>
        <v/>
      </c>
      <c r="F663" s="472" t="str">
        <f t="shared" si="51"/>
        <v>否</v>
      </c>
      <c r="G663" s="473" t="str">
        <f t="shared" si="52"/>
        <v>项</v>
      </c>
      <c r="H663" s="474" t="str">
        <f t="shared" si="53"/>
        <v>210</v>
      </c>
      <c r="I663" s="474" t="str">
        <f t="shared" si="54"/>
        <v>21002</v>
      </c>
    </row>
    <row r="664" s="319" customFormat="1" ht="34" hidden="1" customHeight="1" spans="1:9">
      <c r="A664" s="333">
        <v>2100204</v>
      </c>
      <c r="B664" s="342" t="s">
        <v>612</v>
      </c>
      <c r="C664" s="478">
        <v>0</v>
      </c>
      <c r="D664" s="479">
        <v>0</v>
      </c>
      <c r="E664" s="477" t="str">
        <f t="shared" si="50"/>
        <v/>
      </c>
      <c r="F664" s="472" t="str">
        <f t="shared" si="51"/>
        <v>否</v>
      </c>
      <c r="G664" s="473" t="str">
        <f t="shared" si="52"/>
        <v>项</v>
      </c>
      <c r="H664" s="474" t="str">
        <f t="shared" si="53"/>
        <v>210</v>
      </c>
      <c r="I664" s="474" t="str">
        <f t="shared" si="54"/>
        <v>21002</v>
      </c>
    </row>
    <row r="665" s="319" customFormat="1" ht="34" customHeight="1" spans="1:9">
      <c r="A665" s="333">
        <v>2100205</v>
      </c>
      <c r="B665" s="342" t="s">
        <v>613</v>
      </c>
      <c r="C665" s="478">
        <v>292</v>
      </c>
      <c r="D665" s="479">
        <v>328</v>
      </c>
      <c r="E665" s="477">
        <f t="shared" si="50"/>
        <v>0.123287671232877</v>
      </c>
      <c r="F665" s="472" t="str">
        <f t="shared" si="51"/>
        <v>是</v>
      </c>
      <c r="G665" s="473" t="str">
        <f t="shared" si="52"/>
        <v>项</v>
      </c>
      <c r="H665" s="474" t="str">
        <f t="shared" si="53"/>
        <v>210</v>
      </c>
      <c r="I665" s="474" t="str">
        <f t="shared" si="54"/>
        <v>21002</v>
      </c>
    </row>
    <row r="666" s="319" customFormat="1" ht="34" hidden="1" customHeight="1" spans="1:9">
      <c r="A666" s="333">
        <v>2100206</v>
      </c>
      <c r="B666" s="342" t="s">
        <v>614</v>
      </c>
      <c r="C666" s="478">
        <v>0</v>
      </c>
      <c r="D666" s="479">
        <v>0</v>
      </c>
      <c r="E666" s="477" t="str">
        <f t="shared" si="50"/>
        <v/>
      </c>
      <c r="F666" s="472" t="str">
        <f t="shared" si="51"/>
        <v>否</v>
      </c>
      <c r="G666" s="473" t="str">
        <f t="shared" si="52"/>
        <v>项</v>
      </c>
      <c r="H666" s="474" t="str">
        <f t="shared" si="53"/>
        <v>210</v>
      </c>
      <c r="I666" s="474" t="str">
        <f t="shared" si="54"/>
        <v>21002</v>
      </c>
    </row>
    <row r="667" s="319" customFormat="1" ht="34" hidden="1" customHeight="1" spans="1:9">
      <c r="A667" s="333">
        <v>2100207</v>
      </c>
      <c r="B667" s="342" t="s">
        <v>615</v>
      </c>
      <c r="C667" s="478">
        <v>0</v>
      </c>
      <c r="D667" s="479">
        <v>0</v>
      </c>
      <c r="E667" s="477" t="str">
        <f t="shared" si="50"/>
        <v/>
      </c>
      <c r="F667" s="472" t="str">
        <f t="shared" si="51"/>
        <v>否</v>
      </c>
      <c r="G667" s="473" t="str">
        <f t="shared" si="52"/>
        <v>项</v>
      </c>
      <c r="H667" s="474" t="str">
        <f t="shared" si="53"/>
        <v>210</v>
      </c>
      <c r="I667" s="474" t="str">
        <f t="shared" si="54"/>
        <v>21002</v>
      </c>
    </row>
    <row r="668" s="319" customFormat="1" ht="34" hidden="1" customHeight="1" spans="1:9">
      <c r="A668" s="333">
        <v>2100208</v>
      </c>
      <c r="B668" s="342" t="s">
        <v>616</v>
      </c>
      <c r="C668" s="478">
        <v>0</v>
      </c>
      <c r="D668" s="479">
        <v>0</v>
      </c>
      <c r="E668" s="477" t="str">
        <f t="shared" si="50"/>
        <v/>
      </c>
      <c r="F668" s="472" t="str">
        <f t="shared" si="51"/>
        <v>否</v>
      </c>
      <c r="G668" s="473" t="str">
        <f t="shared" si="52"/>
        <v>项</v>
      </c>
      <c r="H668" s="474" t="str">
        <f t="shared" si="53"/>
        <v>210</v>
      </c>
      <c r="I668" s="474" t="str">
        <f t="shared" si="54"/>
        <v>21002</v>
      </c>
    </row>
    <row r="669" s="319" customFormat="1" ht="34" hidden="1" customHeight="1" spans="1:9">
      <c r="A669" s="333">
        <v>2100209</v>
      </c>
      <c r="B669" s="342" t="s">
        <v>617</v>
      </c>
      <c r="C669" s="478">
        <v>0</v>
      </c>
      <c r="D669" s="479">
        <v>0</v>
      </c>
      <c r="E669" s="477" t="str">
        <f t="shared" si="50"/>
        <v/>
      </c>
      <c r="F669" s="472" t="str">
        <f t="shared" si="51"/>
        <v>否</v>
      </c>
      <c r="G669" s="473" t="str">
        <f t="shared" si="52"/>
        <v>项</v>
      </c>
      <c r="H669" s="474" t="str">
        <f t="shared" si="53"/>
        <v>210</v>
      </c>
      <c r="I669" s="474" t="str">
        <f t="shared" si="54"/>
        <v>21002</v>
      </c>
    </row>
    <row r="670" s="319" customFormat="1" ht="34" hidden="1" customHeight="1" spans="1:9">
      <c r="A670" s="333">
        <v>2100210</v>
      </c>
      <c r="B670" s="342" t="s">
        <v>618</v>
      </c>
      <c r="C670" s="478">
        <v>0</v>
      </c>
      <c r="D670" s="479">
        <v>0</v>
      </c>
      <c r="E670" s="477" t="str">
        <f t="shared" si="50"/>
        <v/>
      </c>
      <c r="F670" s="472" t="str">
        <f t="shared" si="51"/>
        <v>否</v>
      </c>
      <c r="G670" s="473" t="str">
        <f t="shared" si="52"/>
        <v>项</v>
      </c>
      <c r="H670" s="474" t="str">
        <f t="shared" si="53"/>
        <v>210</v>
      </c>
      <c r="I670" s="474" t="str">
        <f t="shared" si="54"/>
        <v>21002</v>
      </c>
    </row>
    <row r="671" s="319" customFormat="1" ht="34" hidden="1" customHeight="1" spans="1:9">
      <c r="A671" s="333">
        <v>2100211</v>
      </c>
      <c r="B671" s="342" t="s">
        <v>619</v>
      </c>
      <c r="C671" s="478">
        <v>0</v>
      </c>
      <c r="D671" s="479">
        <v>0</v>
      </c>
      <c r="E671" s="477" t="str">
        <f t="shared" si="50"/>
        <v/>
      </c>
      <c r="F671" s="472" t="str">
        <f t="shared" si="51"/>
        <v>否</v>
      </c>
      <c r="G671" s="473" t="str">
        <f t="shared" si="52"/>
        <v>项</v>
      </c>
      <c r="H671" s="474" t="str">
        <f t="shared" si="53"/>
        <v>210</v>
      </c>
      <c r="I671" s="474" t="str">
        <f t="shared" si="54"/>
        <v>21002</v>
      </c>
    </row>
    <row r="672" s="319" customFormat="1" ht="34" hidden="1" customHeight="1" spans="1:9">
      <c r="A672" s="333">
        <v>2100212</v>
      </c>
      <c r="B672" s="342" t="s">
        <v>620</v>
      </c>
      <c r="C672" s="478">
        <v>0</v>
      </c>
      <c r="D672" s="479">
        <v>0</v>
      </c>
      <c r="E672" s="477" t="str">
        <f t="shared" si="50"/>
        <v/>
      </c>
      <c r="F672" s="472" t="str">
        <f t="shared" si="51"/>
        <v>否</v>
      </c>
      <c r="G672" s="473" t="str">
        <f t="shared" si="52"/>
        <v>项</v>
      </c>
      <c r="H672" s="474" t="str">
        <f t="shared" si="53"/>
        <v>210</v>
      </c>
      <c r="I672" s="474" t="str">
        <f t="shared" si="54"/>
        <v>21002</v>
      </c>
    </row>
    <row r="673" s="319" customFormat="1" ht="34" hidden="1" customHeight="1" spans="1:9">
      <c r="A673" s="333" t="s">
        <v>1663</v>
      </c>
      <c r="B673" s="342" t="s">
        <v>621</v>
      </c>
      <c r="C673" s="479">
        <v>0</v>
      </c>
      <c r="D673" s="479">
        <v>0</v>
      </c>
      <c r="E673" s="477" t="str">
        <f t="shared" si="50"/>
        <v/>
      </c>
      <c r="F673" s="472" t="str">
        <f t="shared" si="51"/>
        <v>否</v>
      </c>
      <c r="G673" s="473" t="str">
        <f t="shared" si="52"/>
        <v>项</v>
      </c>
      <c r="H673" s="474" t="str">
        <f t="shared" si="53"/>
        <v>210</v>
      </c>
      <c r="I673" s="474" t="str">
        <f t="shared" si="54"/>
        <v>21002</v>
      </c>
    </row>
    <row r="674" s="319" customFormat="1" ht="34" customHeight="1" spans="1:9">
      <c r="A674" s="333">
        <v>2100299</v>
      </c>
      <c r="B674" s="342" t="s">
        <v>622</v>
      </c>
      <c r="C674" s="478">
        <v>80</v>
      </c>
      <c r="D674" s="479">
        <v>804</v>
      </c>
      <c r="E674" s="477">
        <f t="shared" si="50"/>
        <v>9.05</v>
      </c>
      <c r="F674" s="472" t="str">
        <f t="shared" si="51"/>
        <v>是</v>
      </c>
      <c r="G674" s="473" t="str">
        <f t="shared" si="52"/>
        <v>项</v>
      </c>
      <c r="H674" s="474" t="str">
        <f t="shared" si="53"/>
        <v>210</v>
      </c>
      <c r="I674" s="474" t="str">
        <f t="shared" si="54"/>
        <v>21002</v>
      </c>
    </row>
    <row r="675" s="316" customFormat="1" ht="34" customHeight="1" spans="1:9">
      <c r="A675" s="339">
        <v>21003</v>
      </c>
      <c r="B675" s="475" t="s">
        <v>623</v>
      </c>
      <c r="C675" s="476">
        <f>SUMIFS(C676:C$1302,$G676:$G$1302,"项",$I676:$I$1302,$A675)</f>
        <v>3340</v>
      </c>
      <c r="D675" s="479">
        <f>SUMIFS(D676:D$1302,$G676:$G$1302,"项",$I676:$I$1302,$A675)</f>
        <v>3859</v>
      </c>
      <c r="E675" s="477">
        <f t="shared" si="50"/>
        <v>0.155389221556886</v>
      </c>
      <c r="F675" s="472" t="str">
        <f t="shared" si="51"/>
        <v>是</v>
      </c>
      <c r="G675" s="473" t="str">
        <f t="shared" si="52"/>
        <v>款</v>
      </c>
      <c r="H675" s="474" t="str">
        <f t="shared" si="53"/>
        <v>210</v>
      </c>
      <c r="I675" s="474" t="str">
        <f t="shared" si="54"/>
        <v>21003</v>
      </c>
    </row>
    <row r="676" s="319" customFormat="1" ht="34" hidden="1" customHeight="1" spans="1:9">
      <c r="A676" s="333">
        <v>2100301</v>
      </c>
      <c r="B676" s="342" t="s">
        <v>624</v>
      </c>
      <c r="C676" s="478">
        <v>0</v>
      </c>
      <c r="D676" s="479">
        <v>0</v>
      </c>
      <c r="E676" s="477" t="str">
        <f t="shared" si="50"/>
        <v/>
      </c>
      <c r="F676" s="472" t="str">
        <f t="shared" si="51"/>
        <v>否</v>
      </c>
      <c r="G676" s="473" t="str">
        <f t="shared" si="52"/>
        <v>项</v>
      </c>
      <c r="H676" s="474" t="str">
        <f t="shared" si="53"/>
        <v>210</v>
      </c>
      <c r="I676" s="474" t="str">
        <f t="shared" si="54"/>
        <v>21003</v>
      </c>
    </row>
    <row r="677" s="319" customFormat="1" ht="34" customHeight="1" spans="1:9">
      <c r="A677" s="333">
        <v>2100302</v>
      </c>
      <c r="B677" s="342" t="s">
        <v>625</v>
      </c>
      <c r="C677" s="479">
        <v>2637</v>
      </c>
      <c r="D677" s="479">
        <v>2625</v>
      </c>
      <c r="E677" s="477">
        <f t="shared" si="50"/>
        <v>-0.00455062571103526</v>
      </c>
      <c r="F677" s="472" t="str">
        <f t="shared" si="51"/>
        <v>是</v>
      </c>
      <c r="G677" s="473" t="str">
        <f t="shared" si="52"/>
        <v>项</v>
      </c>
      <c r="H677" s="474" t="str">
        <f t="shared" si="53"/>
        <v>210</v>
      </c>
      <c r="I677" s="474" t="str">
        <f t="shared" si="54"/>
        <v>21003</v>
      </c>
    </row>
    <row r="678" s="319" customFormat="1" ht="34" customHeight="1" spans="1:9">
      <c r="A678" s="333">
        <v>2100399</v>
      </c>
      <c r="B678" s="342" t="s">
        <v>626</v>
      </c>
      <c r="C678" s="478">
        <v>703</v>
      </c>
      <c r="D678" s="479">
        <v>1234</v>
      </c>
      <c r="E678" s="477">
        <f t="shared" si="50"/>
        <v>0.755334281650071</v>
      </c>
      <c r="F678" s="472" t="str">
        <f t="shared" si="51"/>
        <v>是</v>
      </c>
      <c r="G678" s="473" t="str">
        <f t="shared" si="52"/>
        <v>项</v>
      </c>
      <c r="H678" s="474" t="str">
        <f t="shared" si="53"/>
        <v>210</v>
      </c>
      <c r="I678" s="474" t="str">
        <f t="shared" si="54"/>
        <v>21003</v>
      </c>
    </row>
    <row r="679" s="316" customFormat="1" ht="34" customHeight="1" spans="1:9">
      <c r="A679" s="339">
        <v>21004</v>
      </c>
      <c r="B679" s="475" t="s">
        <v>627</v>
      </c>
      <c r="C679" s="476">
        <f>SUMIFS(C680:C$1302,$G680:$G$1302,"项",$I680:$I$1302,$A679)</f>
        <v>2985</v>
      </c>
      <c r="D679" s="479">
        <f>SUMIFS(D680:D$1302,$G680:$G$1302,"项",$I680:$I$1302,$A679)</f>
        <v>9712</v>
      </c>
      <c r="E679" s="477">
        <f t="shared" si="50"/>
        <v>2.2536013400335</v>
      </c>
      <c r="F679" s="472" t="str">
        <f t="shared" si="51"/>
        <v>是</v>
      </c>
      <c r="G679" s="473" t="str">
        <f t="shared" si="52"/>
        <v>款</v>
      </c>
      <c r="H679" s="474" t="str">
        <f t="shared" si="53"/>
        <v>210</v>
      </c>
      <c r="I679" s="474" t="str">
        <f t="shared" si="54"/>
        <v>21004</v>
      </c>
    </row>
    <row r="680" s="319" customFormat="1" ht="34" customHeight="1" spans="1:9">
      <c r="A680" s="333">
        <v>2100401</v>
      </c>
      <c r="B680" s="342" t="s">
        <v>628</v>
      </c>
      <c r="C680" s="478">
        <v>879</v>
      </c>
      <c r="D680" s="479">
        <f>1129+10</f>
        <v>1139</v>
      </c>
      <c r="E680" s="477">
        <f t="shared" si="50"/>
        <v>0.295790671217292</v>
      </c>
      <c r="F680" s="472" t="str">
        <f t="shared" si="51"/>
        <v>是</v>
      </c>
      <c r="G680" s="473" t="str">
        <f t="shared" si="52"/>
        <v>项</v>
      </c>
      <c r="H680" s="474" t="str">
        <f t="shared" si="53"/>
        <v>210</v>
      </c>
      <c r="I680" s="474" t="str">
        <f t="shared" si="54"/>
        <v>21004</v>
      </c>
    </row>
    <row r="681" s="319" customFormat="1" ht="34" customHeight="1" spans="1:9">
      <c r="A681" s="333">
        <v>2100402</v>
      </c>
      <c r="B681" s="342" t="s">
        <v>629</v>
      </c>
      <c r="C681" s="478">
        <v>73</v>
      </c>
      <c r="D681" s="479">
        <v>28</v>
      </c>
      <c r="E681" s="477">
        <f t="shared" si="50"/>
        <v>-0.616438356164384</v>
      </c>
      <c r="F681" s="472" t="str">
        <f t="shared" si="51"/>
        <v>是</v>
      </c>
      <c r="G681" s="473" t="str">
        <f t="shared" si="52"/>
        <v>项</v>
      </c>
      <c r="H681" s="474" t="str">
        <f t="shared" si="53"/>
        <v>210</v>
      </c>
      <c r="I681" s="474" t="str">
        <f t="shared" si="54"/>
        <v>21004</v>
      </c>
    </row>
    <row r="682" s="319" customFormat="1" ht="34" customHeight="1" spans="1:9">
      <c r="A682" s="333">
        <v>2100403</v>
      </c>
      <c r="B682" s="342" t="s">
        <v>630</v>
      </c>
      <c r="C682" s="478">
        <v>793</v>
      </c>
      <c r="D682" s="479">
        <v>763</v>
      </c>
      <c r="E682" s="477">
        <f t="shared" si="50"/>
        <v>-0.0378310214375788</v>
      </c>
      <c r="F682" s="472" t="str">
        <f t="shared" si="51"/>
        <v>是</v>
      </c>
      <c r="G682" s="473" t="str">
        <f t="shared" si="52"/>
        <v>项</v>
      </c>
      <c r="H682" s="474" t="str">
        <f t="shared" si="53"/>
        <v>210</v>
      </c>
      <c r="I682" s="474" t="str">
        <f t="shared" si="54"/>
        <v>21004</v>
      </c>
    </row>
    <row r="683" s="319" customFormat="1" ht="34" hidden="1" customHeight="1" spans="1:9">
      <c r="A683" s="333">
        <v>2100404</v>
      </c>
      <c r="B683" s="342" t="s">
        <v>631</v>
      </c>
      <c r="C683" s="478">
        <v>0</v>
      </c>
      <c r="D683" s="479">
        <v>0</v>
      </c>
      <c r="E683" s="477" t="str">
        <f t="shared" si="50"/>
        <v/>
      </c>
      <c r="F683" s="472" t="str">
        <f t="shared" si="51"/>
        <v>否</v>
      </c>
      <c r="G683" s="473" t="str">
        <f t="shared" si="52"/>
        <v>项</v>
      </c>
      <c r="H683" s="474" t="str">
        <f t="shared" si="53"/>
        <v>210</v>
      </c>
      <c r="I683" s="474" t="str">
        <f t="shared" si="54"/>
        <v>21004</v>
      </c>
    </row>
    <row r="684" s="319" customFormat="1" ht="34" hidden="1" customHeight="1" spans="1:9">
      <c r="A684" s="333">
        <v>2100405</v>
      </c>
      <c r="B684" s="342" t="s">
        <v>632</v>
      </c>
      <c r="C684" s="478">
        <v>0</v>
      </c>
      <c r="D684" s="479">
        <v>0</v>
      </c>
      <c r="E684" s="477" t="str">
        <f t="shared" si="50"/>
        <v/>
      </c>
      <c r="F684" s="472" t="str">
        <f t="shared" si="51"/>
        <v>否</v>
      </c>
      <c r="G684" s="473" t="str">
        <f t="shared" si="52"/>
        <v>项</v>
      </c>
      <c r="H684" s="474" t="str">
        <f t="shared" si="53"/>
        <v>210</v>
      </c>
      <c r="I684" s="474" t="str">
        <f t="shared" si="54"/>
        <v>21004</v>
      </c>
    </row>
    <row r="685" s="319" customFormat="1" ht="34" hidden="1" customHeight="1" spans="1:9">
      <c r="A685" s="333">
        <v>2100406</v>
      </c>
      <c r="B685" s="342" t="s">
        <v>633</v>
      </c>
      <c r="C685" s="478">
        <v>0</v>
      </c>
      <c r="D685" s="479">
        <v>0</v>
      </c>
      <c r="E685" s="477" t="str">
        <f t="shared" si="50"/>
        <v/>
      </c>
      <c r="F685" s="472" t="str">
        <f t="shared" si="51"/>
        <v>否</v>
      </c>
      <c r="G685" s="473" t="str">
        <f t="shared" si="52"/>
        <v>项</v>
      </c>
      <c r="H685" s="474" t="str">
        <f t="shared" si="53"/>
        <v>210</v>
      </c>
      <c r="I685" s="474" t="str">
        <f t="shared" si="54"/>
        <v>21004</v>
      </c>
    </row>
    <row r="686" s="319" customFormat="1" ht="34" hidden="1" customHeight="1" spans="1:9">
      <c r="A686" s="333">
        <v>2100407</v>
      </c>
      <c r="B686" s="342" t="s">
        <v>634</v>
      </c>
      <c r="C686" s="478">
        <v>0</v>
      </c>
      <c r="D686" s="479">
        <v>0</v>
      </c>
      <c r="E686" s="477" t="str">
        <f t="shared" si="50"/>
        <v/>
      </c>
      <c r="F686" s="472" t="str">
        <f t="shared" si="51"/>
        <v>否</v>
      </c>
      <c r="G686" s="473" t="str">
        <f t="shared" si="52"/>
        <v>项</v>
      </c>
      <c r="H686" s="474" t="str">
        <f t="shared" si="53"/>
        <v>210</v>
      </c>
      <c r="I686" s="474" t="str">
        <f t="shared" si="54"/>
        <v>21004</v>
      </c>
    </row>
    <row r="687" s="319" customFormat="1" ht="34" customHeight="1" spans="1:9">
      <c r="A687" s="333">
        <v>2100408</v>
      </c>
      <c r="B687" s="342" t="s">
        <v>635</v>
      </c>
      <c r="C687" s="478">
        <v>1031</v>
      </c>
      <c r="D687" s="479">
        <v>6685</v>
      </c>
      <c r="E687" s="477">
        <f t="shared" si="50"/>
        <v>5.48399612027158</v>
      </c>
      <c r="F687" s="472" t="str">
        <f t="shared" si="51"/>
        <v>是</v>
      </c>
      <c r="G687" s="473" t="str">
        <f t="shared" si="52"/>
        <v>项</v>
      </c>
      <c r="H687" s="474" t="str">
        <f t="shared" si="53"/>
        <v>210</v>
      </c>
      <c r="I687" s="474" t="str">
        <f t="shared" si="54"/>
        <v>21004</v>
      </c>
    </row>
    <row r="688" s="319" customFormat="1" ht="34" customHeight="1" spans="1:9">
      <c r="A688" s="333">
        <v>2100409</v>
      </c>
      <c r="B688" s="342" t="s">
        <v>636</v>
      </c>
      <c r="C688" s="478">
        <v>8</v>
      </c>
      <c r="D688" s="479">
        <f>898-10</f>
        <v>888</v>
      </c>
      <c r="E688" s="477">
        <f t="shared" si="50"/>
        <v>110</v>
      </c>
      <c r="F688" s="472" t="str">
        <f t="shared" si="51"/>
        <v>是</v>
      </c>
      <c r="G688" s="473" t="str">
        <f t="shared" si="52"/>
        <v>项</v>
      </c>
      <c r="H688" s="474" t="str">
        <f t="shared" si="53"/>
        <v>210</v>
      </c>
      <c r="I688" s="474" t="str">
        <f t="shared" si="54"/>
        <v>21004</v>
      </c>
    </row>
    <row r="689" s="319" customFormat="1" ht="34" customHeight="1" spans="1:9">
      <c r="A689" s="333">
        <v>2100410</v>
      </c>
      <c r="B689" s="342" t="s">
        <v>637</v>
      </c>
      <c r="C689" s="479">
        <v>104</v>
      </c>
      <c r="D689" s="479">
        <v>10</v>
      </c>
      <c r="E689" s="477">
        <f t="shared" si="50"/>
        <v>-0.903846153846154</v>
      </c>
      <c r="F689" s="472" t="str">
        <f t="shared" si="51"/>
        <v>是</v>
      </c>
      <c r="G689" s="473" t="str">
        <f t="shared" si="52"/>
        <v>项</v>
      </c>
      <c r="H689" s="474" t="str">
        <f t="shared" si="53"/>
        <v>210</v>
      </c>
      <c r="I689" s="474" t="str">
        <f t="shared" si="54"/>
        <v>21004</v>
      </c>
    </row>
    <row r="690" s="319" customFormat="1" ht="34" customHeight="1" spans="1:9">
      <c r="A690" s="333">
        <v>2100499</v>
      </c>
      <c r="B690" s="342" t="s">
        <v>638</v>
      </c>
      <c r="C690" s="478">
        <v>97</v>
      </c>
      <c r="D690" s="479">
        <v>199</v>
      </c>
      <c r="E690" s="477">
        <f t="shared" si="50"/>
        <v>1.05154639175258</v>
      </c>
      <c r="F690" s="472" t="str">
        <f t="shared" si="51"/>
        <v>是</v>
      </c>
      <c r="G690" s="473" t="str">
        <f t="shared" si="52"/>
        <v>项</v>
      </c>
      <c r="H690" s="474" t="str">
        <f t="shared" si="53"/>
        <v>210</v>
      </c>
      <c r="I690" s="474" t="str">
        <f t="shared" si="54"/>
        <v>21004</v>
      </c>
    </row>
    <row r="691" s="316" customFormat="1" ht="34" hidden="1" customHeight="1" spans="1:9">
      <c r="A691" s="339">
        <v>21006</v>
      </c>
      <c r="B691" s="475" t="s">
        <v>639</v>
      </c>
      <c r="C691" s="476">
        <f>SUMIFS(C692:C$1302,$G692:$G$1302,"项",$I692:$I$1302,$A691)</f>
        <v>0</v>
      </c>
      <c r="D691" s="479">
        <f>SUMIFS(D692:D$1302,$G692:$G$1302,"项",$I692:$I$1302,$A691)</f>
        <v>0</v>
      </c>
      <c r="E691" s="477" t="str">
        <f t="shared" si="50"/>
        <v/>
      </c>
      <c r="F691" s="472" t="str">
        <f t="shared" si="51"/>
        <v>否</v>
      </c>
      <c r="G691" s="473" t="str">
        <f t="shared" si="52"/>
        <v>款</v>
      </c>
      <c r="H691" s="474" t="str">
        <f t="shared" si="53"/>
        <v>210</v>
      </c>
      <c r="I691" s="474" t="str">
        <f t="shared" si="54"/>
        <v>21006</v>
      </c>
    </row>
    <row r="692" s="319" customFormat="1" ht="34" hidden="1" customHeight="1" spans="1:9">
      <c r="A692" s="333">
        <v>2100601</v>
      </c>
      <c r="B692" s="342" t="s">
        <v>640</v>
      </c>
      <c r="C692" s="478">
        <v>0</v>
      </c>
      <c r="D692" s="479">
        <v>0</v>
      </c>
      <c r="E692" s="477" t="str">
        <f t="shared" si="50"/>
        <v/>
      </c>
      <c r="F692" s="472" t="str">
        <f t="shared" si="51"/>
        <v>否</v>
      </c>
      <c r="G692" s="473" t="str">
        <f t="shared" si="52"/>
        <v>项</v>
      </c>
      <c r="H692" s="474" t="str">
        <f t="shared" si="53"/>
        <v>210</v>
      </c>
      <c r="I692" s="474" t="str">
        <f t="shared" si="54"/>
        <v>21006</v>
      </c>
    </row>
    <row r="693" s="319" customFormat="1" ht="34" hidden="1" customHeight="1" spans="1:9">
      <c r="A693" s="333">
        <v>2100699</v>
      </c>
      <c r="B693" s="342" t="s">
        <v>641</v>
      </c>
      <c r="C693" s="479">
        <v>0</v>
      </c>
      <c r="D693" s="479">
        <v>0</v>
      </c>
      <c r="E693" s="477" t="str">
        <f t="shared" ref="E693:E756" si="55">IF(C693&lt;&gt;0,D693/C693-1,"")</f>
        <v/>
      </c>
      <c r="F693" s="472" t="str">
        <f t="shared" si="51"/>
        <v>否</v>
      </c>
      <c r="G693" s="473" t="str">
        <f t="shared" si="52"/>
        <v>项</v>
      </c>
      <c r="H693" s="474" t="str">
        <f t="shared" si="53"/>
        <v>210</v>
      </c>
      <c r="I693" s="474" t="str">
        <f t="shared" si="54"/>
        <v>21006</v>
      </c>
    </row>
    <row r="694" s="316" customFormat="1" ht="34" customHeight="1" spans="1:9">
      <c r="A694" s="339">
        <v>21007</v>
      </c>
      <c r="B694" s="475" t="s">
        <v>642</v>
      </c>
      <c r="C694" s="476">
        <f>SUMIFS(C695:C$1302,$G695:$G$1302,"项",$I695:$I$1302,$A694)</f>
        <v>686</v>
      </c>
      <c r="D694" s="479">
        <f>SUMIFS(D695:D$1302,$G695:$G$1302,"项",$I695:$I$1302,$A694)</f>
        <v>7027</v>
      </c>
      <c r="E694" s="477">
        <f t="shared" si="55"/>
        <v>9.24344023323615</v>
      </c>
      <c r="F694" s="472" t="str">
        <f t="shared" si="51"/>
        <v>是</v>
      </c>
      <c r="G694" s="473" t="str">
        <f t="shared" si="52"/>
        <v>款</v>
      </c>
      <c r="H694" s="474" t="str">
        <f t="shared" si="53"/>
        <v>210</v>
      </c>
      <c r="I694" s="474" t="str">
        <f t="shared" si="54"/>
        <v>21007</v>
      </c>
    </row>
    <row r="695" s="319" customFormat="1" ht="34" customHeight="1" spans="1:9">
      <c r="A695" s="333">
        <v>2100716</v>
      </c>
      <c r="B695" s="342" t="s">
        <v>643</v>
      </c>
      <c r="C695" s="478">
        <v>42</v>
      </c>
      <c r="D695" s="479">
        <v>48</v>
      </c>
      <c r="E695" s="477">
        <f t="shared" si="55"/>
        <v>0.142857142857143</v>
      </c>
      <c r="F695" s="472" t="str">
        <f t="shared" si="51"/>
        <v>是</v>
      </c>
      <c r="G695" s="473" t="str">
        <f t="shared" si="52"/>
        <v>项</v>
      </c>
      <c r="H695" s="474" t="str">
        <f t="shared" si="53"/>
        <v>210</v>
      </c>
      <c r="I695" s="474" t="str">
        <f t="shared" si="54"/>
        <v>21007</v>
      </c>
    </row>
    <row r="696" s="319" customFormat="1" ht="34" hidden="1" customHeight="1" spans="1:9">
      <c r="A696" s="333">
        <v>2100717</v>
      </c>
      <c r="B696" s="342" t="s">
        <v>644</v>
      </c>
      <c r="C696" s="478">
        <v>0</v>
      </c>
      <c r="D696" s="479">
        <v>0</v>
      </c>
      <c r="E696" s="477" t="str">
        <f t="shared" si="55"/>
        <v/>
      </c>
      <c r="F696" s="472" t="str">
        <f t="shared" si="51"/>
        <v>否</v>
      </c>
      <c r="G696" s="473" t="str">
        <f t="shared" si="52"/>
        <v>项</v>
      </c>
      <c r="H696" s="474" t="str">
        <f t="shared" si="53"/>
        <v>210</v>
      </c>
      <c r="I696" s="474" t="str">
        <f t="shared" si="54"/>
        <v>21007</v>
      </c>
    </row>
    <row r="697" s="319" customFormat="1" ht="34" customHeight="1" spans="1:9">
      <c r="A697" s="333">
        <v>2100799</v>
      </c>
      <c r="B697" s="342" t="s">
        <v>645</v>
      </c>
      <c r="C697" s="478">
        <v>644</v>
      </c>
      <c r="D697" s="479">
        <v>6979</v>
      </c>
      <c r="E697" s="477">
        <f t="shared" si="55"/>
        <v>9.83695652173913</v>
      </c>
      <c r="F697" s="472" t="str">
        <f t="shared" si="51"/>
        <v>是</v>
      </c>
      <c r="G697" s="473" t="str">
        <f t="shared" si="52"/>
        <v>项</v>
      </c>
      <c r="H697" s="474" t="str">
        <f t="shared" si="53"/>
        <v>210</v>
      </c>
      <c r="I697" s="474" t="str">
        <f t="shared" si="54"/>
        <v>21007</v>
      </c>
    </row>
    <row r="698" s="316" customFormat="1" ht="34" customHeight="1" spans="1:9">
      <c r="A698" s="339">
        <v>21011</v>
      </c>
      <c r="B698" s="475" t="s">
        <v>646</v>
      </c>
      <c r="C698" s="476">
        <f>SUMIFS(C699:C$1302,$G699:$G$1302,"项",$I699:$I$1302,$A698)</f>
        <v>12594</v>
      </c>
      <c r="D698" s="479">
        <f>SUMIFS(D699:D$1302,$G699:$G$1302,"项",$I699:$I$1302,$A698)</f>
        <v>13744</v>
      </c>
      <c r="E698" s="477">
        <f t="shared" si="55"/>
        <v>0.0913133238049866</v>
      </c>
      <c r="F698" s="472" t="str">
        <f t="shared" si="51"/>
        <v>是</v>
      </c>
      <c r="G698" s="473" t="str">
        <f t="shared" si="52"/>
        <v>款</v>
      </c>
      <c r="H698" s="474" t="str">
        <f t="shared" si="53"/>
        <v>210</v>
      </c>
      <c r="I698" s="474" t="str">
        <f t="shared" si="54"/>
        <v>21011</v>
      </c>
    </row>
    <row r="699" s="319" customFormat="1" ht="34" customHeight="1" spans="1:9">
      <c r="A699" s="333">
        <v>2101101</v>
      </c>
      <c r="B699" s="342" t="s">
        <v>647</v>
      </c>
      <c r="C699" s="478">
        <v>1962</v>
      </c>
      <c r="D699" s="479">
        <v>2103</v>
      </c>
      <c r="E699" s="477">
        <f t="shared" si="55"/>
        <v>0.0718654434250765</v>
      </c>
      <c r="F699" s="472" t="str">
        <f t="shared" si="51"/>
        <v>是</v>
      </c>
      <c r="G699" s="473" t="str">
        <f t="shared" si="52"/>
        <v>项</v>
      </c>
      <c r="H699" s="474" t="str">
        <f t="shared" si="53"/>
        <v>210</v>
      </c>
      <c r="I699" s="474" t="str">
        <f t="shared" si="54"/>
        <v>21011</v>
      </c>
    </row>
    <row r="700" s="319" customFormat="1" ht="34" customHeight="1" spans="1:9">
      <c r="A700" s="333">
        <v>2101102</v>
      </c>
      <c r="B700" s="342" t="s">
        <v>648</v>
      </c>
      <c r="C700" s="478">
        <v>4774</v>
      </c>
      <c r="D700" s="479">
        <v>5257</v>
      </c>
      <c r="E700" s="477">
        <f t="shared" si="55"/>
        <v>0.101173020527859</v>
      </c>
      <c r="F700" s="472" t="str">
        <f t="shared" si="51"/>
        <v>是</v>
      </c>
      <c r="G700" s="473" t="str">
        <f t="shared" si="52"/>
        <v>项</v>
      </c>
      <c r="H700" s="474" t="str">
        <f t="shared" si="53"/>
        <v>210</v>
      </c>
      <c r="I700" s="474" t="str">
        <f t="shared" si="54"/>
        <v>21011</v>
      </c>
    </row>
    <row r="701" s="319" customFormat="1" ht="34" customHeight="1" spans="1:9">
      <c r="A701" s="333">
        <v>2101103</v>
      </c>
      <c r="B701" s="342" t="s">
        <v>649</v>
      </c>
      <c r="C701" s="478">
        <v>5625</v>
      </c>
      <c r="D701" s="479">
        <v>6108</v>
      </c>
      <c r="E701" s="477">
        <f t="shared" si="55"/>
        <v>0.0858666666666668</v>
      </c>
      <c r="F701" s="472" t="str">
        <f t="shared" si="51"/>
        <v>是</v>
      </c>
      <c r="G701" s="473" t="str">
        <f t="shared" si="52"/>
        <v>项</v>
      </c>
      <c r="H701" s="474" t="str">
        <f t="shared" si="53"/>
        <v>210</v>
      </c>
      <c r="I701" s="474" t="str">
        <f t="shared" si="54"/>
        <v>21011</v>
      </c>
    </row>
    <row r="702" s="319" customFormat="1" ht="34" customHeight="1" spans="1:9">
      <c r="A702" s="333">
        <v>2101199</v>
      </c>
      <c r="B702" s="342" t="s">
        <v>650</v>
      </c>
      <c r="C702" s="479">
        <v>233</v>
      </c>
      <c r="D702" s="479">
        <v>276</v>
      </c>
      <c r="E702" s="477">
        <f t="shared" si="55"/>
        <v>0.184549356223176</v>
      </c>
      <c r="F702" s="472" t="str">
        <f t="shared" si="51"/>
        <v>是</v>
      </c>
      <c r="G702" s="473" t="str">
        <f t="shared" si="52"/>
        <v>项</v>
      </c>
      <c r="H702" s="474" t="str">
        <f t="shared" si="53"/>
        <v>210</v>
      </c>
      <c r="I702" s="474" t="str">
        <f t="shared" si="54"/>
        <v>21011</v>
      </c>
    </row>
    <row r="703" s="316" customFormat="1" ht="34" customHeight="1" spans="1:9">
      <c r="A703" s="339">
        <v>21012</v>
      </c>
      <c r="B703" s="475" t="s">
        <v>651</v>
      </c>
      <c r="C703" s="476">
        <f>SUMIFS(C704:C$1302,$G704:$G$1302,"项",$I704:$I$1302,$A703)</f>
        <v>277</v>
      </c>
      <c r="D703" s="479">
        <f>SUMIFS(D704:D$1302,$G704:$G$1302,"项",$I704:$I$1302,$A703)</f>
        <v>301</v>
      </c>
      <c r="E703" s="477">
        <f t="shared" si="55"/>
        <v>0.0866425992779782</v>
      </c>
      <c r="F703" s="472" t="str">
        <f t="shared" si="51"/>
        <v>是</v>
      </c>
      <c r="G703" s="473" t="str">
        <f t="shared" si="52"/>
        <v>款</v>
      </c>
      <c r="H703" s="474" t="str">
        <f t="shared" si="53"/>
        <v>210</v>
      </c>
      <c r="I703" s="474" t="str">
        <f t="shared" si="54"/>
        <v>21012</v>
      </c>
    </row>
    <row r="704" s="319" customFormat="1" ht="34" customHeight="1" spans="1:9">
      <c r="A704" s="333">
        <v>2101201</v>
      </c>
      <c r="B704" s="342" t="s">
        <v>652</v>
      </c>
      <c r="C704" s="478">
        <v>0</v>
      </c>
      <c r="D704" s="479">
        <v>6</v>
      </c>
      <c r="E704" s="477" t="str">
        <f t="shared" si="55"/>
        <v/>
      </c>
      <c r="F704" s="472" t="str">
        <f t="shared" si="51"/>
        <v>是</v>
      </c>
      <c r="G704" s="473" t="str">
        <f t="shared" si="52"/>
        <v>项</v>
      </c>
      <c r="H704" s="474" t="str">
        <f t="shared" si="53"/>
        <v>210</v>
      </c>
      <c r="I704" s="474" t="str">
        <f t="shared" si="54"/>
        <v>21012</v>
      </c>
    </row>
    <row r="705" s="319" customFormat="1" ht="34" customHeight="1" spans="1:9">
      <c r="A705" s="333">
        <v>2101202</v>
      </c>
      <c r="B705" s="342" t="s">
        <v>653</v>
      </c>
      <c r="C705" s="478">
        <v>277</v>
      </c>
      <c r="D705" s="479">
        <v>295</v>
      </c>
      <c r="E705" s="477">
        <f t="shared" si="55"/>
        <v>0.0649819494584838</v>
      </c>
      <c r="F705" s="472" t="str">
        <f t="shared" si="51"/>
        <v>是</v>
      </c>
      <c r="G705" s="473" t="str">
        <f t="shared" si="52"/>
        <v>项</v>
      </c>
      <c r="H705" s="474" t="str">
        <f t="shared" si="53"/>
        <v>210</v>
      </c>
      <c r="I705" s="474" t="str">
        <f t="shared" si="54"/>
        <v>21012</v>
      </c>
    </row>
    <row r="706" s="319" customFormat="1" ht="34" hidden="1" customHeight="1" spans="1:9">
      <c r="A706" s="333">
        <v>2101299</v>
      </c>
      <c r="B706" s="342" t="s">
        <v>654</v>
      </c>
      <c r="C706" s="479">
        <v>0</v>
      </c>
      <c r="D706" s="479">
        <v>0</v>
      </c>
      <c r="E706" s="477" t="str">
        <f t="shared" si="55"/>
        <v/>
      </c>
      <c r="F706" s="472" t="str">
        <f t="shared" si="51"/>
        <v>否</v>
      </c>
      <c r="G706" s="473" t="str">
        <f t="shared" si="52"/>
        <v>项</v>
      </c>
      <c r="H706" s="474" t="str">
        <f t="shared" si="53"/>
        <v>210</v>
      </c>
      <c r="I706" s="474" t="str">
        <f t="shared" si="54"/>
        <v>21012</v>
      </c>
    </row>
    <row r="707" s="316" customFormat="1" ht="34" customHeight="1" spans="1:9">
      <c r="A707" s="339">
        <v>21013</v>
      </c>
      <c r="B707" s="475" t="s">
        <v>655</v>
      </c>
      <c r="C707" s="476">
        <f>SUMIFS(C708:C$1302,$G708:$G$1302,"项",$I708:$I$1302,$A707)</f>
        <v>360</v>
      </c>
      <c r="D707" s="479">
        <f>SUMIFS(D708:D$1302,$G708:$G$1302,"项",$I708:$I$1302,$A707)</f>
        <v>438</v>
      </c>
      <c r="E707" s="477">
        <f t="shared" si="55"/>
        <v>0.216666666666667</v>
      </c>
      <c r="F707" s="472" t="str">
        <f t="shared" si="51"/>
        <v>是</v>
      </c>
      <c r="G707" s="473" t="str">
        <f t="shared" si="52"/>
        <v>款</v>
      </c>
      <c r="H707" s="474" t="str">
        <f t="shared" si="53"/>
        <v>210</v>
      </c>
      <c r="I707" s="474" t="str">
        <f t="shared" si="54"/>
        <v>21013</v>
      </c>
    </row>
    <row r="708" s="319" customFormat="1" ht="34" customHeight="1" spans="1:9">
      <c r="A708" s="333">
        <v>2101301</v>
      </c>
      <c r="B708" s="342" t="s">
        <v>656</v>
      </c>
      <c r="C708" s="478">
        <v>360</v>
      </c>
      <c r="D708" s="479">
        <v>438</v>
      </c>
      <c r="E708" s="477">
        <f t="shared" si="55"/>
        <v>0.216666666666667</v>
      </c>
      <c r="F708" s="472" t="str">
        <f t="shared" ref="F708:F771" si="56">IF(LEN(A708)=3,"是",IF(B708&lt;&gt;"",IF(SUM(C708:D708)&lt;&gt;0,"是","否"),"是"))</f>
        <v>是</v>
      </c>
      <c r="G708" s="473" t="str">
        <f t="shared" ref="G708:G771" si="57">_xlfn.IFS(LEN(A708)=3,"类",LEN(A708)=5,"款",LEN(A708)=7,"项")</f>
        <v>项</v>
      </c>
      <c r="H708" s="474" t="str">
        <f t="shared" ref="H708:H771" si="58">LEFT(A708,3)</f>
        <v>210</v>
      </c>
      <c r="I708" s="474" t="str">
        <f t="shared" ref="I708:I771" si="59">LEFT(A708,5)</f>
        <v>21013</v>
      </c>
    </row>
    <row r="709" s="319" customFormat="1" ht="34" hidden="1" customHeight="1" spans="1:9">
      <c r="A709" s="333">
        <v>2101302</v>
      </c>
      <c r="B709" s="342" t="s">
        <v>657</v>
      </c>
      <c r="C709" s="479">
        <v>0</v>
      </c>
      <c r="D709" s="479">
        <v>0</v>
      </c>
      <c r="E709" s="477" t="str">
        <f t="shared" si="55"/>
        <v/>
      </c>
      <c r="F709" s="472" t="str">
        <f t="shared" si="56"/>
        <v>否</v>
      </c>
      <c r="G709" s="473" t="str">
        <f t="shared" si="57"/>
        <v>项</v>
      </c>
      <c r="H709" s="474" t="str">
        <f t="shared" si="58"/>
        <v>210</v>
      </c>
      <c r="I709" s="474" t="str">
        <f t="shared" si="59"/>
        <v>21013</v>
      </c>
    </row>
    <row r="710" s="319" customFormat="1" ht="34" hidden="1" customHeight="1" spans="1:9">
      <c r="A710" s="333">
        <v>2101399</v>
      </c>
      <c r="B710" s="342" t="s">
        <v>658</v>
      </c>
      <c r="C710" s="478">
        <v>0</v>
      </c>
      <c r="D710" s="479">
        <v>0</v>
      </c>
      <c r="E710" s="477" t="str">
        <f t="shared" si="55"/>
        <v/>
      </c>
      <c r="F710" s="472" t="str">
        <f t="shared" si="56"/>
        <v>否</v>
      </c>
      <c r="G710" s="473" t="str">
        <f t="shared" si="57"/>
        <v>项</v>
      </c>
      <c r="H710" s="474" t="str">
        <f t="shared" si="58"/>
        <v>210</v>
      </c>
      <c r="I710" s="474" t="str">
        <f t="shared" si="59"/>
        <v>21013</v>
      </c>
    </row>
    <row r="711" s="316" customFormat="1" ht="34" customHeight="1" spans="1:9">
      <c r="A711" s="339">
        <v>21014</v>
      </c>
      <c r="B711" s="475" t="s">
        <v>659</v>
      </c>
      <c r="C711" s="476">
        <f>SUMIFS(C712:C$1302,$G712:$G$1302,"项",$I712:$I$1302,$A711)</f>
        <v>99</v>
      </c>
      <c r="D711" s="479">
        <f>SUMIFS(D712:D$1302,$G712:$G$1302,"项",$I712:$I$1302,$A711)</f>
        <v>168</v>
      </c>
      <c r="E711" s="477">
        <f t="shared" si="55"/>
        <v>0.696969696969697</v>
      </c>
      <c r="F711" s="472" t="str">
        <f t="shared" si="56"/>
        <v>是</v>
      </c>
      <c r="G711" s="473" t="str">
        <f t="shared" si="57"/>
        <v>款</v>
      </c>
      <c r="H711" s="474" t="str">
        <f t="shared" si="58"/>
        <v>210</v>
      </c>
      <c r="I711" s="474" t="str">
        <f t="shared" si="59"/>
        <v>21014</v>
      </c>
    </row>
    <row r="712" s="319" customFormat="1" ht="34" customHeight="1" spans="1:9">
      <c r="A712" s="333">
        <v>2101401</v>
      </c>
      <c r="B712" s="342" t="s">
        <v>660</v>
      </c>
      <c r="C712" s="478">
        <v>99</v>
      </c>
      <c r="D712" s="479">
        <v>168</v>
      </c>
      <c r="E712" s="477">
        <f t="shared" si="55"/>
        <v>0.696969696969697</v>
      </c>
      <c r="F712" s="472" t="str">
        <f t="shared" si="56"/>
        <v>是</v>
      </c>
      <c r="G712" s="473" t="str">
        <f t="shared" si="57"/>
        <v>项</v>
      </c>
      <c r="H712" s="474" t="str">
        <f t="shared" si="58"/>
        <v>210</v>
      </c>
      <c r="I712" s="474" t="str">
        <f t="shared" si="59"/>
        <v>21014</v>
      </c>
    </row>
    <row r="713" s="319" customFormat="1" ht="34" hidden="1" customHeight="1" spans="1:9">
      <c r="A713" s="333">
        <v>2101499</v>
      </c>
      <c r="B713" s="342" t="s">
        <v>661</v>
      </c>
      <c r="C713" s="478">
        <v>0</v>
      </c>
      <c r="D713" s="479">
        <v>0</v>
      </c>
      <c r="E713" s="477" t="str">
        <f t="shared" si="55"/>
        <v/>
      </c>
      <c r="F713" s="472" t="str">
        <f t="shared" si="56"/>
        <v>否</v>
      </c>
      <c r="G713" s="473" t="str">
        <f t="shared" si="57"/>
        <v>项</v>
      </c>
      <c r="H713" s="474" t="str">
        <f t="shared" si="58"/>
        <v>210</v>
      </c>
      <c r="I713" s="474" t="str">
        <f t="shared" si="59"/>
        <v>21014</v>
      </c>
    </row>
    <row r="714" s="316" customFormat="1" ht="34" customHeight="1" spans="1:9">
      <c r="A714" s="339">
        <v>21015</v>
      </c>
      <c r="B714" s="475" t="s">
        <v>662</v>
      </c>
      <c r="C714" s="476">
        <f>SUMIFS(C715:C$1302,$G715:$G$1302,"项",$I715:$I$1302,$A714)</f>
        <v>498</v>
      </c>
      <c r="D714" s="479">
        <f>SUMIFS(D715:D$1302,$G715:$G$1302,"项",$I715:$I$1302,$A714)</f>
        <v>452</v>
      </c>
      <c r="E714" s="477">
        <f t="shared" si="55"/>
        <v>-0.0923694779116466</v>
      </c>
      <c r="F714" s="472" t="str">
        <f t="shared" si="56"/>
        <v>是</v>
      </c>
      <c r="G714" s="473" t="str">
        <f t="shared" si="57"/>
        <v>款</v>
      </c>
      <c r="H714" s="474" t="str">
        <f t="shared" si="58"/>
        <v>210</v>
      </c>
      <c r="I714" s="474" t="str">
        <f t="shared" si="59"/>
        <v>21015</v>
      </c>
    </row>
    <row r="715" s="319" customFormat="1" ht="34" customHeight="1" spans="1:9">
      <c r="A715" s="333">
        <v>2101501</v>
      </c>
      <c r="B715" s="342" t="s">
        <v>151</v>
      </c>
      <c r="C715" s="478">
        <v>451</v>
      </c>
      <c r="D715" s="479">
        <v>440</v>
      </c>
      <c r="E715" s="477">
        <f t="shared" si="55"/>
        <v>-0.024390243902439</v>
      </c>
      <c r="F715" s="472" t="str">
        <f t="shared" si="56"/>
        <v>是</v>
      </c>
      <c r="G715" s="473" t="str">
        <f t="shared" si="57"/>
        <v>项</v>
      </c>
      <c r="H715" s="474" t="str">
        <f t="shared" si="58"/>
        <v>210</v>
      </c>
      <c r="I715" s="474" t="str">
        <f t="shared" si="59"/>
        <v>21015</v>
      </c>
    </row>
    <row r="716" s="319" customFormat="1" ht="34" hidden="1" customHeight="1" spans="1:9">
      <c r="A716" s="333">
        <v>2101502</v>
      </c>
      <c r="B716" s="342" t="s">
        <v>152</v>
      </c>
      <c r="C716" s="478">
        <v>0</v>
      </c>
      <c r="D716" s="479">
        <v>0</v>
      </c>
      <c r="E716" s="477" t="str">
        <f t="shared" si="55"/>
        <v/>
      </c>
      <c r="F716" s="472" t="str">
        <f t="shared" si="56"/>
        <v>否</v>
      </c>
      <c r="G716" s="473" t="str">
        <f t="shared" si="57"/>
        <v>项</v>
      </c>
      <c r="H716" s="474" t="str">
        <f t="shared" si="58"/>
        <v>210</v>
      </c>
      <c r="I716" s="474" t="str">
        <f t="shared" si="59"/>
        <v>21015</v>
      </c>
    </row>
    <row r="717" s="319" customFormat="1" ht="34" hidden="1" customHeight="1" spans="1:9">
      <c r="A717" s="333">
        <v>2101503</v>
      </c>
      <c r="B717" s="342" t="s">
        <v>153</v>
      </c>
      <c r="C717" s="478">
        <v>0</v>
      </c>
      <c r="D717" s="479">
        <v>0</v>
      </c>
      <c r="E717" s="477" t="str">
        <f t="shared" si="55"/>
        <v/>
      </c>
      <c r="F717" s="472" t="str">
        <f t="shared" si="56"/>
        <v>否</v>
      </c>
      <c r="G717" s="473" t="str">
        <f t="shared" si="57"/>
        <v>项</v>
      </c>
      <c r="H717" s="474" t="str">
        <f t="shared" si="58"/>
        <v>210</v>
      </c>
      <c r="I717" s="474" t="str">
        <f t="shared" si="59"/>
        <v>21015</v>
      </c>
    </row>
    <row r="718" s="319" customFormat="1" ht="34" hidden="1" customHeight="1" spans="1:9">
      <c r="A718" s="333">
        <v>2101504</v>
      </c>
      <c r="B718" s="342" t="s">
        <v>192</v>
      </c>
      <c r="C718" s="479">
        <v>0</v>
      </c>
      <c r="D718" s="479">
        <v>0</v>
      </c>
      <c r="E718" s="477" t="str">
        <f t="shared" si="55"/>
        <v/>
      </c>
      <c r="F718" s="472" t="str">
        <f t="shared" si="56"/>
        <v>否</v>
      </c>
      <c r="G718" s="473" t="str">
        <f t="shared" si="57"/>
        <v>项</v>
      </c>
      <c r="H718" s="474" t="str">
        <f t="shared" si="58"/>
        <v>210</v>
      </c>
      <c r="I718" s="474" t="str">
        <f t="shared" si="59"/>
        <v>21015</v>
      </c>
    </row>
    <row r="719" s="319" customFormat="1" ht="34" hidden="1" customHeight="1" spans="1:9">
      <c r="A719" s="333">
        <v>2101505</v>
      </c>
      <c r="B719" s="342" t="s">
        <v>663</v>
      </c>
      <c r="C719" s="478">
        <v>0</v>
      </c>
      <c r="D719" s="479">
        <v>0</v>
      </c>
      <c r="E719" s="477" t="str">
        <f t="shared" si="55"/>
        <v/>
      </c>
      <c r="F719" s="472" t="str">
        <f t="shared" si="56"/>
        <v>否</v>
      </c>
      <c r="G719" s="473" t="str">
        <f t="shared" si="57"/>
        <v>项</v>
      </c>
      <c r="H719" s="474" t="str">
        <f t="shared" si="58"/>
        <v>210</v>
      </c>
      <c r="I719" s="474" t="str">
        <f t="shared" si="59"/>
        <v>21015</v>
      </c>
    </row>
    <row r="720" s="316" customFormat="1" ht="34" hidden="1" customHeight="1" spans="1:9">
      <c r="A720" s="333">
        <v>2101506</v>
      </c>
      <c r="B720" s="342" t="s">
        <v>664</v>
      </c>
      <c r="C720" s="479">
        <v>0</v>
      </c>
      <c r="D720" s="479">
        <v>0</v>
      </c>
      <c r="E720" s="477" t="str">
        <f t="shared" si="55"/>
        <v/>
      </c>
      <c r="F720" s="472" t="str">
        <f t="shared" si="56"/>
        <v>否</v>
      </c>
      <c r="G720" s="473" t="str">
        <f t="shared" si="57"/>
        <v>项</v>
      </c>
      <c r="H720" s="474" t="str">
        <f t="shared" si="58"/>
        <v>210</v>
      </c>
      <c r="I720" s="474" t="str">
        <f t="shared" si="59"/>
        <v>21015</v>
      </c>
    </row>
    <row r="721" s="319" customFormat="1" ht="34" hidden="1" customHeight="1" spans="1:9">
      <c r="A721" s="333">
        <v>2101550</v>
      </c>
      <c r="B721" s="342" t="s">
        <v>160</v>
      </c>
      <c r="C721" s="478">
        <v>0</v>
      </c>
      <c r="D721" s="479">
        <v>0</v>
      </c>
      <c r="E721" s="477" t="str">
        <f t="shared" si="55"/>
        <v/>
      </c>
      <c r="F721" s="472" t="str">
        <f t="shared" si="56"/>
        <v>否</v>
      </c>
      <c r="G721" s="473" t="str">
        <f t="shared" si="57"/>
        <v>项</v>
      </c>
      <c r="H721" s="474" t="str">
        <f t="shared" si="58"/>
        <v>210</v>
      </c>
      <c r="I721" s="474" t="str">
        <f t="shared" si="59"/>
        <v>21015</v>
      </c>
    </row>
    <row r="722" s="319" customFormat="1" ht="34" customHeight="1" spans="1:9">
      <c r="A722" s="333">
        <v>2101599</v>
      </c>
      <c r="B722" s="342" t="s">
        <v>665</v>
      </c>
      <c r="C722" s="478">
        <v>47</v>
      </c>
      <c r="D722" s="479">
        <v>12</v>
      </c>
      <c r="E722" s="477">
        <f t="shared" si="55"/>
        <v>-0.74468085106383</v>
      </c>
      <c r="F722" s="472" t="str">
        <f t="shared" si="56"/>
        <v>是</v>
      </c>
      <c r="G722" s="473" t="str">
        <f t="shared" si="57"/>
        <v>项</v>
      </c>
      <c r="H722" s="474" t="str">
        <f t="shared" si="58"/>
        <v>210</v>
      </c>
      <c r="I722" s="474" t="str">
        <f t="shared" si="59"/>
        <v>21015</v>
      </c>
    </row>
    <row r="723" s="316" customFormat="1" ht="34" hidden="1" customHeight="1" spans="1:9">
      <c r="A723" s="339">
        <v>21016</v>
      </c>
      <c r="B723" s="475" t="s">
        <v>666</v>
      </c>
      <c r="C723" s="476">
        <f>SUMIFS(C724:C$1302,$G724:$G$1302,"项",$I724:$I$1302,$A723)</f>
        <v>0</v>
      </c>
      <c r="D723" s="479">
        <f>SUMIFS(D724:D$1302,$G724:$G$1302,"项",$I724:$I$1302,$A723)</f>
        <v>0</v>
      </c>
      <c r="E723" s="477" t="str">
        <f t="shared" si="55"/>
        <v/>
      </c>
      <c r="F723" s="472" t="str">
        <f t="shared" si="56"/>
        <v>否</v>
      </c>
      <c r="G723" s="473" t="str">
        <f t="shared" si="57"/>
        <v>款</v>
      </c>
      <c r="H723" s="474" t="str">
        <f t="shared" si="58"/>
        <v>210</v>
      </c>
      <c r="I723" s="474" t="str">
        <f t="shared" si="59"/>
        <v>21016</v>
      </c>
    </row>
    <row r="724" s="319" customFormat="1" ht="34" hidden="1" customHeight="1" spans="1:9">
      <c r="A724" s="333">
        <v>2101601</v>
      </c>
      <c r="B724" s="342" t="s">
        <v>667</v>
      </c>
      <c r="C724" s="478">
        <v>0</v>
      </c>
      <c r="D724" s="479">
        <v>0</v>
      </c>
      <c r="E724" s="477" t="str">
        <f t="shared" si="55"/>
        <v/>
      </c>
      <c r="F724" s="472" t="str">
        <f t="shared" si="56"/>
        <v>否</v>
      </c>
      <c r="G724" s="473" t="str">
        <f t="shared" si="57"/>
        <v>项</v>
      </c>
      <c r="H724" s="474" t="str">
        <f t="shared" si="58"/>
        <v>210</v>
      </c>
      <c r="I724" s="474" t="str">
        <f t="shared" si="59"/>
        <v>21016</v>
      </c>
    </row>
    <row r="725" s="316" customFormat="1" ht="34" customHeight="1" spans="1:9">
      <c r="A725" s="339">
        <v>21017</v>
      </c>
      <c r="B725" s="475" t="s">
        <v>668</v>
      </c>
      <c r="C725" s="476">
        <f>SUMIFS(C726:C$1302,$G726:$G$1302,"项",$I726:$I$1302,$A725)</f>
        <v>1</v>
      </c>
      <c r="D725" s="479">
        <f>SUMIFS(D726:D$1302,$G726:$G$1302,"项",$I726:$I$1302,$A725)</f>
        <v>699</v>
      </c>
      <c r="E725" s="477">
        <f t="shared" si="55"/>
        <v>698</v>
      </c>
      <c r="F725" s="472" t="str">
        <f t="shared" si="56"/>
        <v>是</v>
      </c>
      <c r="G725" s="473" t="str">
        <f t="shared" si="57"/>
        <v>款</v>
      </c>
      <c r="H725" s="474" t="str">
        <f t="shared" si="58"/>
        <v>210</v>
      </c>
      <c r="I725" s="474" t="str">
        <f t="shared" si="59"/>
        <v>21017</v>
      </c>
    </row>
    <row r="726" s="316" customFormat="1" ht="34" hidden="1" customHeight="1" spans="1:9">
      <c r="A726" s="333">
        <v>2101701</v>
      </c>
      <c r="B726" s="342" t="s">
        <v>151</v>
      </c>
      <c r="C726" s="479">
        <v>0</v>
      </c>
      <c r="D726" s="479">
        <v>0</v>
      </c>
      <c r="E726" s="477" t="str">
        <f t="shared" si="55"/>
        <v/>
      </c>
      <c r="F726" s="472" t="str">
        <f t="shared" si="56"/>
        <v>否</v>
      </c>
      <c r="G726" s="473" t="str">
        <f t="shared" si="57"/>
        <v>项</v>
      </c>
      <c r="H726" s="474" t="str">
        <f t="shared" si="58"/>
        <v>210</v>
      </c>
      <c r="I726" s="474" t="str">
        <f t="shared" si="59"/>
        <v>21017</v>
      </c>
    </row>
    <row r="727" s="319" customFormat="1" ht="34" hidden="1" customHeight="1" spans="1:9">
      <c r="A727" s="333">
        <v>2101702</v>
      </c>
      <c r="B727" s="342" t="s">
        <v>152</v>
      </c>
      <c r="C727" s="478">
        <v>0</v>
      </c>
      <c r="D727" s="479">
        <v>0</v>
      </c>
      <c r="E727" s="477" t="str">
        <f t="shared" si="55"/>
        <v/>
      </c>
      <c r="F727" s="472" t="str">
        <f t="shared" si="56"/>
        <v>否</v>
      </c>
      <c r="G727" s="473" t="str">
        <f t="shared" si="57"/>
        <v>项</v>
      </c>
      <c r="H727" s="474" t="str">
        <f t="shared" si="58"/>
        <v>210</v>
      </c>
      <c r="I727" s="474" t="str">
        <f t="shared" si="59"/>
        <v>21017</v>
      </c>
    </row>
    <row r="728" s="319" customFormat="1" ht="34" hidden="1" customHeight="1" spans="1:9">
      <c r="A728" s="333">
        <v>2101703</v>
      </c>
      <c r="B728" s="342" t="s">
        <v>153</v>
      </c>
      <c r="C728" s="478">
        <v>0</v>
      </c>
      <c r="D728" s="479">
        <v>0</v>
      </c>
      <c r="E728" s="477" t="str">
        <f t="shared" si="55"/>
        <v/>
      </c>
      <c r="F728" s="472" t="str">
        <f t="shared" si="56"/>
        <v>否</v>
      </c>
      <c r="G728" s="473" t="str">
        <f t="shared" si="57"/>
        <v>项</v>
      </c>
      <c r="H728" s="474" t="str">
        <f t="shared" si="58"/>
        <v>210</v>
      </c>
      <c r="I728" s="474" t="str">
        <f t="shared" si="59"/>
        <v>21017</v>
      </c>
    </row>
    <row r="729" s="319" customFormat="1" ht="34" customHeight="1" spans="1:9">
      <c r="A729" s="333">
        <v>2101704</v>
      </c>
      <c r="B729" s="342" t="s">
        <v>640</v>
      </c>
      <c r="C729" s="478">
        <v>1</v>
      </c>
      <c r="D729" s="479">
        <v>699</v>
      </c>
      <c r="E729" s="477">
        <f t="shared" si="55"/>
        <v>698</v>
      </c>
      <c r="F729" s="472" t="str">
        <f t="shared" si="56"/>
        <v>是</v>
      </c>
      <c r="G729" s="473" t="str">
        <f t="shared" si="57"/>
        <v>项</v>
      </c>
      <c r="H729" s="474" t="str">
        <f t="shared" si="58"/>
        <v>210</v>
      </c>
      <c r="I729" s="474" t="str">
        <f t="shared" si="59"/>
        <v>21017</v>
      </c>
    </row>
    <row r="730" s="319" customFormat="1" ht="34" hidden="1" customHeight="1" spans="1:9">
      <c r="A730" s="333">
        <v>2101799</v>
      </c>
      <c r="B730" s="342" t="s">
        <v>669</v>
      </c>
      <c r="C730" s="478">
        <v>0</v>
      </c>
      <c r="D730" s="479">
        <v>0</v>
      </c>
      <c r="E730" s="477" t="str">
        <f t="shared" si="55"/>
        <v/>
      </c>
      <c r="F730" s="472" t="str">
        <f t="shared" si="56"/>
        <v>否</v>
      </c>
      <c r="G730" s="473" t="str">
        <f t="shared" si="57"/>
        <v>项</v>
      </c>
      <c r="H730" s="474" t="str">
        <f t="shared" si="58"/>
        <v>210</v>
      </c>
      <c r="I730" s="474" t="str">
        <f t="shared" si="59"/>
        <v>21017</v>
      </c>
    </row>
    <row r="731" s="316" customFormat="1" ht="34" hidden="1" customHeight="1" spans="1:9">
      <c r="A731" s="339">
        <v>21018</v>
      </c>
      <c r="B731" s="475" t="s">
        <v>670</v>
      </c>
      <c r="C731" s="476">
        <f>SUMIFS(C732:C$1302,$G732:$G$1302,"项",$I732:$I$1302,$A731)</f>
        <v>0</v>
      </c>
      <c r="D731" s="479">
        <f>SUMIFS(D732:D$1302,$G732:$G$1302,"项",$I732:$I$1302,$A731)</f>
        <v>0</v>
      </c>
      <c r="E731" s="477" t="str">
        <f t="shared" si="55"/>
        <v/>
      </c>
      <c r="F731" s="472" t="str">
        <f t="shared" si="56"/>
        <v>否</v>
      </c>
      <c r="G731" s="473" t="str">
        <f t="shared" si="57"/>
        <v>款</v>
      </c>
      <c r="H731" s="474" t="str">
        <f t="shared" si="58"/>
        <v>210</v>
      </c>
      <c r="I731" s="474" t="str">
        <f t="shared" si="59"/>
        <v>21018</v>
      </c>
    </row>
    <row r="732" s="319" customFormat="1" ht="34" hidden="1" customHeight="1" spans="1:9">
      <c r="A732" s="333">
        <v>2101801</v>
      </c>
      <c r="B732" s="342" t="s">
        <v>151</v>
      </c>
      <c r="C732" s="478">
        <v>0</v>
      </c>
      <c r="D732" s="479">
        <v>0</v>
      </c>
      <c r="E732" s="477" t="str">
        <f t="shared" si="55"/>
        <v/>
      </c>
      <c r="F732" s="472" t="str">
        <f t="shared" si="56"/>
        <v>否</v>
      </c>
      <c r="G732" s="473" t="str">
        <f t="shared" si="57"/>
        <v>项</v>
      </c>
      <c r="H732" s="474" t="str">
        <f t="shared" si="58"/>
        <v>210</v>
      </c>
      <c r="I732" s="474" t="str">
        <f t="shared" si="59"/>
        <v>21018</v>
      </c>
    </row>
    <row r="733" s="319" customFormat="1" ht="34" hidden="1" customHeight="1" spans="1:9">
      <c r="A733" s="333">
        <v>2101802</v>
      </c>
      <c r="B733" s="342" t="s">
        <v>152</v>
      </c>
      <c r="C733" s="479">
        <v>0</v>
      </c>
      <c r="D733" s="479">
        <v>0</v>
      </c>
      <c r="E733" s="477" t="str">
        <f t="shared" si="55"/>
        <v/>
      </c>
      <c r="F733" s="472" t="str">
        <f t="shared" si="56"/>
        <v>否</v>
      </c>
      <c r="G733" s="473" t="str">
        <f t="shared" si="57"/>
        <v>项</v>
      </c>
      <c r="H733" s="474" t="str">
        <f t="shared" si="58"/>
        <v>210</v>
      </c>
      <c r="I733" s="474" t="str">
        <f t="shared" si="59"/>
        <v>21018</v>
      </c>
    </row>
    <row r="734" s="319" customFormat="1" ht="34" hidden="1" customHeight="1" spans="1:9">
      <c r="A734" s="333">
        <v>2101803</v>
      </c>
      <c r="B734" s="342" t="s">
        <v>153</v>
      </c>
      <c r="C734" s="479">
        <v>0</v>
      </c>
      <c r="D734" s="479">
        <v>0</v>
      </c>
      <c r="E734" s="477" t="str">
        <f t="shared" si="55"/>
        <v/>
      </c>
      <c r="F734" s="472" t="str">
        <f t="shared" si="56"/>
        <v>否</v>
      </c>
      <c r="G734" s="473" t="str">
        <f t="shared" si="57"/>
        <v>项</v>
      </c>
      <c r="H734" s="474" t="str">
        <f t="shared" si="58"/>
        <v>210</v>
      </c>
      <c r="I734" s="474" t="str">
        <f t="shared" si="59"/>
        <v>21018</v>
      </c>
    </row>
    <row r="735" s="319" customFormat="1" ht="34" hidden="1" customHeight="1" spans="1:9">
      <c r="A735" s="333">
        <v>2101899</v>
      </c>
      <c r="B735" s="342" t="s">
        <v>671</v>
      </c>
      <c r="C735" s="478">
        <v>0</v>
      </c>
      <c r="D735" s="479">
        <v>0</v>
      </c>
      <c r="E735" s="477" t="str">
        <f t="shared" si="55"/>
        <v/>
      </c>
      <c r="F735" s="472" t="str">
        <f t="shared" si="56"/>
        <v>否</v>
      </c>
      <c r="G735" s="473" t="str">
        <f t="shared" si="57"/>
        <v>项</v>
      </c>
      <c r="H735" s="474" t="str">
        <f t="shared" si="58"/>
        <v>210</v>
      </c>
      <c r="I735" s="474" t="str">
        <f t="shared" si="59"/>
        <v>21018</v>
      </c>
    </row>
    <row r="736" s="319" customFormat="1" ht="34" customHeight="1" spans="1:9">
      <c r="A736" s="482">
        <v>21019</v>
      </c>
      <c r="B736" s="483" t="s">
        <v>672</v>
      </c>
      <c r="C736" s="476">
        <f>SUMIFS(C737:C$1302,$G737:$G$1302,"项",$I737:$I$1302,$A736)</f>
        <v>2583</v>
      </c>
      <c r="D736" s="479">
        <f>SUMIFS(D737:D$1302,$G737:$G$1302,"项",$I737:$I$1302,$A736)</f>
        <v>734</v>
      </c>
      <c r="E736" s="477">
        <f t="shared" si="55"/>
        <v>-0.715834301200155</v>
      </c>
      <c r="F736" s="472" t="str">
        <f t="shared" si="56"/>
        <v>是</v>
      </c>
      <c r="G736" s="473" t="str">
        <f t="shared" si="57"/>
        <v>款</v>
      </c>
      <c r="H736" s="474" t="str">
        <f t="shared" si="58"/>
        <v>210</v>
      </c>
      <c r="I736" s="474" t="str">
        <f t="shared" si="59"/>
        <v>21019</v>
      </c>
    </row>
    <row r="737" s="319" customFormat="1" ht="34" hidden="1" customHeight="1" spans="1:9">
      <c r="A737" s="484">
        <v>2101901</v>
      </c>
      <c r="B737" s="243" t="s">
        <v>673</v>
      </c>
      <c r="C737" s="489"/>
      <c r="D737" s="479">
        <v>0</v>
      </c>
      <c r="E737" s="477" t="str">
        <f t="shared" si="55"/>
        <v/>
      </c>
      <c r="F737" s="472" t="str">
        <f t="shared" si="56"/>
        <v>否</v>
      </c>
      <c r="G737" s="473" t="str">
        <f t="shared" si="57"/>
        <v>项</v>
      </c>
      <c r="H737" s="474" t="str">
        <f t="shared" si="58"/>
        <v>210</v>
      </c>
      <c r="I737" s="474" t="str">
        <f t="shared" si="59"/>
        <v>21019</v>
      </c>
    </row>
    <row r="738" s="319" customFormat="1" ht="34" customHeight="1" spans="1:9">
      <c r="A738" s="484">
        <v>2101999</v>
      </c>
      <c r="B738" s="243" t="s">
        <v>674</v>
      </c>
      <c r="C738" s="489">
        <v>2583</v>
      </c>
      <c r="D738" s="479">
        <v>734</v>
      </c>
      <c r="E738" s="477">
        <f t="shared" si="55"/>
        <v>-0.715834301200155</v>
      </c>
      <c r="F738" s="472" t="str">
        <f t="shared" si="56"/>
        <v>是</v>
      </c>
      <c r="G738" s="473" t="str">
        <f t="shared" si="57"/>
        <v>项</v>
      </c>
      <c r="H738" s="474" t="str">
        <f t="shared" si="58"/>
        <v>210</v>
      </c>
      <c r="I738" s="474" t="str">
        <f t="shared" si="59"/>
        <v>21019</v>
      </c>
    </row>
    <row r="739" s="316" customFormat="1" ht="34" customHeight="1" spans="1:9">
      <c r="A739" s="339">
        <v>21099</v>
      </c>
      <c r="B739" s="475" t="s">
        <v>675</v>
      </c>
      <c r="C739" s="476">
        <f>SUMIFS(C740:C$1302,$G740:$G$1302,"项",$I740:$I$1302,$A739)</f>
        <v>258</v>
      </c>
      <c r="D739" s="479">
        <f>SUMIFS(D740:D$1302,$G740:$G$1302,"项",$I740:$I$1302,$A739)</f>
        <v>2204</v>
      </c>
      <c r="E739" s="477">
        <f t="shared" si="55"/>
        <v>7.54263565891473</v>
      </c>
      <c r="F739" s="472" t="str">
        <f t="shared" si="56"/>
        <v>是</v>
      </c>
      <c r="G739" s="473" t="str">
        <f t="shared" si="57"/>
        <v>款</v>
      </c>
      <c r="H739" s="474" t="str">
        <f t="shared" si="58"/>
        <v>210</v>
      </c>
      <c r="I739" s="474" t="str">
        <f t="shared" si="59"/>
        <v>21099</v>
      </c>
    </row>
    <row r="740" s="319" customFormat="1" ht="34" customHeight="1" spans="1:9">
      <c r="A740" s="333">
        <v>2109999</v>
      </c>
      <c r="B740" s="342" t="s">
        <v>676</v>
      </c>
      <c r="C740" s="478">
        <v>258</v>
      </c>
      <c r="D740" s="479">
        <v>2204</v>
      </c>
      <c r="E740" s="477">
        <f t="shared" si="55"/>
        <v>7.54263565891473</v>
      </c>
      <c r="F740" s="472" t="str">
        <f t="shared" si="56"/>
        <v>是</v>
      </c>
      <c r="G740" s="473" t="str">
        <f t="shared" si="57"/>
        <v>项</v>
      </c>
      <c r="H740" s="474" t="str">
        <f t="shared" si="58"/>
        <v>210</v>
      </c>
      <c r="I740" s="474" t="str">
        <f t="shared" si="59"/>
        <v>21099</v>
      </c>
    </row>
    <row r="741" s="316" customFormat="1" ht="34" customHeight="1" spans="1:9">
      <c r="A741" s="470">
        <v>211</v>
      </c>
      <c r="B741" s="340" t="s">
        <v>101</v>
      </c>
      <c r="C741" s="341">
        <f>SUMIFS(C742:C$1302,$G742:$G$1302,"款",$H742:$H$1302,$A741)</f>
        <v>6059</v>
      </c>
      <c r="D741" s="479">
        <f>SUMIFS(D742:D$1302,$G742:$G$1302,"款",$H742:$H$1302,$A741)</f>
        <v>9902</v>
      </c>
      <c r="E741" s="471">
        <f t="shared" si="55"/>
        <v>0.634263079716125</v>
      </c>
      <c r="F741" s="472" t="str">
        <f t="shared" si="56"/>
        <v>是</v>
      </c>
      <c r="G741" s="473" t="str">
        <f t="shared" si="57"/>
        <v>类</v>
      </c>
      <c r="H741" s="474" t="str">
        <f t="shared" si="58"/>
        <v>211</v>
      </c>
      <c r="I741" s="474" t="str">
        <f t="shared" si="59"/>
        <v>211</v>
      </c>
    </row>
    <row r="742" s="316" customFormat="1" ht="34" customHeight="1" spans="1:9">
      <c r="A742" s="339">
        <v>21101</v>
      </c>
      <c r="B742" s="475" t="s">
        <v>677</v>
      </c>
      <c r="C742" s="476">
        <f>SUMIFS(C743:C$1302,$G743:$G$1302,"项",$I743:$I$1302,$A742)</f>
        <v>0</v>
      </c>
      <c r="D742" s="479">
        <f>SUMIFS(D743:D$1302,$G743:$G$1302,"项",$I743:$I$1302,$A742)</f>
        <v>47</v>
      </c>
      <c r="E742" s="477" t="str">
        <f t="shared" si="55"/>
        <v/>
      </c>
      <c r="F742" s="472" t="str">
        <f t="shared" si="56"/>
        <v>是</v>
      </c>
      <c r="G742" s="473" t="str">
        <f t="shared" si="57"/>
        <v>款</v>
      </c>
      <c r="H742" s="474" t="str">
        <f t="shared" si="58"/>
        <v>211</v>
      </c>
      <c r="I742" s="474" t="str">
        <f t="shared" si="59"/>
        <v>21101</v>
      </c>
    </row>
    <row r="743" s="319" customFormat="1" ht="34" hidden="1" customHeight="1" spans="1:9">
      <c r="A743" s="333">
        <v>2110101</v>
      </c>
      <c r="B743" s="342" t="s">
        <v>151</v>
      </c>
      <c r="C743" s="478">
        <v>0</v>
      </c>
      <c r="D743" s="479">
        <v>0</v>
      </c>
      <c r="E743" s="477" t="str">
        <f t="shared" si="55"/>
        <v/>
      </c>
      <c r="F743" s="472" t="str">
        <f t="shared" si="56"/>
        <v>否</v>
      </c>
      <c r="G743" s="473" t="str">
        <f t="shared" si="57"/>
        <v>项</v>
      </c>
      <c r="H743" s="474" t="str">
        <f t="shared" si="58"/>
        <v>211</v>
      </c>
      <c r="I743" s="474" t="str">
        <f t="shared" si="59"/>
        <v>21101</v>
      </c>
    </row>
    <row r="744" s="319" customFormat="1" ht="34" hidden="1" customHeight="1" spans="1:9">
      <c r="A744" s="333">
        <v>2110102</v>
      </c>
      <c r="B744" s="342" t="s">
        <v>152</v>
      </c>
      <c r="C744" s="478">
        <v>0</v>
      </c>
      <c r="D744" s="479">
        <v>0</v>
      </c>
      <c r="E744" s="477" t="str">
        <f t="shared" si="55"/>
        <v/>
      </c>
      <c r="F744" s="472" t="str">
        <f t="shared" si="56"/>
        <v>否</v>
      </c>
      <c r="G744" s="473" t="str">
        <f t="shared" si="57"/>
        <v>项</v>
      </c>
      <c r="H744" s="474" t="str">
        <f t="shared" si="58"/>
        <v>211</v>
      </c>
      <c r="I744" s="474" t="str">
        <f t="shared" si="59"/>
        <v>21101</v>
      </c>
    </row>
    <row r="745" s="319" customFormat="1" ht="34" hidden="1" customHeight="1" spans="1:9">
      <c r="A745" s="333">
        <v>2110103</v>
      </c>
      <c r="B745" s="342" t="s">
        <v>153</v>
      </c>
      <c r="C745" s="478">
        <v>0</v>
      </c>
      <c r="D745" s="479">
        <v>0</v>
      </c>
      <c r="E745" s="477" t="str">
        <f t="shared" si="55"/>
        <v/>
      </c>
      <c r="F745" s="472" t="str">
        <f t="shared" si="56"/>
        <v>否</v>
      </c>
      <c r="G745" s="473" t="str">
        <f t="shared" si="57"/>
        <v>项</v>
      </c>
      <c r="H745" s="474" t="str">
        <f t="shared" si="58"/>
        <v>211</v>
      </c>
      <c r="I745" s="474" t="str">
        <f t="shared" si="59"/>
        <v>21101</v>
      </c>
    </row>
    <row r="746" s="319" customFormat="1" ht="34" hidden="1" customHeight="1" spans="1:9">
      <c r="A746" s="333">
        <v>2110104</v>
      </c>
      <c r="B746" s="342" t="s">
        <v>678</v>
      </c>
      <c r="C746" s="478">
        <v>0</v>
      </c>
      <c r="D746" s="479">
        <v>0</v>
      </c>
      <c r="E746" s="477" t="str">
        <f t="shared" si="55"/>
        <v/>
      </c>
      <c r="F746" s="472" t="str">
        <f t="shared" si="56"/>
        <v>否</v>
      </c>
      <c r="G746" s="473" t="str">
        <f t="shared" si="57"/>
        <v>项</v>
      </c>
      <c r="H746" s="474" t="str">
        <f t="shared" si="58"/>
        <v>211</v>
      </c>
      <c r="I746" s="474" t="str">
        <f t="shared" si="59"/>
        <v>21101</v>
      </c>
    </row>
    <row r="747" s="319" customFormat="1" ht="34" hidden="1" customHeight="1" spans="1:9">
      <c r="A747" s="333">
        <v>2110105</v>
      </c>
      <c r="B747" s="342" t="s">
        <v>679</v>
      </c>
      <c r="C747" s="479">
        <v>0</v>
      </c>
      <c r="D747" s="479">
        <v>0</v>
      </c>
      <c r="E747" s="477" t="str">
        <f t="shared" si="55"/>
        <v/>
      </c>
      <c r="F747" s="472" t="str">
        <f t="shared" si="56"/>
        <v>否</v>
      </c>
      <c r="G747" s="473" t="str">
        <f t="shared" si="57"/>
        <v>项</v>
      </c>
      <c r="H747" s="474" t="str">
        <f t="shared" si="58"/>
        <v>211</v>
      </c>
      <c r="I747" s="474" t="str">
        <f t="shared" si="59"/>
        <v>21101</v>
      </c>
    </row>
    <row r="748" s="319" customFormat="1" ht="34" hidden="1" customHeight="1" spans="1:9">
      <c r="A748" s="333">
        <v>2110106</v>
      </c>
      <c r="B748" s="342" t="s">
        <v>680</v>
      </c>
      <c r="C748" s="478">
        <v>0</v>
      </c>
      <c r="D748" s="479">
        <v>0</v>
      </c>
      <c r="E748" s="477" t="str">
        <f t="shared" si="55"/>
        <v/>
      </c>
      <c r="F748" s="472" t="str">
        <f t="shared" si="56"/>
        <v>否</v>
      </c>
      <c r="G748" s="473" t="str">
        <f t="shared" si="57"/>
        <v>项</v>
      </c>
      <c r="H748" s="474" t="str">
        <f t="shared" si="58"/>
        <v>211</v>
      </c>
      <c r="I748" s="474" t="str">
        <f t="shared" si="59"/>
        <v>21101</v>
      </c>
    </row>
    <row r="749" s="319" customFormat="1" ht="34" hidden="1" customHeight="1" spans="1:9">
      <c r="A749" s="333">
        <v>2110107</v>
      </c>
      <c r="B749" s="342" t="s">
        <v>681</v>
      </c>
      <c r="C749" s="478">
        <v>0</v>
      </c>
      <c r="D749" s="479">
        <v>0</v>
      </c>
      <c r="E749" s="477" t="str">
        <f t="shared" si="55"/>
        <v/>
      </c>
      <c r="F749" s="472" t="str">
        <f t="shared" si="56"/>
        <v>否</v>
      </c>
      <c r="G749" s="473" t="str">
        <f t="shared" si="57"/>
        <v>项</v>
      </c>
      <c r="H749" s="474" t="str">
        <f t="shared" si="58"/>
        <v>211</v>
      </c>
      <c r="I749" s="474" t="str">
        <f t="shared" si="59"/>
        <v>21101</v>
      </c>
    </row>
    <row r="750" s="319" customFormat="1" ht="34" hidden="1" customHeight="1" spans="1:9">
      <c r="A750" s="333">
        <v>2110108</v>
      </c>
      <c r="B750" s="342" t="s">
        <v>682</v>
      </c>
      <c r="C750" s="478">
        <v>0</v>
      </c>
      <c r="D750" s="479">
        <v>0</v>
      </c>
      <c r="E750" s="477" t="str">
        <f t="shared" si="55"/>
        <v/>
      </c>
      <c r="F750" s="472" t="str">
        <f t="shared" si="56"/>
        <v>否</v>
      </c>
      <c r="G750" s="473" t="str">
        <f t="shared" si="57"/>
        <v>项</v>
      </c>
      <c r="H750" s="474" t="str">
        <f t="shared" si="58"/>
        <v>211</v>
      </c>
      <c r="I750" s="474" t="str">
        <f t="shared" si="59"/>
        <v>21101</v>
      </c>
    </row>
    <row r="751" s="319" customFormat="1" ht="34" customHeight="1" spans="1:9">
      <c r="A751" s="333">
        <v>2110199</v>
      </c>
      <c r="B751" s="342" t="s">
        <v>683</v>
      </c>
      <c r="C751" s="479">
        <v>0</v>
      </c>
      <c r="D751" s="479">
        <v>47</v>
      </c>
      <c r="E751" s="477" t="str">
        <f t="shared" si="55"/>
        <v/>
      </c>
      <c r="F751" s="472" t="str">
        <f t="shared" si="56"/>
        <v>是</v>
      </c>
      <c r="G751" s="473" t="str">
        <f t="shared" si="57"/>
        <v>项</v>
      </c>
      <c r="H751" s="474" t="str">
        <f t="shared" si="58"/>
        <v>211</v>
      </c>
      <c r="I751" s="474" t="str">
        <f t="shared" si="59"/>
        <v>21101</v>
      </c>
    </row>
    <row r="752" s="316" customFormat="1" ht="34" customHeight="1" spans="1:9">
      <c r="A752" s="339">
        <v>21102</v>
      </c>
      <c r="B752" s="475" t="s">
        <v>684</v>
      </c>
      <c r="C752" s="476">
        <f>SUMIFS(C753:C$1302,$G753:$G$1302,"项",$I753:$I$1302,$A752)</f>
        <v>3</v>
      </c>
      <c r="D752" s="479">
        <f>SUMIFS(D753:D$1302,$G753:$G$1302,"项",$I753:$I$1302,$A752)</f>
        <v>38</v>
      </c>
      <c r="E752" s="477">
        <f t="shared" si="55"/>
        <v>11.6666666666667</v>
      </c>
      <c r="F752" s="472" t="str">
        <f t="shared" si="56"/>
        <v>是</v>
      </c>
      <c r="G752" s="473" t="str">
        <f t="shared" si="57"/>
        <v>款</v>
      </c>
      <c r="H752" s="474" t="str">
        <f t="shared" si="58"/>
        <v>211</v>
      </c>
      <c r="I752" s="474" t="str">
        <f t="shared" si="59"/>
        <v>21102</v>
      </c>
    </row>
    <row r="753" s="319" customFormat="1" ht="34" hidden="1" customHeight="1" spans="1:9">
      <c r="A753" s="333">
        <v>2110203</v>
      </c>
      <c r="B753" s="342" t="s">
        <v>685</v>
      </c>
      <c r="C753" s="478">
        <v>0</v>
      </c>
      <c r="D753" s="479">
        <v>0</v>
      </c>
      <c r="E753" s="477" t="str">
        <f t="shared" si="55"/>
        <v/>
      </c>
      <c r="F753" s="472" t="str">
        <f t="shared" si="56"/>
        <v>否</v>
      </c>
      <c r="G753" s="473" t="str">
        <f t="shared" si="57"/>
        <v>项</v>
      </c>
      <c r="H753" s="474" t="str">
        <f t="shared" si="58"/>
        <v>211</v>
      </c>
      <c r="I753" s="474" t="str">
        <f t="shared" si="59"/>
        <v>21102</v>
      </c>
    </row>
    <row r="754" s="319" customFormat="1" ht="34" hidden="1" customHeight="1" spans="1:9">
      <c r="A754" s="333">
        <v>2110204</v>
      </c>
      <c r="B754" s="342" t="s">
        <v>686</v>
      </c>
      <c r="C754" s="478">
        <v>0</v>
      </c>
      <c r="D754" s="479">
        <v>0</v>
      </c>
      <c r="E754" s="477" t="str">
        <f t="shared" si="55"/>
        <v/>
      </c>
      <c r="F754" s="472" t="str">
        <f t="shared" si="56"/>
        <v>否</v>
      </c>
      <c r="G754" s="473" t="str">
        <f t="shared" si="57"/>
        <v>项</v>
      </c>
      <c r="H754" s="474" t="str">
        <f t="shared" si="58"/>
        <v>211</v>
      </c>
      <c r="I754" s="474" t="str">
        <f t="shared" si="59"/>
        <v>21102</v>
      </c>
    </row>
    <row r="755" s="319" customFormat="1" ht="34" customHeight="1" spans="1:9">
      <c r="A755" s="333">
        <v>2110299</v>
      </c>
      <c r="B755" s="342" t="s">
        <v>687</v>
      </c>
      <c r="C755" s="478">
        <v>3</v>
      </c>
      <c r="D755" s="479">
        <f>8+30</f>
        <v>38</v>
      </c>
      <c r="E755" s="477">
        <f t="shared" si="55"/>
        <v>11.6666666666667</v>
      </c>
      <c r="F755" s="472" t="str">
        <f t="shared" si="56"/>
        <v>是</v>
      </c>
      <c r="G755" s="473" t="str">
        <f t="shared" si="57"/>
        <v>项</v>
      </c>
      <c r="H755" s="474" t="str">
        <f t="shared" si="58"/>
        <v>211</v>
      </c>
      <c r="I755" s="474" t="str">
        <f t="shared" si="59"/>
        <v>21102</v>
      </c>
    </row>
    <row r="756" s="316" customFormat="1" ht="34" customHeight="1" spans="1:9">
      <c r="A756" s="339">
        <v>21103</v>
      </c>
      <c r="B756" s="475" t="s">
        <v>688</v>
      </c>
      <c r="C756" s="476">
        <f>SUMIFS(C757:C$1302,$G757:$G$1302,"项",$I757:$I$1302,$A756)</f>
        <v>4139</v>
      </c>
      <c r="D756" s="479">
        <f>SUMIFS(D757:D$1302,$G757:$G$1302,"项",$I757:$I$1302,$A756)</f>
        <v>4309</v>
      </c>
      <c r="E756" s="477">
        <f t="shared" si="55"/>
        <v>0.0410727228799226</v>
      </c>
      <c r="F756" s="472" t="str">
        <f t="shared" si="56"/>
        <v>是</v>
      </c>
      <c r="G756" s="473" t="str">
        <f t="shared" si="57"/>
        <v>款</v>
      </c>
      <c r="H756" s="474" t="str">
        <f t="shared" si="58"/>
        <v>211</v>
      </c>
      <c r="I756" s="474" t="str">
        <f t="shared" si="59"/>
        <v>21103</v>
      </c>
    </row>
    <row r="757" s="319" customFormat="1" ht="34" hidden="1" customHeight="1" spans="1:9">
      <c r="A757" s="333">
        <v>2110301</v>
      </c>
      <c r="B757" s="342" t="s">
        <v>689</v>
      </c>
      <c r="C757" s="478">
        <v>0</v>
      </c>
      <c r="D757" s="479">
        <v>0</v>
      </c>
      <c r="E757" s="477" t="str">
        <f t="shared" ref="E757:E820" si="60">IF(C757&lt;&gt;0,D757/C757-1,"")</f>
        <v/>
      </c>
      <c r="F757" s="472" t="str">
        <f t="shared" si="56"/>
        <v>否</v>
      </c>
      <c r="G757" s="473" t="str">
        <f t="shared" si="57"/>
        <v>项</v>
      </c>
      <c r="H757" s="474" t="str">
        <f t="shared" si="58"/>
        <v>211</v>
      </c>
      <c r="I757" s="474" t="str">
        <f t="shared" si="59"/>
        <v>21103</v>
      </c>
    </row>
    <row r="758" s="319" customFormat="1" ht="34" customHeight="1" spans="1:9">
      <c r="A758" s="342">
        <v>2110302</v>
      </c>
      <c r="B758" s="342" t="s">
        <v>690</v>
      </c>
      <c r="C758" s="478">
        <v>440</v>
      </c>
      <c r="D758" s="479">
        <v>2309</v>
      </c>
      <c r="E758" s="477">
        <f t="shared" si="60"/>
        <v>4.24772727272727</v>
      </c>
      <c r="F758" s="472" t="str">
        <f t="shared" si="56"/>
        <v>是</v>
      </c>
      <c r="G758" s="473" t="str">
        <f t="shared" si="57"/>
        <v>项</v>
      </c>
      <c r="H758" s="474" t="str">
        <f t="shared" si="58"/>
        <v>211</v>
      </c>
      <c r="I758" s="474" t="str">
        <f t="shared" si="59"/>
        <v>21103</v>
      </c>
    </row>
    <row r="759" s="319" customFormat="1" ht="34" hidden="1" customHeight="1" spans="1:9">
      <c r="A759" s="333">
        <v>2110303</v>
      </c>
      <c r="B759" s="342" t="s">
        <v>691</v>
      </c>
      <c r="C759" s="478">
        <v>0</v>
      </c>
      <c r="D759" s="479">
        <v>0</v>
      </c>
      <c r="E759" s="477" t="str">
        <f t="shared" si="60"/>
        <v/>
      </c>
      <c r="F759" s="472" t="str">
        <f t="shared" si="56"/>
        <v>否</v>
      </c>
      <c r="G759" s="473" t="str">
        <f t="shared" si="57"/>
        <v>项</v>
      </c>
      <c r="H759" s="474" t="str">
        <f t="shared" si="58"/>
        <v>211</v>
      </c>
      <c r="I759" s="474" t="str">
        <f t="shared" si="59"/>
        <v>21103</v>
      </c>
    </row>
    <row r="760" s="319" customFormat="1" ht="34" customHeight="1" spans="1:9">
      <c r="A760" s="333">
        <v>2110304</v>
      </c>
      <c r="B760" s="342" t="s">
        <v>692</v>
      </c>
      <c r="C760" s="479">
        <v>3594</v>
      </c>
      <c r="D760" s="479">
        <v>2000</v>
      </c>
      <c r="E760" s="477">
        <f t="shared" si="60"/>
        <v>-0.443516972732332</v>
      </c>
      <c r="F760" s="472" t="str">
        <f t="shared" si="56"/>
        <v>是</v>
      </c>
      <c r="G760" s="473" t="str">
        <f t="shared" si="57"/>
        <v>项</v>
      </c>
      <c r="H760" s="474" t="str">
        <f t="shared" si="58"/>
        <v>211</v>
      </c>
      <c r="I760" s="474" t="str">
        <f t="shared" si="59"/>
        <v>21103</v>
      </c>
    </row>
    <row r="761" s="319" customFormat="1" ht="34" hidden="1" customHeight="1" spans="1:9">
      <c r="A761" s="333">
        <v>2110305</v>
      </c>
      <c r="B761" s="342" t="s">
        <v>693</v>
      </c>
      <c r="C761" s="478">
        <v>0</v>
      </c>
      <c r="D761" s="479">
        <v>0</v>
      </c>
      <c r="E761" s="477" t="str">
        <f t="shared" si="60"/>
        <v/>
      </c>
      <c r="F761" s="472" t="str">
        <f t="shared" si="56"/>
        <v>否</v>
      </c>
      <c r="G761" s="473" t="str">
        <f t="shared" si="57"/>
        <v>项</v>
      </c>
      <c r="H761" s="474" t="str">
        <f t="shared" si="58"/>
        <v>211</v>
      </c>
      <c r="I761" s="474" t="str">
        <f t="shared" si="59"/>
        <v>21103</v>
      </c>
    </row>
    <row r="762" s="319" customFormat="1" ht="34" hidden="1" customHeight="1" spans="1:9">
      <c r="A762" s="333">
        <v>2110306</v>
      </c>
      <c r="B762" s="342" t="s">
        <v>694</v>
      </c>
      <c r="C762" s="478">
        <v>0</v>
      </c>
      <c r="D762" s="479">
        <v>0</v>
      </c>
      <c r="E762" s="477" t="str">
        <f t="shared" si="60"/>
        <v/>
      </c>
      <c r="F762" s="472" t="str">
        <f t="shared" si="56"/>
        <v>否</v>
      </c>
      <c r="G762" s="473" t="str">
        <f t="shared" si="57"/>
        <v>项</v>
      </c>
      <c r="H762" s="474" t="str">
        <f t="shared" si="58"/>
        <v>211</v>
      </c>
      <c r="I762" s="474" t="str">
        <f t="shared" si="59"/>
        <v>21103</v>
      </c>
    </row>
    <row r="763" s="319" customFormat="1" ht="34" customHeight="1" spans="1:9">
      <c r="A763" s="333" t="s">
        <v>1664</v>
      </c>
      <c r="B763" s="342" t="s">
        <v>695</v>
      </c>
      <c r="C763" s="478">
        <v>105</v>
      </c>
      <c r="D763" s="479">
        <v>0</v>
      </c>
      <c r="E763" s="477">
        <f t="shared" si="60"/>
        <v>-1</v>
      </c>
      <c r="F763" s="472" t="str">
        <f t="shared" si="56"/>
        <v>是</v>
      </c>
      <c r="G763" s="473" t="str">
        <f t="shared" si="57"/>
        <v>项</v>
      </c>
      <c r="H763" s="474" t="str">
        <f t="shared" si="58"/>
        <v>211</v>
      </c>
      <c r="I763" s="474" t="str">
        <f t="shared" si="59"/>
        <v>21103</v>
      </c>
    </row>
    <row r="764" s="319" customFormat="1" ht="34" hidden="1" customHeight="1" spans="1:9">
      <c r="A764" s="333">
        <v>2110399</v>
      </c>
      <c r="B764" s="342" t="s">
        <v>696</v>
      </c>
      <c r="C764" s="478">
        <v>0</v>
      </c>
      <c r="D764" s="479">
        <v>0</v>
      </c>
      <c r="E764" s="477" t="str">
        <f t="shared" si="60"/>
        <v/>
      </c>
      <c r="F764" s="472" t="str">
        <f t="shared" si="56"/>
        <v>否</v>
      </c>
      <c r="G764" s="473" t="str">
        <f t="shared" si="57"/>
        <v>项</v>
      </c>
      <c r="H764" s="474" t="str">
        <f t="shared" si="58"/>
        <v>211</v>
      </c>
      <c r="I764" s="474" t="str">
        <f t="shared" si="59"/>
        <v>21103</v>
      </c>
    </row>
    <row r="765" s="316" customFormat="1" ht="34" customHeight="1" spans="1:9">
      <c r="A765" s="339">
        <v>21104</v>
      </c>
      <c r="B765" s="475" t="s">
        <v>697</v>
      </c>
      <c r="C765" s="476">
        <f>SUMIFS(C766:C$1302,$G766:$G$1302,"项",$I766:$I$1302,$A765)</f>
        <v>591</v>
      </c>
      <c r="D765" s="479">
        <f>SUMIFS(D766:D$1302,$G766:$G$1302,"项",$I766:$I$1302,$A765)</f>
        <v>2881</v>
      </c>
      <c r="E765" s="477">
        <f t="shared" si="60"/>
        <v>3.87478849407783</v>
      </c>
      <c r="F765" s="472" t="str">
        <f t="shared" si="56"/>
        <v>是</v>
      </c>
      <c r="G765" s="473" t="str">
        <f t="shared" si="57"/>
        <v>款</v>
      </c>
      <c r="H765" s="474" t="str">
        <f t="shared" si="58"/>
        <v>211</v>
      </c>
      <c r="I765" s="474" t="str">
        <f t="shared" si="59"/>
        <v>21104</v>
      </c>
    </row>
    <row r="766" s="319" customFormat="1" ht="34" customHeight="1" spans="1:9">
      <c r="A766" s="333">
        <v>2110401</v>
      </c>
      <c r="B766" s="342" t="s">
        <v>698</v>
      </c>
      <c r="C766" s="478">
        <v>553</v>
      </c>
      <c r="D766" s="479">
        <v>1268</v>
      </c>
      <c r="E766" s="477">
        <f t="shared" si="60"/>
        <v>1.29294755877034</v>
      </c>
      <c r="F766" s="472" t="str">
        <f t="shared" si="56"/>
        <v>是</v>
      </c>
      <c r="G766" s="473" t="str">
        <f t="shared" si="57"/>
        <v>项</v>
      </c>
      <c r="H766" s="474" t="str">
        <f t="shared" si="58"/>
        <v>211</v>
      </c>
      <c r="I766" s="474" t="str">
        <f t="shared" si="59"/>
        <v>21104</v>
      </c>
    </row>
    <row r="767" s="319" customFormat="1" ht="34" customHeight="1" spans="1:9">
      <c r="A767" s="333">
        <v>2110402</v>
      </c>
      <c r="B767" s="342" t="s">
        <v>699</v>
      </c>
      <c r="C767" s="479">
        <v>38</v>
      </c>
      <c r="D767" s="479">
        <v>1611</v>
      </c>
      <c r="E767" s="477">
        <f t="shared" si="60"/>
        <v>41.3947368421053</v>
      </c>
      <c r="F767" s="472" t="str">
        <f t="shared" si="56"/>
        <v>是</v>
      </c>
      <c r="G767" s="473" t="str">
        <f t="shared" si="57"/>
        <v>项</v>
      </c>
      <c r="H767" s="474" t="str">
        <f t="shared" si="58"/>
        <v>211</v>
      </c>
      <c r="I767" s="474" t="str">
        <f t="shared" si="59"/>
        <v>21104</v>
      </c>
    </row>
    <row r="768" s="319" customFormat="1" ht="34" hidden="1" customHeight="1" spans="1:9">
      <c r="A768" s="333">
        <v>2110404</v>
      </c>
      <c r="B768" s="342" t="s">
        <v>700</v>
      </c>
      <c r="C768" s="478">
        <v>0</v>
      </c>
      <c r="D768" s="479">
        <v>0</v>
      </c>
      <c r="E768" s="477" t="str">
        <f t="shared" si="60"/>
        <v/>
      </c>
      <c r="F768" s="472" t="str">
        <f t="shared" si="56"/>
        <v>否</v>
      </c>
      <c r="G768" s="473" t="str">
        <f t="shared" si="57"/>
        <v>项</v>
      </c>
      <c r="H768" s="474" t="str">
        <f t="shared" si="58"/>
        <v>211</v>
      </c>
      <c r="I768" s="474" t="str">
        <f t="shared" si="59"/>
        <v>21104</v>
      </c>
    </row>
    <row r="769" s="319" customFormat="1" ht="34" hidden="1" customHeight="1" spans="1:9">
      <c r="A769" s="333">
        <v>2110405</v>
      </c>
      <c r="B769" s="342" t="s">
        <v>701</v>
      </c>
      <c r="C769" s="478">
        <v>0</v>
      </c>
      <c r="D769" s="479">
        <v>0</v>
      </c>
      <c r="E769" s="477" t="str">
        <f t="shared" si="60"/>
        <v/>
      </c>
      <c r="F769" s="139" t="str">
        <f t="shared" si="56"/>
        <v>否</v>
      </c>
      <c r="G769" s="473" t="str">
        <f t="shared" si="57"/>
        <v>项</v>
      </c>
      <c r="H769" s="474" t="str">
        <f t="shared" si="58"/>
        <v>211</v>
      </c>
      <c r="I769" s="474" t="str">
        <f t="shared" si="59"/>
        <v>21104</v>
      </c>
    </row>
    <row r="770" s="319" customFormat="1" ht="34" hidden="1" customHeight="1" spans="1:9">
      <c r="A770" s="333">
        <v>2110406</v>
      </c>
      <c r="B770" s="342" t="s">
        <v>702</v>
      </c>
      <c r="C770" s="478">
        <v>0</v>
      </c>
      <c r="D770" s="479">
        <v>0</v>
      </c>
      <c r="E770" s="477" t="str">
        <f t="shared" si="60"/>
        <v/>
      </c>
      <c r="F770" s="139" t="str">
        <f t="shared" si="56"/>
        <v>否</v>
      </c>
      <c r="G770" s="473" t="str">
        <f t="shared" si="57"/>
        <v>项</v>
      </c>
      <c r="H770" s="474" t="str">
        <f t="shared" si="58"/>
        <v>211</v>
      </c>
      <c r="I770" s="474" t="str">
        <f t="shared" si="59"/>
        <v>21104</v>
      </c>
    </row>
    <row r="771" s="319" customFormat="1" ht="34" customHeight="1" spans="1:9">
      <c r="A771" s="333">
        <v>2110499</v>
      </c>
      <c r="B771" s="342" t="s">
        <v>703</v>
      </c>
      <c r="C771" s="478">
        <v>0</v>
      </c>
      <c r="D771" s="479">
        <v>2</v>
      </c>
      <c r="E771" s="477" t="str">
        <f t="shared" si="60"/>
        <v/>
      </c>
      <c r="F771" s="139" t="str">
        <f t="shared" si="56"/>
        <v>是</v>
      </c>
      <c r="G771" s="473" t="str">
        <f t="shared" si="57"/>
        <v>项</v>
      </c>
      <c r="H771" s="474" t="str">
        <f t="shared" si="58"/>
        <v>211</v>
      </c>
      <c r="I771" s="474" t="str">
        <f t="shared" si="59"/>
        <v>21104</v>
      </c>
    </row>
    <row r="772" s="316" customFormat="1" ht="34" customHeight="1" spans="1:9">
      <c r="A772" s="339">
        <v>21105</v>
      </c>
      <c r="B772" s="475" t="s">
        <v>704</v>
      </c>
      <c r="C772" s="476">
        <f>SUMIFS(C773:C$1302,$G773:$G$1302,"项",$I773:$I$1302,$A772)</f>
        <v>326</v>
      </c>
      <c r="D772" s="479">
        <f>SUMIFS(D773:D$1302,$G773:$G$1302,"项",$I773:$I$1302,$A772)</f>
        <v>2275</v>
      </c>
      <c r="E772" s="477">
        <f t="shared" si="60"/>
        <v>5.97852760736196</v>
      </c>
      <c r="F772" s="139" t="str">
        <f t="shared" ref="F772:F835" si="61">IF(LEN(A772)=3,"是",IF(B772&lt;&gt;"",IF(SUM(C772:D772)&lt;&gt;0,"是","否"),"是"))</f>
        <v>是</v>
      </c>
      <c r="G772" s="473" t="str">
        <f t="shared" ref="G772:G835" si="62">_xlfn.IFS(LEN(A772)=3,"类",LEN(A772)=5,"款",LEN(A772)=7,"项")</f>
        <v>款</v>
      </c>
      <c r="H772" s="474" t="str">
        <f t="shared" ref="H772:H835" si="63">LEFT(A772,3)</f>
        <v>211</v>
      </c>
      <c r="I772" s="474" t="str">
        <f t="shared" ref="I772:I835" si="64">LEFT(A772,5)</f>
        <v>21105</v>
      </c>
    </row>
    <row r="773" s="319" customFormat="1" ht="34" customHeight="1" spans="1:9">
      <c r="A773" s="333">
        <v>2110501</v>
      </c>
      <c r="B773" s="342" t="s">
        <v>705</v>
      </c>
      <c r="C773" s="478">
        <v>326</v>
      </c>
      <c r="D773" s="479">
        <v>2179</v>
      </c>
      <c r="E773" s="477">
        <f t="shared" si="60"/>
        <v>5.6840490797546</v>
      </c>
      <c r="F773" s="139" t="str">
        <f t="shared" si="61"/>
        <v>是</v>
      </c>
      <c r="G773" s="473" t="str">
        <f t="shared" si="62"/>
        <v>项</v>
      </c>
      <c r="H773" s="474" t="str">
        <f t="shared" si="63"/>
        <v>211</v>
      </c>
      <c r="I773" s="474" t="str">
        <f t="shared" si="64"/>
        <v>21105</v>
      </c>
    </row>
    <row r="774" s="319" customFormat="1" ht="34" hidden="1" customHeight="1" spans="1:9">
      <c r="A774" s="333">
        <v>2110502</v>
      </c>
      <c r="B774" s="342" t="s">
        <v>706</v>
      </c>
      <c r="C774" s="479">
        <v>0</v>
      </c>
      <c r="D774" s="479">
        <v>0</v>
      </c>
      <c r="E774" s="477" t="str">
        <f t="shared" si="60"/>
        <v/>
      </c>
      <c r="F774" s="139" t="str">
        <f t="shared" si="61"/>
        <v>否</v>
      </c>
      <c r="G774" s="473" t="str">
        <f t="shared" si="62"/>
        <v>项</v>
      </c>
      <c r="H774" s="474" t="str">
        <f t="shared" si="63"/>
        <v>211</v>
      </c>
      <c r="I774" s="474" t="str">
        <f t="shared" si="64"/>
        <v>21105</v>
      </c>
    </row>
    <row r="775" s="319" customFormat="1" ht="34" hidden="1" customHeight="1" spans="1:9">
      <c r="A775" s="333">
        <v>2110503</v>
      </c>
      <c r="B775" s="342" t="s">
        <v>707</v>
      </c>
      <c r="C775" s="478">
        <v>0</v>
      </c>
      <c r="D775" s="479">
        <v>0</v>
      </c>
      <c r="E775" s="477" t="str">
        <f t="shared" si="60"/>
        <v/>
      </c>
      <c r="F775" s="139" t="str">
        <f t="shared" si="61"/>
        <v>否</v>
      </c>
      <c r="G775" s="473" t="str">
        <f t="shared" si="62"/>
        <v>项</v>
      </c>
      <c r="H775" s="474" t="str">
        <f t="shared" si="63"/>
        <v>211</v>
      </c>
      <c r="I775" s="474" t="str">
        <f t="shared" si="64"/>
        <v>21105</v>
      </c>
    </row>
    <row r="776" s="319" customFormat="1" ht="34" hidden="1" customHeight="1" spans="1:9">
      <c r="A776" s="333">
        <v>2110506</v>
      </c>
      <c r="B776" s="342" t="s">
        <v>708</v>
      </c>
      <c r="C776" s="478">
        <v>0</v>
      </c>
      <c r="D776" s="479">
        <v>0</v>
      </c>
      <c r="E776" s="477" t="str">
        <f t="shared" si="60"/>
        <v/>
      </c>
      <c r="F776" s="139" t="str">
        <f t="shared" si="61"/>
        <v>否</v>
      </c>
      <c r="G776" s="473" t="str">
        <f t="shared" si="62"/>
        <v>项</v>
      </c>
      <c r="H776" s="474" t="str">
        <f t="shared" si="63"/>
        <v>211</v>
      </c>
      <c r="I776" s="474" t="str">
        <f t="shared" si="64"/>
        <v>21105</v>
      </c>
    </row>
    <row r="777" s="319" customFormat="1" ht="34" customHeight="1" spans="1:9">
      <c r="A777" s="333">
        <v>2110507</v>
      </c>
      <c r="B777" s="342" t="s">
        <v>709</v>
      </c>
      <c r="C777" s="479">
        <v>0</v>
      </c>
      <c r="D777" s="479">
        <v>96</v>
      </c>
      <c r="E777" s="477" t="str">
        <f t="shared" si="60"/>
        <v/>
      </c>
      <c r="F777" s="139" t="str">
        <f t="shared" si="61"/>
        <v>是</v>
      </c>
      <c r="G777" s="473" t="str">
        <f t="shared" si="62"/>
        <v>项</v>
      </c>
      <c r="H777" s="474" t="str">
        <f t="shared" si="63"/>
        <v>211</v>
      </c>
      <c r="I777" s="474" t="str">
        <f t="shared" si="64"/>
        <v>21105</v>
      </c>
    </row>
    <row r="778" s="319" customFormat="1" ht="34" hidden="1" customHeight="1" spans="1:9">
      <c r="A778" s="333">
        <v>2110599</v>
      </c>
      <c r="B778" s="342" t="s">
        <v>710</v>
      </c>
      <c r="C778" s="478">
        <v>0</v>
      </c>
      <c r="D778" s="479">
        <v>0</v>
      </c>
      <c r="E778" s="477" t="str">
        <f t="shared" si="60"/>
        <v/>
      </c>
      <c r="F778" s="139" t="str">
        <f t="shared" si="61"/>
        <v>否</v>
      </c>
      <c r="G778" s="473" t="str">
        <f t="shared" si="62"/>
        <v>项</v>
      </c>
      <c r="H778" s="474" t="str">
        <f t="shared" si="63"/>
        <v>211</v>
      </c>
      <c r="I778" s="474" t="str">
        <f t="shared" si="64"/>
        <v>21105</v>
      </c>
    </row>
    <row r="779" s="316" customFormat="1" ht="34" hidden="1" customHeight="1" spans="1:9">
      <c r="A779" s="339">
        <v>21106</v>
      </c>
      <c r="B779" s="475" t="s">
        <v>711</v>
      </c>
      <c r="C779" s="476">
        <f>SUMIFS(C780:C$1302,$G780:$G$1302,"项",$I780:$I$1302,$A779)</f>
        <v>0</v>
      </c>
      <c r="D779" s="479">
        <f>SUMIFS(D780:D$1302,$G780:$G$1302,"项",$I780:$I$1302,$A779)</f>
        <v>0</v>
      </c>
      <c r="E779" s="477" t="str">
        <f t="shared" si="60"/>
        <v/>
      </c>
      <c r="F779" s="139" t="str">
        <f t="shared" si="61"/>
        <v>否</v>
      </c>
      <c r="G779" s="473" t="str">
        <f t="shared" si="62"/>
        <v>款</v>
      </c>
      <c r="H779" s="474" t="str">
        <f t="shared" si="63"/>
        <v>211</v>
      </c>
      <c r="I779" s="474" t="str">
        <f t="shared" si="64"/>
        <v>21106</v>
      </c>
    </row>
    <row r="780" s="319" customFormat="1" ht="34" hidden="1" customHeight="1" spans="1:9">
      <c r="A780" s="333">
        <v>2110602</v>
      </c>
      <c r="B780" s="342" t="s">
        <v>712</v>
      </c>
      <c r="C780" s="479">
        <v>0</v>
      </c>
      <c r="D780" s="479">
        <v>0</v>
      </c>
      <c r="E780" s="477" t="str">
        <f t="shared" si="60"/>
        <v/>
      </c>
      <c r="F780" s="139" t="str">
        <f t="shared" si="61"/>
        <v>否</v>
      </c>
      <c r="G780" s="473" t="str">
        <f t="shared" si="62"/>
        <v>项</v>
      </c>
      <c r="H780" s="474" t="str">
        <f t="shared" si="63"/>
        <v>211</v>
      </c>
      <c r="I780" s="474" t="str">
        <f t="shared" si="64"/>
        <v>21106</v>
      </c>
    </row>
    <row r="781" s="319" customFormat="1" ht="34" hidden="1" customHeight="1" spans="1:9">
      <c r="A781" s="333">
        <v>2110603</v>
      </c>
      <c r="B781" s="487" t="s">
        <v>713</v>
      </c>
      <c r="C781" s="478">
        <v>0</v>
      </c>
      <c r="D781" s="479">
        <v>0</v>
      </c>
      <c r="E781" s="477" t="str">
        <f t="shared" si="60"/>
        <v/>
      </c>
      <c r="F781" s="139" t="str">
        <f t="shared" si="61"/>
        <v>否</v>
      </c>
      <c r="G781" s="473" t="str">
        <f t="shared" si="62"/>
        <v>项</v>
      </c>
      <c r="H781" s="474" t="str">
        <f t="shared" si="63"/>
        <v>211</v>
      </c>
      <c r="I781" s="474" t="str">
        <f t="shared" si="64"/>
        <v>21106</v>
      </c>
    </row>
    <row r="782" s="319" customFormat="1" ht="34" hidden="1" customHeight="1" spans="1:9">
      <c r="A782" s="333">
        <v>2110604</v>
      </c>
      <c r="B782" s="342" t="s">
        <v>714</v>
      </c>
      <c r="C782" s="479">
        <v>0</v>
      </c>
      <c r="D782" s="479">
        <v>0</v>
      </c>
      <c r="E782" s="477" t="str">
        <f t="shared" si="60"/>
        <v/>
      </c>
      <c r="F782" s="139" t="str">
        <f t="shared" si="61"/>
        <v>否</v>
      </c>
      <c r="G782" s="473" t="str">
        <f t="shared" si="62"/>
        <v>项</v>
      </c>
      <c r="H782" s="474" t="str">
        <f t="shared" si="63"/>
        <v>211</v>
      </c>
      <c r="I782" s="474" t="str">
        <f t="shared" si="64"/>
        <v>21106</v>
      </c>
    </row>
    <row r="783" s="319" customFormat="1" ht="34" hidden="1" customHeight="1" spans="1:9">
      <c r="A783" s="333">
        <v>2110605</v>
      </c>
      <c r="B783" s="487" t="s">
        <v>715</v>
      </c>
      <c r="C783" s="478">
        <v>0</v>
      </c>
      <c r="D783" s="479">
        <v>0</v>
      </c>
      <c r="E783" s="477" t="str">
        <f t="shared" si="60"/>
        <v/>
      </c>
      <c r="F783" s="139" t="str">
        <f t="shared" si="61"/>
        <v>否</v>
      </c>
      <c r="G783" s="473" t="str">
        <f t="shared" si="62"/>
        <v>项</v>
      </c>
      <c r="H783" s="474" t="str">
        <f t="shared" si="63"/>
        <v>211</v>
      </c>
      <c r="I783" s="474" t="str">
        <f t="shared" si="64"/>
        <v>21106</v>
      </c>
    </row>
    <row r="784" s="319" customFormat="1" ht="34" hidden="1" customHeight="1" spans="1:9">
      <c r="A784" s="333">
        <v>2110699</v>
      </c>
      <c r="B784" s="342" t="s">
        <v>716</v>
      </c>
      <c r="C784" s="479">
        <v>0</v>
      </c>
      <c r="D784" s="479">
        <v>0</v>
      </c>
      <c r="E784" s="477" t="str">
        <f t="shared" si="60"/>
        <v/>
      </c>
      <c r="F784" s="139" t="str">
        <f t="shared" si="61"/>
        <v>否</v>
      </c>
      <c r="G784" s="473" t="str">
        <f t="shared" si="62"/>
        <v>项</v>
      </c>
      <c r="H784" s="474" t="str">
        <f t="shared" si="63"/>
        <v>211</v>
      </c>
      <c r="I784" s="474" t="str">
        <f t="shared" si="64"/>
        <v>21106</v>
      </c>
    </row>
    <row r="785" s="316" customFormat="1" ht="34" customHeight="1" spans="1:9">
      <c r="A785" s="339">
        <v>21107</v>
      </c>
      <c r="B785" s="475" t="s">
        <v>717</v>
      </c>
      <c r="C785" s="476">
        <f>SUMIFS(C786:C$1302,$G786:$G$1302,"项",$I786:$I$1302,$A785)</f>
        <v>0</v>
      </c>
      <c r="D785" s="479">
        <f>SUMIFS(D786:D$1302,$G786:$G$1302,"项",$I786:$I$1302,$A785)</f>
        <v>52</v>
      </c>
      <c r="E785" s="477" t="str">
        <f t="shared" si="60"/>
        <v/>
      </c>
      <c r="F785" s="139" t="str">
        <f t="shared" si="61"/>
        <v>是</v>
      </c>
      <c r="G785" s="473" t="str">
        <f t="shared" si="62"/>
        <v>款</v>
      </c>
      <c r="H785" s="474" t="str">
        <f t="shared" si="63"/>
        <v>211</v>
      </c>
      <c r="I785" s="474" t="str">
        <f t="shared" si="64"/>
        <v>21107</v>
      </c>
    </row>
    <row r="786" s="319" customFormat="1" ht="34" hidden="1" customHeight="1" spans="1:9">
      <c r="A786" s="333">
        <v>2110704</v>
      </c>
      <c r="B786" s="342" t="s">
        <v>718</v>
      </c>
      <c r="C786" s="478">
        <v>0</v>
      </c>
      <c r="D786" s="479">
        <v>0</v>
      </c>
      <c r="E786" s="477" t="str">
        <f t="shared" si="60"/>
        <v/>
      </c>
      <c r="F786" s="139" t="str">
        <f t="shared" si="61"/>
        <v>否</v>
      </c>
      <c r="G786" s="473" t="str">
        <f t="shared" si="62"/>
        <v>项</v>
      </c>
      <c r="H786" s="474" t="str">
        <f t="shared" si="63"/>
        <v>211</v>
      </c>
      <c r="I786" s="474" t="str">
        <f t="shared" si="64"/>
        <v>21107</v>
      </c>
    </row>
    <row r="787" s="319" customFormat="1" ht="34" customHeight="1" spans="1:9">
      <c r="A787" s="333">
        <v>2110799</v>
      </c>
      <c r="B787" s="342" t="s">
        <v>719</v>
      </c>
      <c r="C787" s="478">
        <v>0</v>
      </c>
      <c r="D787" s="479">
        <v>52</v>
      </c>
      <c r="E787" s="477" t="str">
        <f t="shared" si="60"/>
        <v/>
      </c>
      <c r="F787" s="139" t="str">
        <f t="shared" si="61"/>
        <v>是</v>
      </c>
      <c r="G787" s="473" t="str">
        <f t="shared" si="62"/>
        <v>项</v>
      </c>
      <c r="H787" s="474" t="str">
        <f t="shared" si="63"/>
        <v>211</v>
      </c>
      <c r="I787" s="474" t="str">
        <f t="shared" si="64"/>
        <v>21107</v>
      </c>
    </row>
    <row r="788" s="316" customFormat="1" ht="34" hidden="1" customHeight="1" spans="1:9">
      <c r="A788" s="339">
        <v>21108</v>
      </c>
      <c r="B788" s="475" t="s">
        <v>720</v>
      </c>
      <c r="C788" s="476">
        <f>SUMIFS(C789:C$1302,$G789:$G$1302,"项",$I789:$I$1302,$A788)</f>
        <v>0</v>
      </c>
      <c r="D788" s="479">
        <f>SUMIFS(D789:D$1302,$G789:$G$1302,"项",$I789:$I$1302,$A788)</f>
        <v>0</v>
      </c>
      <c r="E788" s="477" t="str">
        <f t="shared" si="60"/>
        <v/>
      </c>
      <c r="F788" s="139" t="str">
        <f t="shared" si="61"/>
        <v>否</v>
      </c>
      <c r="G788" s="473" t="str">
        <f t="shared" si="62"/>
        <v>款</v>
      </c>
      <c r="H788" s="474" t="str">
        <f t="shared" si="63"/>
        <v>211</v>
      </c>
      <c r="I788" s="474" t="str">
        <f t="shared" si="64"/>
        <v>21108</v>
      </c>
    </row>
    <row r="789" s="319" customFormat="1" ht="34" hidden="1" customHeight="1" spans="1:9">
      <c r="A789" s="333">
        <v>2110804</v>
      </c>
      <c r="B789" s="342" t="s">
        <v>721</v>
      </c>
      <c r="C789" s="478">
        <v>0</v>
      </c>
      <c r="D789" s="479">
        <v>0</v>
      </c>
      <c r="E789" s="477" t="str">
        <f t="shared" si="60"/>
        <v/>
      </c>
      <c r="F789" s="139" t="str">
        <f t="shared" si="61"/>
        <v>否</v>
      </c>
      <c r="G789" s="473" t="str">
        <f t="shared" si="62"/>
        <v>项</v>
      </c>
      <c r="H789" s="474" t="str">
        <f t="shared" si="63"/>
        <v>211</v>
      </c>
      <c r="I789" s="474" t="str">
        <f t="shared" si="64"/>
        <v>21108</v>
      </c>
    </row>
    <row r="790" s="319" customFormat="1" ht="34" hidden="1" customHeight="1" spans="1:9">
      <c r="A790" s="333">
        <v>2110899</v>
      </c>
      <c r="B790" s="342" t="s">
        <v>722</v>
      </c>
      <c r="C790" s="479">
        <v>0</v>
      </c>
      <c r="D790" s="479">
        <v>0</v>
      </c>
      <c r="E790" s="477" t="str">
        <f t="shared" si="60"/>
        <v/>
      </c>
      <c r="F790" s="139" t="str">
        <f t="shared" si="61"/>
        <v>否</v>
      </c>
      <c r="G790" s="473" t="str">
        <f t="shared" si="62"/>
        <v>项</v>
      </c>
      <c r="H790" s="474" t="str">
        <f t="shared" si="63"/>
        <v>211</v>
      </c>
      <c r="I790" s="474" t="str">
        <f t="shared" si="64"/>
        <v>21108</v>
      </c>
    </row>
    <row r="791" s="316" customFormat="1" ht="34" hidden="1" customHeight="1" spans="1:9">
      <c r="A791" s="475">
        <v>21109</v>
      </c>
      <c r="B791" s="475" t="s">
        <v>723</v>
      </c>
      <c r="C791" s="476">
        <f>SUMIFS(C792:C$1302,$G792:$G$1302,"项",$I792:$I$1302,$A791)</f>
        <v>0</v>
      </c>
      <c r="D791" s="479">
        <f>SUMIFS(D792:D$1302,$G792:$G$1302,"项",$I792:$I$1302,$A791)</f>
        <v>0</v>
      </c>
      <c r="E791" s="477" t="str">
        <f t="shared" si="60"/>
        <v/>
      </c>
      <c r="F791" s="139" t="str">
        <f t="shared" si="61"/>
        <v>否</v>
      </c>
      <c r="G791" s="473" t="str">
        <f t="shared" si="62"/>
        <v>款</v>
      </c>
      <c r="H791" s="474" t="str">
        <f t="shared" si="63"/>
        <v>211</v>
      </c>
      <c r="I791" s="474" t="str">
        <f t="shared" si="64"/>
        <v>21109</v>
      </c>
    </row>
    <row r="792" s="319" customFormat="1" ht="34" hidden="1" customHeight="1" spans="1:9">
      <c r="A792" s="333">
        <v>2110901</v>
      </c>
      <c r="B792" s="342" t="s">
        <v>724</v>
      </c>
      <c r="C792" s="479">
        <v>0</v>
      </c>
      <c r="D792" s="479">
        <v>0</v>
      </c>
      <c r="E792" s="477" t="str">
        <f t="shared" si="60"/>
        <v/>
      </c>
      <c r="F792" s="139" t="str">
        <f t="shared" si="61"/>
        <v>否</v>
      </c>
      <c r="G792" s="473" t="str">
        <f t="shared" si="62"/>
        <v>项</v>
      </c>
      <c r="H792" s="474" t="str">
        <f t="shared" si="63"/>
        <v>211</v>
      </c>
      <c r="I792" s="474" t="str">
        <f t="shared" si="64"/>
        <v>21109</v>
      </c>
    </row>
    <row r="793" s="316" customFormat="1" ht="34" customHeight="1" spans="1:9">
      <c r="A793" s="475">
        <v>21110</v>
      </c>
      <c r="B793" s="475" t="s">
        <v>725</v>
      </c>
      <c r="C793" s="476">
        <f>SUMIFS(C794:C$1302,$G794:$G$1302,"项",$I794:$I$1302,$A793)</f>
        <v>1000</v>
      </c>
      <c r="D793" s="479">
        <f>SUMIFS(D794:D$1302,$G794:$G$1302,"项",$I794:$I$1302,$A793)</f>
        <v>300</v>
      </c>
      <c r="E793" s="477">
        <f t="shared" si="60"/>
        <v>-0.7</v>
      </c>
      <c r="F793" s="139" t="str">
        <f t="shared" si="61"/>
        <v>是</v>
      </c>
      <c r="G793" s="473" t="str">
        <f t="shared" si="62"/>
        <v>款</v>
      </c>
      <c r="H793" s="474" t="str">
        <f t="shared" si="63"/>
        <v>211</v>
      </c>
      <c r="I793" s="474" t="str">
        <f t="shared" si="64"/>
        <v>21110</v>
      </c>
    </row>
    <row r="794" s="319" customFormat="1" ht="34" customHeight="1" spans="1:9">
      <c r="A794" s="333">
        <v>2111001</v>
      </c>
      <c r="B794" s="342" t="s">
        <v>726</v>
      </c>
      <c r="C794" s="479">
        <v>1000</v>
      </c>
      <c r="D794" s="479">
        <v>300</v>
      </c>
      <c r="E794" s="477">
        <f t="shared" si="60"/>
        <v>-0.7</v>
      </c>
      <c r="F794" s="139" t="str">
        <f t="shared" si="61"/>
        <v>是</v>
      </c>
      <c r="G794" s="473" t="str">
        <f t="shared" si="62"/>
        <v>项</v>
      </c>
      <c r="H794" s="474" t="str">
        <f t="shared" si="63"/>
        <v>211</v>
      </c>
      <c r="I794" s="474" t="str">
        <f t="shared" si="64"/>
        <v>21110</v>
      </c>
    </row>
    <row r="795" s="316" customFormat="1" ht="34" hidden="1" customHeight="1" spans="1:9">
      <c r="A795" s="339">
        <v>21111</v>
      </c>
      <c r="B795" s="475" t="s">
        <v>727</v>
      </c>
      <c r="C795" s="476">
        <f>SUMIFS(C796:C$1302,$G796:$G$1302,"项",$I796:$I$1302,$A795)</f>
        <v>0</v>
      </c>
      <c r="D795" s="479">
        <f>SUMIFS(D796:D$1302,$G796:$G$1302,"项",$I796:$I$1302,$A795)</f>
        <v>0</v>
      </c>
      <c r="E795" s="477" t="str">
        <f t="shared" si="60"/>
        <v/>
      </c>
      <c r="F795" s="139" t="str">
        <f t="shared" si="61"/>
        <v>否</v>
      </c>
      <c r="G795" s="473" t="str">
        <f t="shared" si="62"/>
        <v>款</v>
      </c>
      <c r="H795" s="474" t="str">
        <f t="shared" si="63"/>
        <v>211</v>
      </c>
      <c r="I795" s="474" t="str">
        <f t="shared" si="64"/>
        <v>21111</v>
      </c>
    </row>
    <row r="796" s="319" customFormat="1" ht="34" hidden="1" customHeight="1" spans="1:9">
      <c r="A796" s="333">
        <v>2111101</v>
      </c>
      <c r="B796" s="342" t="s">
        <v>728</v>
      </c>
      <c r="C796" s="478">
        <v>0</v>
      </c>
      <c r="D796" s="479">
        <v>0</v>
      </c>
      <c r="E796" s="477" t="str">
        <f t="shared" si="60"/>
        <v/>
      </c>
      <c r="F796" s="139" t="str">
        <f t="shared" si="61"/>
        <v>否</v>
      </c>
      <c r="G796" s="473" t="str">
        <f t="shared" si="62"/>
        <v>项</v>
      </c>
      <c r="H796" s="474" t="str">
        <f t="shared" si="63"/>
        <v>211</v>
      </c>
      <c r="I796" s="474" t="str">
        <f t="shared" si="64"/>
        <v>21111</v>
      </c>
    </row>
    <row r="797" s="319" customFormat="1" ht="34" hidden="1" customHeight="1" spans="1:9">
      <c r="A797" s="333">
        <v>2111102</v>
      </c>
      <c r="B797" s="342" t="s">
        <v>729</v>
      </c>
      <c r="C797" s="478">
        <v>0</v>
      </c>
      <c r="D797" s="479">
        <v>0</v>
      </c>
      <c r="E797" s="477" t="str">
        <f t="shared" si="60"/>
        <v/>
      </c>
      <c r="F797" s="139" t="str">
        <f t="shared" si="61"/>
        <v>否</v>
      </c>
      <c r="G797" s="473" t="str">
        <f t="shared" si="62"/>
        <v>项</v>
      </c>
      <c r="H797" s="474" t="str">
        <f t="shared" si="63"/>
        <v>211</v>
      </c>
      <c r="I797" s="474" t="str">
        <f t="shared" si="64"/>
        <v>21111</v>
      </c>
    </row>
    <row r="798" s="319" customFormat="1" ht="34" hidden="1" customHeight="1" spans="1:9">
      <c r="A798" s="333">
        <v>2111103</v>
      </c>
      <c r="B798" s="342" t="s">
        <v>730</v>
      </c>
      <c r="C798" s="478">
        <v>0</v>
      </c>
      <c r="D798" s="479">
        <v>0</v>
      </c>
      <c r="E798" s="477" t="str">
        <f t="shared" si="60"/>
        <v/>
      </c>
      <c r="F798" s="139" t="str">
        <f t="shared" si="61"/>
        <v>否</v>
      </c>
      <c r="G798" s="473" t="str">
        <f t="shared" si="62"/>
        <v>项</v>
      </c>
      <c r="H798" s="474" t="str">
        <f t="shared" si="63"/>
        <v>211</v>
      </c>
      <c r="I798" s="474" t="str">
        <f t="shared" si="64"/>
        <v>21111</v>
      </c>
    </row>
    <row r="799" s="319" customFormat="1" ht="34" hidden="1" customHeight="1" spans="1:9">
      <c r="A799" s="333">
        <v>2111104</v>
      </c>
      <c r="B799" s="342" t="s">
        <v>731</v>
      </c>
      <c r="C799" s="478">
        <v>0</v>
      </c>
      <c r="D799" s="479">
        <v>0</v>
      </c>
      <c r="E799" s="477" t="str">
        <f t="shared" si="60"/>
        <v/>
      </c>
      <c r="F799" s="139" t="str">
        <f t="shared" si="61"/>
        <v>否</v>
      </c>
      <c r="G799" s="473" t="str">
        <f t="shared" si="62"/>
        <v>项</v>
      </c>
      <c r="H799" s="474" t="str">
        <f t="shared" si="63"/>
        <v>211</v>
      </c>
      <c r="I799" s="474" t="str">
        <f t="shared" si="64"/>
        <v>21111</v>
      </c>
    </row>
    <row r="800" s="319" customFormat="1" ht="34" hidden="1" customHeight="1" spans="1:9">
      <c r="A800" s="333">
        <v>2111199</v>
      </c>
      <c r="B800" s="342" t="s">
        <v>732</v>
      </c>
      <c r="C800" s="478">
        <v>0</v>
      </c>
      <c r="D800" s="479">
        <v>0</v>
      </c>
      <c r="E800" s="477" t="str">
        <f t="shared" si="60"/>
        <v/>
      </c>
      <c r="F800" s="139" t="str">
        <f t="shared" si="61"/>
        <v>否</v>
      </c>
      <c r="G800" s="473" t="str">
        <f t="shared" si="62"/>
        <v>项</v>
      </c>
      <c r="H800" s="474" t="str">
        <f t="shared" si="63"/>
        <v>211</v>
      </c>
      <c r="I800" s="474" t="str">
        <f t="shared" si="64"/>
        <v>21111</v>
      </c>
    </row>
    <row r="801" s="316" customFormat="1" ht="34" hidden="1" customHeight="1" spans="1:9">
      <c r="A801" s="339">
        <v>21112</v>
      </c>
      <c r="B801" s="475" t="s">
        <v>733</v>
      </c>
      <c r="C801" s="476">
        <f>SUMIFS(C802:C$1302,$G802:$G$1302,"项",$I802:$I$1302,$A801)</f>
        <v>0</v>
      </c>
      <c r="D801" s="479">
        <f>SUMIFS(D802:D$1302,$G802:$G$1302,"项",$I802:$I$1302,$A801)</f>
        <v>0</v>
      </c>
      <c r="E801" s="477" t="str">
        <f t="shared" si="60"/>
        <v/>
      </c>
      <c r="F801" s="139" t="str">
        <f t="shared" si="61"/>
        <v>否</v>
      </c>
      <c r="G801" s="473" t="str">
        <f t="shared" si="62"/>
        <v>款</v>
      </c>
      <c r="H801" s="474" t="str">
        <f t="shared" si="63"/>
        <v>211</v>
      </c>
      <c r="I801" s="474" t="str">
        <f t="shared" si="64"/>
        <v>21112</v>
      </c>
    </row>
    <row r="802" s="319" customFormat="1" ht="34" hidden="1" customHeight="1" spans="1:9">
      <c r="A802" s="333" t="s">
        <v>1665</v>
      </c>
      <c r="B802" s="342" t="s">
        <v>734</v>
      </c>
      <c r="C802" s="478">
        <v>0</v>
      </c>
      <c r="D802" s="479">
        <v>0</v>
      </c>
      <c r="E802" s="477" t="str">
        <f t="shared" si="60"/>
        <v/>
      </c>
      <c r="F802" s="139" t="str">
        <f t="shared" si="61"/>
        <v>否</v>
      </c>
      <c r="G802" s="473" t="str">
        <f t="shared" si="62"/>
        <v>项</v>
      </c>
      <c r="H802" s="474" t="str">
        <f t="shared" si="63"/>
        <v>211</v>
      </c>
      <c r="I802" s="474" t="str">
        <f t="shared" si="64"/>
        <v>21112</v>
      </c>
    </row>
    <row r="803" s="316" customFormat="1" ht="34" hidden="1" customHeight="1" spans="1:9">
      <c r="A803" s="339">
        <v>21113</v>
      </c>
      <c r="B803" s="475" t="s">
        <v>735</v>
      </c>
      <c r="C803" s="476">
        <f>SUMIFS(C804:C$1302,$G804:$G$1302,"项",$I804:$I$1302,$A803)</f>
        <v>0</v>
      </c>
      <c r="D803" s="479">
        <f>SUMIFS(D804:D$1302,$G804:$G$1302,"项",$I804:$I$1302,$A803)</f>
        <v>0</v>
      </c>
      <c r="E803" s="477" t="str">
        <f t="shared" si="60"/>
        <v/>
      </c>
      <c r="F803" s="139" t="str">
        <f t="shared" si="61"/>
        <v>否</v>
      </c>
      <c r="G803" s="473" t="str">
        <f t="shared" si="62"/>
        <v>款</v>
      </c>
      <c r="H803" s="474" t="str">
        <f t="shared" si="63"/>
        <v>211</v>
      </c>
      <c r="I803" s="474" t="str">
        <f t="shared" si="64"/>
        <v>21113</v>
      </c>
    </row>
    <row r="804" s="319" customFormat="1" ht="34" hidden="1" customHeight="1" spans="1:9">
      <c r="A804" s="333" t="s">
        <v>1666</v>
      </c>
      <c r="B804" s="342" t="s">
        <v>736</v>
      </c>
      <c r="C804" s="478">
        <v>0</v>
      </c>
      <c r="D804" s="479">
        <v>0</v>
      </c>
      <c r="E804" s="477" t="str">
        <f t="shared" si="60"/>
        <v/>
      </c>
      <c r="F804" s="139" t="str">
        <f t="shared" si="61"/>
        <v>否</v>
      </c>
      <c r="G804" s="473" t="str">
        <f t="shared" si="62"/>
        <v>项</v>
      </c>
      <c r="H804" s="474" t="str">
        <f t="shared" si="63"/>
        <v>211</v>
      </c>
      <c r="I804" s="474" t="str">
        <f t="shared" si="64"/>
        <v>21113</v>
      </c>
    </row>
    <row r="805" s="316" customFormat="1" ht="34" hidden="1" customHeight="1" spans="1:9">
      <c r="A805" s="339">
        <v>21114</v>
      </c>
      <c r="B805" s="475" t="s">
        <v>737</v>
      </c>
      <c r="C805" s="476">
        <f>SUMIFS(C806:C$1302,$G806:$G$1302,"项",$I806:$I$1302,$A805)</f>
        <v>0</v>
      </c>
      <c r="D805" s="479">
        <f>SUMIFS(D806:D$1302,$G806:$G$1302,"项",$I806:$I$1302,$A805)</f>
        <v>0</v>
      </c>
      <c r="E805" s="477" t="str">
        <f t="shared" si="60"/>
        <v/>
      </c>
      <c r="F805" s="139" t="str">
        <f t="shared" si="61"/>
        <v>否</v>
      </c>
      <c r="G805" s="473" t="str">
        <f t="shared" si="62"/>
        <v>款</v>
      </c>
      <c r="H805" s="474" t="str">
        <f t="shared" si="63"/>
        <v>211</v>
      </c>
      <c r="I805" s="474" t="str">
        <f t="shared" si="64"/>
        <v>21114</v>
      </c>
    </row>
    <row r="806" s="319" customFormat="1" ht="34" hidden="1" customHeight="1" spans="1:9">
      <c r="A806" s="486">
        <v>2111401</v>
      </c>
      <c r="B806" s="486" t="s">
        <v>151</v>
      </c>
      <c r="C806" s="478">
        <v>0</v>
      </c>
      <c r="D806" s="479">
        <v>0</v>
      </c>
      <c r="E806" s="477" t="str">
        <f t="shared" si="60"/>
        <v/>
      </c>
      <c r="F806" s="139" t="str">
        <f t="shared" si="61"/>
        <v>否</v>
      </c>
      <c r="G806" s="473" t="str">
        <f t="shared" si="62"/>
        <v>项</v>
      </c>
      <c r="H806" s="474" t="str">
        <f t="shared" si="63"/>
        <v>211</v>
      </c>
      <c r="I806" s="474" t="str">
        <f t="shared" si="64"/>
        <v>21114</v>
      </c>
    </row>
    <row r="807" s="319" customFormat="1" ht="34" hidden="1" customHeight="1" spans="1:9">
      <c r="A807" s="333">
        <v>2111402</v>
      </c>
      <c r="B807" s="342" t="s">
        <v>152</v>
      </c>
      <c r="C807" s="479">
        <v>0</v>
      </c>
      <c r="D807" s="479">
        <v>0</v>
      </c>
      <c r="E807" s="477" t="str">
        <f t="shared" si="60"/>
        <v/>
      </c>
      <c r="F807" s="139" t="str">
        <f t="shared" si="61"/>
        <v>否</v>
      </c>
      <c r="G807" s="473" t="str">
        <f t="shared" si="62"/>
        <v>项</v>
      </c>
      <c r="H807" s="474" t="str">
        <f t="shared" si="63"/>
        <v>211</v>
      </c>
      <c r="I807" s="474" t="str">
        <f t="shared" si="64"/>
        <v>21114</v>
      </c>
    </row>
    <row r="808" s="319" customFormat="1" ht="34" hidden="1" customHeight="1" spans="1:9">
      <c r="A808" s="333">
        <v>2111403</v>
      </c>
      <c r="B808" s="342" t="s">
        <v>153</v>
      </c>
      <c r="C808" s="479">
        <v>0</v>
      </c>
      <c r="D808" s="479">
        <v>0</v>
      </c>
      <c r="E808" s="477" t="str">
        <f t="shared" si="60"/>
        <v/>
      </c>
      <c r="F808" s="139" t="str">
        <f t="shared" si="61"/>
        <v>否</v>
      </c>
      <c r="G808" s="473" t="str">
        <f t="shared" si="62"/>
        <v>项</v>
      </c>
      <c r="H808" s="474" t="str">
        <f t="shared" si="63"/>
        <v>211</v>
      </c>
      <c r="I808" s="474" t="str">
        <f t="shared" si="64"/>
        <v>21114</v>
      </c>
    </row>
    <row r="809" s="319" customFormat="1" ht="34" hidden="1" customHeight="1" spans="1:9">
      <c r="A809" s="333">
        <v>2111406</v>
      </c>
      <c r="B809" s="342" t="s">
        <v>738</v>
      </c>
      <c r="C809" s="478">
        <v>0</v>
      </c>
      <c r="D809" s="479">
        <v>0</v>
      </c>
      <c r="E809" s="477" t="str">
        <f t="shared" si="60"/>
        <v/>
      </c>
      <c r="F809" s="139" t="str">
        <f t="shared" si="61"/>
        <v>否</v>
      </c>
      <c r="G809" s="473" t="str">
        <f t="shared" si="62"/>
        <v>项</v>
      </c>
      <c r="H809" s="474" t="str">
        <f t="shared" si="63"/>
        <v>211</v>
      </c>
      <c r="I809" s="474" t="str">
        <f t="shared" si="64"/>
        <v>21114</v>
      </c>
    </row>
    <row r="810" s="319" customFormat="1" ht="34" hidden="1" customHeight="1" spans="1:9">
      <c r="A810" s="333">
        <v>2111407</v>
      </c>
      <c r="B810" s="342" t="s">
        <v>739</v>
      </c>
      <c r="C810" s="478">
        <v>0</v>
      </c>
      <c r="D810" s="479">
        <v>0</v>
      </c>
      <c r="E810" s="477" t="str">
        <f t="shared" si="60"/>
        <v/>
      </c>
      <c r="F810" s="139" t="str">
        <f t="shared" si="61"/>
        <v>否</v>
      </c>
      <c r="G810" s="473" t="str">
        <f t="shared" si="62"/>
        <v>项</v>
      </c>
      <c r="H810" s="474" t="str">
        <f t="shared" si="63"/>
        <v>211</v>
      </c>
      <c r="I810" s="474" t="str">
        <f t="shared" si="64"/>
        <v>21114</v>
      </c>
    </row>
    <row r="811" s="319" customFormat="1" ht="34" hidden="1" customHeight="1" spans="1:9">
      <c r="A811" s="333">
        <v>2111408</v>
      </c>
      <c r="B811" s="342" t="s">
        <v>740</v>
      </c>
      <c r="C811" s="478">
        <v>0</v>
      </c>
      <c r="D811" s="479">
        <v>0</v>
      </c>
      <c r="E811" s="477" t="str">
        <f t="shared" si="60"/>
        <v/>
      </c>
      <c r="F811" s="139" t="str">
        <f t="shared" si="61"/>
        <v>否</v>
      </c>
      <c r="G811" s="473" t="str">
        <f t="shared" si="62"/>
        <v>项</v>
      </c>
      <c r="H811" s="474" t="str">
        <f t="shared" si="63"/>
        <v>211</v>
      </c>
      <c r="I811" s="474" t="str">
        <f t="shared" si="64"/>
        <v>21114</v>
      </c>
    </row>
    <row r="812" s="319" customFormat="1" ht="34" hidden="1" customHeight="1" spans="1:9">
      <c r="A812" s="333">
        <v>2111411</v>
      </c>
      <c r="B812" s="342" t="s">
        <v>192</v>
      </c>
      <c r="C812" s="478">
        <v>0</v>
      </c>
      <c r="D812" s="479">
        <v>0</v>
      </c>
      <c r="E812" s="477" t="str">
        <f t="shared" si="60"/>
        <v/>
      </c>
      <c r="F812" s="139" t="str">
        <f t="shared" si="61"/>
        <v>否</v>
      </c>
      <c r="G812" s="473" t="str">
        <f t="shared" si="62"/>
        <v>项</v>
      </c>
      <c r="H812" s="474" t="str">
        <f t="shared" si="63"/>
        <v>211</v>
      </c>
      <c r="I812" s="474" t="str">
        <f t="shared" si="64"/>
        <v>21114</v>
      </c>
    </row>
    <row r="813" s="319" customFormat="1" ht="34" hidden="1" customHeight="1" spans="1:9">
      <c r="A813" s="333">
        <v>2111413</v>
      </c>
      <c r="B813" s="342" t="s">
        <v>741</v>
      </c>
      <c r="C813" s="478">
        <v>0</v>
      </c>
      <c r="D813" s="479">
        <v>0</v>
      </c>
      <c r="E813" s="477" t="str">
        <f t="shared" si="60"/>
        <v/>
      </c>
      <c r="F813" s="139" t="str">
        <f t="shared" si="61"/>
        <v>否</v>
      </c>
      <c r="G813" s="473" t="str">
        <f t="shared" si="62"/>
        <v>项</v>
      </c>
      <c r="H813" s="474" t="str">
        <f t="shared" si="63"/>
        <v>211</v>
      </c>
      <c r="I813" s="474" t="str">
        <f t="shared" si="64"/>
        <v>21114</v>
      </c>
    </row>
    <row r="814" s="319" customFormat="1" ht="34" hidden="1" customHeight="1" spans="1:9">
      <c r="A814" s="333">
        <v>2111450</v>
      </c>
      <c r="B814" s="342" t="s">
        <v>160</v>
      </c>
      <c r="C814" s="478">
        <v>0</v>
      </c>
      <c r="D814" s="479">
        <v>0</v>
      </c>
      <c r="E814" s="477" t="str">
        <f t="shared" si="60"/>
        <v/>
      </c>
      <c r="F814" s="139" t="str">
        <f t="shared" si="61"/>
        <v>否</v>
      </c>
      <c r="G814" s="473" t="str">
        <f t="shared" si="62"/>
        <v>项</v>
      </c>
      <c r="H814" s="474" t="str">
        <f t="shared" si="63"/>
        <v>211</v>
      </c>
      <c r="I814" s="474" t="str">
        <f t="shared" si="64"/>
        <v>21114</v>
      </c>
    </row>
    <row r="815" s="319" customFormat="1" ht="34" hidden="1" customHeight="1" spans="1:9">
      <c r="A815" s="333">
        <v>2111499</v>
      </c>
      <c r="B815" s="342" t="s">
        <v>742</v>
      </c>
      <c r="C815" s="478">
        <v>0</v>
      </c>
      <c r="D815" s="479">
        <v>0</v>
      </c>
      <c r="E815" s="477" t="str">
        <f t="shared" si="60"/>
        <v/>
      </c>
      <c r="F815" s="139" t="str">
        <f t="shared" si="61"/>
        <v>否</v>
      </c>
      <c r="G815" s="473" t="str">
        <f t="shared" si="62"/>
        <v>项</v>
      </c>
      <c r="H815" s="474" t="str">
        <f t="shared" si="63"/>
        <v>211</v>
      </c>
      <c r="I815" s="474" t="str">
        <f t="shared" si="64"/>
        <v>21114</v>
      </c>
    </row>
    <row r="816" s="316" customFormat="1" ht="34" hidden="1" customHeight="1" spans="1:9">
      <c r="A816" s="339">
        <v>21199</v>
      </c>
      <c r="B816" s="475" t="s">
        <v>743</v>
      </c>
      <c r="C816" s="476">
        <f>SUMIFS(C817:C$1302,$G817:$G$1302,"项",$I817:$I$1302,$A816)</f>
        <v>0</v>
      </c>
      <c r="D816" s="479">
        <f>SUMIFS(D817:D$1302,$G817:$G$1302,"项",$I817:$I$1302,$A816)</f>
        <v>0</v>
      </c>
      <c r="E816" s="477" t="str">
        <f t="shared" si="60"/>
        <v/>
      </c>
      <c r="F816" s="139" t="str">
        <f t="shared" si="61"/>
        <v>否</v>
      </c>
      <c r="G816" s="473" t="str">
        <f t="shared" si="62"/>
        <v>款</v>
      </c>
      <c r="H816" s="474" t="str">
        <f t="shared" si="63"/>
        <v>211</v>
      </c>
      <c r="I816" s="474" t="str">
        <f t="shared" si="64"/>
        <v>21199</v>
      </c>
    </row>
    <row r="817" s="319" customFormat="1" ht="34" hidden="1" customHeight="1" spans="1:9">
      <c r="A817" s="333" t="s">
        <v>744</v>
      </c>
      <c r="B817" s="342" t="s">
        <v>745</v>
      </c>
      <c r="C817" s="478">
        <v>0</v>
      </c>
      <c r="D817" s="479">
        <v>0</v>
      </c>
      <c r="E817" s="477" t="str">
        <f t="shared" si="60"/>
        <v/>
      </c>
      <c r="F817" s="139" t="str">
        <f t="shared" si="61"/>
        <v>否</v>
      </c>
      <c r="G817" s="473" t="str">
        <f t="shared" si="62"/>
        <v>项</v>
      </c>
      <c r="H817" s="474" t="str">
        <f t="shared" si="63"/>
        <v>211</v>
      </c>
      <c r="I817" s="474" t="str">
        <f t="shared" si="64"/>
        <v>21199</v>
      </c>
    </row>
    <row r="818" s="316" customFormat="1" ht="34" customHeight="1" spans="1:9">
      <c r="A818" s="470">
        <v>212</v>
      </c>
      <c r="B818" s="340" t="s">
        <v>103</v>
      </c>
      <c r="C818" s="341">
        <f>SUMIFS(C819:C$1302,$G819:$G$1302,"款",$H819:$H$1302,$A818)</f>
        <v>4127</v>
      </c>
      <c r="D818" s="479">
        <f>SUMIFS(D819:D$1302,$G819:$G$1302,"款",$H819:$H$1302,$A818)</f>
        <v>5788</v>
      </c>
      <c r="E818" s="471">
        <f t="shared" si="60"/>
        <v>0.402471528955658</v>
      </c>
      <c r="F818" s="472" t="str">
        <f t="shared" si="61"/>
        <v>是</v>
      </c>
      <c r="G818" s="473" t="str">
        <f t="shared" si="62"/>
        <v>类</v>
      </c>
      <c r="H818" s="474" t="str">
        <f t="shared" si="63"/>
        <v>212</v>
      </c>
      <c r="I818" s="474" t="str">
        <f t="shared" si="64"/>
        <v>212</v>
      </c>
    </row>
    <row r="819" s="316" customFormat="1" ht="34" customHeight="1" spans="1:9">
      <c r="A819" s="339">
        <v>21201</v>
      </c>
      <c r="B819" s="475" t="s">
        <v>746</v>
      </c>
      <c r="C819" s="476">
        <f>SUMIFS(C820:C$1302,$G820:$G$1302,"项",$I820:$I$1302,$A819)</f>
        <v>1868</v>
      </c>
      <c r="D819" s="479">
        <f>SUMIFS(D820:D$1302,$G820:$G$1302,"项",$I820:$I$1302,$A819)</f>
        <v>2416</v>
      </c>
      <c r="E819" s="477">
        <f t="shared" si="60"/>
        <v>0.293361884368308</v>
      </c>
      <c r="F819" s="139" t="str">
        <f t="shared" si="61"/>
        <v>是</v>
      </c>
      <c r="G819" s="473" t="str">
        <f t="shared" si="62"/>
        <v>款</v>
      </c>
      <c r="H819" s="474" t="str">
        <f t="shared" si="63"/>
        <v>212</v>
      </c>
      <c r="I819" s="474" t="str">
        <f t="shared" si="64"/>
        <v>21201</v>
      </c>
    </row>
    <row r="820" s="319" customFormat="1" ht="34" customHeight="1" spans="1:9">
      <c r="A820" s="333">
        <v>2120101</v>
      </c>
      <c r="B820" s="487" t="s">
        <v>151</v>
      </c>
      <c r="C820" s="478">
        <v>475</v>
      </c>
      <c r="D820" s="479">
        <v>337</v>
      </c>
      <c r="E820" s="477">
        <f t="shared" si="60"/>
        <v>-0.290526315789474</v>
      </c>
      <c r="F820" s="139" t="str">
        <f t="shared" si="61"/>
        <v>是</v>
      </c>
      <c r="G820" s="473" t="str">
        <f t="shared" si="62"/>
        <v>项</v>
      </c>
      <c r="H820" s="474" t="str">
        <f t="shared" si="63"/>
        <v>212</v>
      </c>
      <c r="I820" s="474" t="str">
        <f t="shared" si="64"/>
        <v>21201</v>
      </c>
    </row>
    <row r="821" s="319" customFormat="1" ht="34" customHeight="1" spans="1:9">
      <c r="A821" s="333">
        <v>2120102</v>
      </c>
      <c r="B821" s="342" t="s">
        <v>152</v>
      </c>
      <c r="C821" s="479">
        <v>3</v>
      </c>
      <c r="D821" s="479">
        <v>0</v>
      </c>
      <c r="E821" s="477">
        <f t="shared" ref="E821:E884" si="65">IF(C821&lt;&gt;0,D821/C821-1,"")</f>
        <v>-1</v>
      </c>
      <c r="F821" s="139" t="str">
        <f t="shared" si="61"/>
        <v>是</v>
      </c>
      <c r="G821" s="473" t="str">
        <f t="shared" si="62"/>
        <v>项</v>
      </c>
      <c r="H821" s="474" t="str">
        <f t="shared" si="63"/>
        <v>212</v>
      </c>
      <c r="I821" s="474" t="str">
        <f t="shared" si="64"/>
        <v>21201</v>
      </c>
    </row>
    <row r="822" s="319" customFormat="1" ht="34" hidden="1" customHeight="1" spans="1:9">
      <c r="A822" s="333">
        <v>2120103</v>
      </c>
      <c r="B822" s="342" t="s">
        <v>153</v>
      </c>
      <c r="C822" s="478">
        <v>0</v>
      </c>
      <c r="D822" s="479">
        <v>0</v>
      </c>
      <c r="E822" s="477" t="str">
        <f t="shared" si="65"/>
        <v/>
      </c>
      <c r="F822" s="139" t="str">
        <f t="shared" si="61"/>
        <v>否</v>
      </c>
      <c r="G822" s="473" t="str">
        <f t="shared" si="62"/>
        <v>项</v>
      </c>
      <c r="H822" s="474" t="str">
        <f t="shared" si="63"/>
        <v>212</v>
      </c>
      <c r="I822" s="474" t="str">
        <f t="shared" si="64"/>
        <v>21201</v>
      </c>
    </row>
    <row r="823" s="319" customFormat="1" ht="34" customHeight="1" spans="1:9">
      <c r="A823" s="333">
        <v>2120104</v>
      </c>
      <c r="B823" s="342" t="s">
        <v>747</v>
      </c>
      <c r="C823" s="478">
        <v>172</v>
      </c>
      <c r="D823" s="479">
        <v>329</v>
      </c>
      <c r="E823" s="477">
        <f t="shared" si="65"/>
        <v>0.912790697674419</v>
      </c>
      <c r="F823" s="139" t="str">
        <f t="shared" si="61"/>
        <v>是</v>
      </c>
      <c r="G823" s="473" t="str">
        <f t="shared" si="62"/>
        <v>项</v>
      </c>
      <c r="H823" s="474" t="str">
        <f t="shared" si="63"/>
        <v>212</v>
      </c>
      <c r="I823" s="474" t="str">
        <f t="shared" si="64"/>
        <v>21201</v>
      </c>
    </row>
    <row r="824" s="319" customFormat="1" ht="34" hidden="1" customHeight="1" spans="1:9">
      <c r="A824" s="333">
        <v>2120105</v>
      </c>
      <c r="B824" s="342" t="s">
        <v>748</v>
      </c>
      <c r="C824" s="479">
        <v>0</v>
      </c>
      <c r="D824" s="479">
        <v>0</v>
      </c>
      <c r="E824" s="477" t="str">
        <f t="shared" si="65"/>
        <v/>
      </c>
      <c r="F824" s="139" t="str">
        <f t="shared" si="61"/>
        <v>否</v>
      </c>
      <c r="G824" s="473" t="str">
        <f t="shared" si="62"/>
        <v>项</v>
      </c>
      <c r="H824" s="474" t="str">
        <f t="shared" si="63"/>
        <v>212</v>
      </c>
      <c r="I824" s="474" t="str">
        <f t="shared" si="64"/>
        <v>21201</v>
      </c>
    </row>
    <row r="825" s="319" customFormat="1" ht="34" customHeight="1" spans="1:9">
      <c r="A825" s="333">
        <v>2120106</v>
      </c>
      <c r="B825" s="487" t="s">
        <v>749</v>
      </c>
      <c r="C825" s="478">
        <v>1090</v>
      </c>
      <c r="D825" s="479">
        <v>1627</v>
      </c>
      <c r="E825" s="477">
        <f t="shared" si="65"/>
        <v>0.492660550458716</v>
      </c>
      <c r="F825" s="139" t="str">
        <f t="shared" si="61"/>
        <v>是</v>
      </c>
      <c r="G825" s="473" t="str">
        <f t="shared" si="62"/>
        <v>项</v>
      </c>
      <c r="H825" s="474" t="str">
        <f t="shared" si="63"/>
        <v>212</v>
      </c>
      <c r="I825" s="474" t="str">
        <f t="shared" si="64"/>
        <v>21201</v>
      </c>
    </row>
    <row r="826" s="319" customFormat="1" ht="34" hidden="1" customHeight="1" spans="1:9">
      <c r="A826" s="333">
        <v>2120107</v>
      </c>
      <c r="B826" s="342" t="s">
        <v>750</v>
      </c>
      <c r="C826" s="479">
        <v>0</v>
      </c>
      <c r="D826" s="479">
        <v>0</v>
      </c>
      <c r="E826" s="477" t="str">
        <f t="shared" si="65"/>
        <v/>
      </c>
      <c r="F826" s="139" t="str">
        <f t="shared" si="61"/>
        <v>否</v>
      </c>
      <c r="G826" s="473" t="str">
        <f t="shared" si="62"/>
        <v>项</v>
      </c>
      <c r="H826" s="474" t="str">
        <f t="shared" si="63"/>
        <v>212</v>
      </c>
      <c r="I826" s="474" t="str">
        <f t="shared" si="64"/>
        <v>21201</v>
      </c>
    </row>
    <row r="827" s="319" customFormat="1" ht="34" customHeight="1" spans="1:9">
      <c r="A827" s="333">
        <v>2120109</v>
      </c>
      <c r="B827" s="487" t="s">
        <v>751</v>
      </c>
      <c r="C827" s="478">
        <v>128</v>
      </c>
      <c r="D827" s="479">
        <v>123</v>
      </c>
      <c r="E827" s="477">
        <f t="shared" si="65"/>
        <v>-0.0390625</v>
      </c>
      <c r="F827" s="139" t="str">
        <f t="shared" si="61"/>
        <v>是</v>
      </c>
      <c r="G827" s="473" t="str">
        <f t="shared" si="62"/>
        <v>项</v>
      </c>
      <c r="H827" s="474" t="str">
        <f t="shared" si="63"/>
        <v>212</v>
      </c>
      <c r="I827" s="474" t="str">
        <f t="shared" si="64"/>
        <v>21201</v>
      </c>
    </row>
    <row r="828" s="319" customFormat="1" ht="34" hidden="1" customHeight="1" spans="1:9">
      <c r="A828" s="333">
        <v>2120110</v>
      </c>
      <c r="B828" s="342" t="s">
        <v>752</v>
      </c>
      <c r="C828" s="479">
        <v>0</v>
      </c>
      <c r="D828" s="479">
        <v>0</v>
      </c>
      <c r="E828" s="477" t="str">
        <f t="shared" si="65"/>
        <v/>
      </c>
      <c r="F828" s="139" t="str">
        <f t="shared" si="61"/>
        <v>否</v>
      </c>
      <c r="G828" s="473" t="str">
        <f t="shared" si="62"/>
        <v>项</v>
      </c>
      <c r="H828" s="474" t="str">
        <f t="shared" si="63"/>
        <v>212</v>
      </c>
      <c r="I828" s="474" t="str">
        <f t="shared" si="64"/>
        <v>21201</v>
      </c>
    </row>
    <row r="829" s="319" customFormat="1" ht="34" hidden="1" customHeight="1" spans="1:9">
      <c r="A829" s="333">
        <v>2120199</v>
      </c>
      <c r="B829" s="487" t="s">
        <v>753</v>
      </c>
      <c r="C829" s="478">
        <v>0</v>
      </c>
      <c r="D829" s="479">
        <v>0</v>
      </c>
      <c r="E829" s="477" t="str">
        <f t="shared" si="65"/>
        <v/>
      </c>
      <c r="F829" s="139" t="str">
        <f t="shared" si="61"/>
        <v>否</v>
      </c>
      <c r="G829" s="473" t="str">
        <f t="shared" si="62"/>
        <v>项</v>
      </c>
      <c r="H829" s="474" t="str">
        <f t="shared" si="63"/>
        <v>212</v>
      </c>
      <c r="I829" s="474" t="str">
        <f t="shared" si="64"/>
        <v>21201</v>
      </c>
    </row>
    <row r="830" s="316" customFormat="1" ht="34" hidden="1" customHeight="1" spans="1:9">
      <c r="A830" s="339">
        <v>21202</v>
      </c>
      <c r="B830" s="475" t="s">
        <v>754</v>
      </c>
      <c r="C830" s="476">
        <f>SUMIFS(C831:C$1302,$G831:$G$1302,"项",$I831:$I$1302,$A830)</f>
        <v>0</v>
      </c>
      <c r="D830" s="479">
        <f>SUMIFS(D831:D$1302,$G831:$G$1302,"项",$I831:$I$1302,$A830)</f>
        <v>0</v>
      </c>
      <c r="E830" s="477" t="str">
        <f t="shared" si="65"/>
        <v/>
      </c>
      <c r="F830" s="139" t="str">
        <f t="shared" si="61"/>
        <v>否</v>
      </c>
      <c r="G830" s="473" t="str">
        <f t="shared" si="62"/>
        <v>款</v>
      </c>
      <c r="H830" s="474" t="str">
        <f t="shared" si="63"/>
        <v>212</v>
      </c>
      <c r="I830" s="474" t="str">
        <f t="shared" si="64"/>
        <v>21202</v>
      </c>
    </row>
    <row r="831" s="319" customFormat="1" ht="34" hidden="1" customHeight="1" spans="1:9">
      <c r="A831" s="333">
        <v>2120201</v>
      </c>
      <c r="B831" s="342" t="s">
        <v>755</v>
      </c>
      <c r="C831" s="479">
        <v>0</v>
      </c>
      <c r="D831" s="479">
        <v>0</v>
      </c>
      <c r="E831" s="477" t="str">
        <f t="shared" si="65"/>
        <v/>
      </c>
      <c r="F831" s="139" t="str">
        <f t="shared" si="61"/>
        <v>否</v>
      </c>
      <c r="G831" s="473" t="str">
        <f t="shared" si="62"/>
        <v>项</v>
      </c>
      <c r="H831" s="474" t="str">
        <f t="shared" si="63"/>
        <v>212</v>
      </c>
      <c r="I831" s="474" t="str">
        <f t="shared" si="64"/>
        <v>21202</v>
      </c>
    </row>
    <row r="832" s="316" customFormat="1" ht="34" customHeight="1" spans="1:9">
      <c r="A832" s="339">
        <v>21203</v>
      </c>
      <c r="B832" s="475" t="s">
        <v>756</v>
      </c>
      <c r="C832" s="476">
        <f>SUMIFS(C833:C$1302,$G833:$G$1302,"项",$I833:$I$1302,$A832)</f>
        <v>218</v>
      </c>
      <c r="D832" s="479">
        <f>SUMIFS(D833:D$1302,$G833:$G$1302,"项",$I833:$I$1302,$A832)</f>
        <v>209</v>
      </c>
      <c r="E832" s="477">
        <f t="shared" si="65"/>
        <v>-0.0412844036697247</v>
      </c>
      <c r="F832" s="139" t="str">
        <f t="shared" si="61"/>
        <v>是</v>
      </c>
      <c r="G832" s="473" t="str">
        <f t="shared" si="62"/>
        <v>款</v>
      </c>
      <c r="H832" s="474" t="str">
        <f t="shared" si="63"/>
        <v>212</v>
      </c>
      <c r="I832" s="474" t="str">
        <f t="shared" si="64"/>
        <v>21203</v>
      </c>
    </row>
    <row r="833" s="319" customFormat="1" ht="34" hidden="1" customHeight="1" spans="1:9">
      <c r="A833" s="333">
        <v>2120303</v>
      </c>
      <c r="B833" s="342" t="s">
        <v>757</v>
      </c>
      <c r="C833" s="478">
        <v>0</v>
      </c>
      <c r="D833" s="479">
        <v>0</v>
      </c>
      <c r="E833" s="477" t="str">
        <f t="shared" si="65"/>
        <v/>
      </c>
      <c r="F833" s="139" t="str">
        <f t="shared" si="61"/>
        <v>否</v>
      </c>
      <c r="G833" s="473" t="str">
        <f t="shared" si="62"/>
        <v>项</v>
      </c>
      <c r="H833" s="474" t="str">
        <f t="shared" si="63"/>
        <v>212</v>
      </c>
      <c r="I833" s="474" t="str">
        <f t="shared" si="64"/>
        <v>21203</v>
      </c>
    </row>
    <row r="834" s="319" customFormat="1" ht="34" customHeight="1" spans="1:9">
      <c r="A834" s="333">
        <v>2120399</v>
      </c>
      <c r="B834" s="342" t="s">
        <v>758</v>
      </c>
      <c r="C834" s="478">
        <v>218</v>
      </c>
      <c r="D834" s="479">
        <v>209</v>
      </c>
      <c r="E834" s="477">
        <f t="shared" si="65"/>
        <v>-0.0412844036697247</v>
      </c>
      <c r="F834" s="139" t="str">
        <f t="shared" si="61"/>
        <v>是</v>
      </c>
      <c r="G834" s="473" t="str">
        <f t="shared" si="62"/>
        <v>项</v>
      </c>
      <c r="H834" s="474" t="str">
        <f t="shared" si="63"/>
        <v>212</v>
      </c>
      <c r="I834" s="474" t="str">
        <f t="shared" si="64"/>
        <v>21203</v>
      </c>
    </row>
    <row r="835" s="316" customFormat="1" ht="34" customHeight="1" spans="1:9">
      <c r="A835" s="339">
        <v>21205</v>
      </c>
      <c r="B835" s="475" t="s">
        <v>759</v>
      </c>
      <c r="C835" s="476">
        <f>SUMIFS(C836:C$1302,$G836:$G$1302,"项",$I836:$I$1302,$A835)</f>
        <v>1881</v>
      </c>
      <c r="D835" s="479">
        <f>SUMIFS(D836:D$1302,$G836:$G$1302,"项",$I836:$I$1302,$A835)</f>
        <v>3058</v>
      </c>
      <c r="E835" s="477">
        <f t="shared" si="65"/>
        <v>0.625730994152047</v>
      </c>
      <c r="F835" s="139" t="str">
        <f t="shared" si="61"/>
        <v>是</v>
      </c>
      <c r="G835" s="473" t="str">
        <f t="shared" si="62"/>
        <v>款</v>
      </c>
      <c r="H835" s="474" t="str">
        <f t="shared" si="63"/>
        <v>212</v>
      </c>
      <c r="I835" s="474" t="str">
        <f t="shared" si="64"/>
        <v>21205</v>
      </c>
    </row>
    <row r="836" s="319" customFormat="1" ht="34" customHeight="1" spans="1:9">
      <c r="A836" s="333">
        <v>2120501</v>
      </c>
      <c r="B836" s="342" t="s">
        <v>760</v>
      </c>
      <c r="C836" s="478">
        <v>1881</v>
      </c>
      <c r="D836" s="479">
        <v>3058</v>
      </c>
      <c r="E836" s="477">
        <f t="shared" si="65"/>
        <v>0.625730994152047</v>
      </c>
      <c r="F836" s="139" t="str">
        <f t="shared" ref="F836:F899" si="66">IF(LEN(A836)=3,"是",IF(B836&lt;&gt;"",IF(SUM(C836:D836)&lt;&gt;0,"是","否"),"是"))</f>
        <v>是</v>
      </c>
      <c r="G836" s="473" t="str">
        <f t="shared" ref="G836:G899" si="67">_xlfn.IFS(LEN(A836)=3,"类",LEN(A836)=5,"款",LEN(A836)=7,"项")</f>
        <v>项</v>
      </c>
      <c r="H836" s="474" t="str">
        <f t="shared" ref="H836:H899" si="68">LEFT(A836,3)</f>
        <v>212</v>
      </c>
      <c r="I836" s="474" t="str">
        <f t="shared" ref="I836:I899" si="69">LEFT(A836,5)</f>
        <v>21205</v>
      </c>
    </row>
    <row r="837" s="316" customFormat="1" ht="34" hidden="1" customHeight="1" spans="1:9">
      <c r="A837" s="339">
        <v>21206</v>
      </c>
      <c r="B837" s="475" t="s">
        <v>761</v>
      </c>
      <c r="C837" s="476">
        <f>SUMIFS(C838:C$1302,$G838:$G$1302,"项",$I838:$I$1302,$A837)</f>
        <v>0</v>
      </c>
      <c r="D837" s="479">
        <f>SUMIFS(D838:D$1302,$G838:$G$1302,"项",$I838:$I$1302,$A837)</f>
        <v>0</v>
      </c>
      <c r="E837" s="477" t="str">
        <f t="shared" si="65"/>
        <v/>
      </c>
      <c r="F837" s="139" t="str">
        <f t="shared" si="66"/>
        <v>否</v>
      </c>
      <c r="G837" s="473" t="str">
        <f t="shared" si="67"/>
        <v>款</v>
      </c>
      <c r="H837" s="474" t="str">
        <f t="shared" si="68"/>
        <v>212</v>
      </c>
      <c r="I837" s="474" t="str">
        <f t="shared" si="69"/>
        <v>21206</v>
      </c>
    </row>
    <row r="838" s="319" customFormat="1" ht="34" hidden="1" customHeight="1" spans="1:9">
      <c r="A838" s="333">
        <v>2120601</v>
      </c>
      <c r="B838" s="342" t="s">
        <v>762</v>
      </c>
      <c r="C838" s="478">
        <v>0</v>
      </c>
      <c r="D838" s="479">
        <v>0</v>
      </c>
      <c r="E838" s="477" t="str">
        <f t="shared" si="65"/>
        <v/>
      </c>
      <c r="F838" s="139" t="str">
        <f t="shared" si="66"/>
        <v>否</v>
      </c>
      <c r="G838" s="473" t="str">
        <f t="shared" si="67"/>
        <v>项</v>
      </c>
      <c r="H838" s="474" t="str">
        <f t="shared" si="68"/>
        <v>212</v>
      </c>
      <c r="I838" s="474" t="str">
        <f t="shared" si="69"/>
        <v>21206</v>
      </c>
    </row>
    <row r="839" s="316" customFormat="1" ht="34" customHeight="1" spans="1:9">
      <c r="A839" s="339">
        <v>21299</v>
      </c>
      <c r="B839" s="475" t="s">
        <v>763</v>
      </c>
      <c r="C839" s="476">
        <f>SUMIFS(C840:C$1302,$G840:$G$1302,"项",$I840:$I$1302,$A839)</f>
        <v>160</v>
      </c>
      <c r="D839" s="479">
        <f>SUMIFS(D840:D$1302,$G840:$G$1302,"项",$I840:$I$1302,$A839)</f>
        <v>105</v>
      </c>
      <c r="E839" s="477">
        <f t="shared" si="65"/>
        <v>-0.34375</v>
      </c>
      <c r="F839" s="139" t="str">
        <f t="shared" si="66"/>
        <v>是</v>
      </c>
      <c r="G839" s="473" t="str">
        <f t="shared" si="67"/>
        <v>款</v>
      </c>
      <c r="H839" s="474" t="str">
        <f t="shared" si="68"/>
        <v>212</v>
      </c>
      <c r="I839" s="474" t="str">
        <f t="shared" si="69"/>
        <v>21299</v>
      </c>
    </row>
    <row r="840" s="319" customFormat="1" ht="34" customHeight="1" spans="1:9">
      <c r="A840" s="333">
        <v>2129999</v>
      </c>
      <c r="B840" s="342" t="s">
        <v>764</v>
      </c>
      <c r="C840" s="478">
        <v>160</v>
      </c>
      <c r="D840" s="479">
        <v>105</v>
      </c>
      <c r="E840" s="477">
        <f t="shared" si="65"/>
        <v>-0.34375</v>
      </c>
      <c r="F840" s="139" t="str">
        <f t="shared" si="66"/>
        <v>是</v>
      </c>
      <c r="G840" s="473" t="str">
        <f t="shared" si="67"/>
        <v>项</v>
      </c>
      <c r="H840" s="474" t="str">
        <f t="shared" si="68"/>
        <v>212</v>
      </c>
      <c r="I840" s="474" t="str">
        <f t="shared" si="69"/>
        <v>21299</v>
      </c>
    </row>
    <row r="841" s="316" customFormat="1" ht="34" customHeight="1" spans="1:9">
      <c r="A841" s="470">
        <v>213</v>
      </c>
      <c r="B841" s="340" t="s">
        <v>105</v>
      </c>
      <c r="C841" s="341">
        <f>SUMIFS(C842:C$1302,$G842:$G$1302,"款",$H842:$H$1302,$A841)</f>
        <v>78491</v>
      </c>
      <c r="D841" s="479">
        <f>SUMIFS(D842:D$1302,$G842:$G$1302,"款",$H842:$H$1302,$A841)</f>
        <v>65133</v>
      </c>
      <c r="E841" s="471">
        <f t="shared" si="65"/>
        <v>-0.170185116764979</v>
      </c>
      <c r="F841" s="472" t="str">
        <f t="shared" si="66"/>
        <v>是</v>
      </c>
      <c r="G841" s="473" t="str">
        <f t="shared" si="67"/>
        <v>类</v>
      </c>
      <c r="H841" s="474" t="str">
        <f t="shared" si="68"/>
        <v>213</v>
      </c>
      <c r="I841" s="474" t="str">
        <f t="shared" si="69"/>
        <v>213</v>
      </c>
    </row>
    <row r="842" s="316" customFormat="1" ht="34" customHeight="1" spans="1:9">
      <c r="A842" s="339">
        <v>21301</v>
      </c>
      <c r="B842" s="475" t="s">
        <v>765</v>
      </c>
      <c r="C842" s="476">
        <f>SUMIFS(C843:C$1302,$G843:$G$1302,"项",$I843:$I$1302,$A842)</f>
        <v>10189</v>
      </c>
      <c r="D842" s="479">
        <f>SUMIFS(D843:D$1302,$G843:$G$1302,"项",$I843:$I$1302,$A842)</f>
        <v>10860</v>
      </c>
      <c r="E842" s="477">
        <f t="shared" si="65"/>
        <v>0.0658553341839239</v>
      </c>
      <c r="F842" s="139" t="str">
        <f t="shared" si="66"/>
        <v>是</v>
      </c>
      <c r="G842" s="473" t="str">
        <f t="shared" si="67"/>
        <v>款</v>
      </c>
      <c r="H842" s="474" t="str">
        <f t="shared" si="68"/>
        <v>213</v>
      </c>
      <c r="I842" s="474" t="str">
        <f t="shared" si="69"/>
        <v>21301</v>
      </c>
    </row>
    <row r="843" s="319" customFormat="1" ht="34" customHeight="1" spans="1:9">
      <c r="A843" s="333">
        <v>2130101</v>
      </c>
      <c r="B843" s="342" t="s">
        <v>151</v>
      </c>
      <c r="C843" s="478">
        <v>469</v>
      </c>
      <c r="D843" s="479">
        <v>474</v>
      </c>
      <c r="E843" s="477">
        <f t="shared" si="65"/>
        <v>0.0106609808102345</v>
      </c>
      <c r="F843" s="139" t="str">
        <f t="shared" si="66"/>
        <v>是</v>
      </c>
      <c r="G843" s="473" t="str">
        <f t="shared" si="67"/>
        <v>项</v>
      </c>
      <c r="H843" s="474" t="str">
        <f t="shared" si="68"/>
        <v>213</v>
      </c>
      <c r="I843" s="474" t="str">
        <f t="shared" si="69"/>
        <v>21301</v>
      </c>
    </row>
    <row r="844" s="319" customFormat="1" ht="34" hidden="1" customHeight="1" spans="1:9">
      <c r="A844" s="333">
        <v>2130102</v>
      </c>
      <c r="B844" s="342" t="s">
        <v>152</v>
      </c>
      <c r="C844" s="478">
        <v>0</v>
      </c>
      <c r="D844" s="479">
        <v>0</v>
      </c>
      <c r="E844" s="477" t="str">
        <f t="shared" si="65"/>
        <v/>
      </c>
      <c r="F844" s="139" t="str">
        <f t="shared" si="66"/>
        <v>否</v>
      </c>
      <c r="G844" s="473" t="str">
        <f t="shared" si="67"/>
        <v>项</v>
      </c>
      <c r="H844" s="474" t="str">
        <f t="shared" si="68"/>
        <v>213</v>
      </c>
      <c r="I844" s="474" t="str">
        <f t="shared" si="69"/>
        <v>21301</v>
      </c>
    </row>
    <row r="845" s="319" customFormat="1" ht="34" hidden="1" customHeight="1" spans="1:9">
      <c r="A845" s="333">
        <v>2130103</v>
      </c>
      <c r="B845" s="342" t="s">
        <v>153</v>
      </c>
      <c r="C845" s="478">
        <v>0</v>
      </c>
      <c r="D845" s="479">
        <v>0</v>
      </c>
      <c r="E845" s="477" t="str">
        <f t="shared" si="65"/>
        <v/>
      </c>
      <c r="F845" s="139" t="str">
        <f t="shared" si="66"/>
        <v>否</v>
      </c>
      <c r="G845" s="473" t="str">
        <f t="shared" si="67"/>
        <v>项</v>
      </c>
      <c r="H845" s="474" t="str">
        <f t="shared" si="68"/>
        <v>213</v>
      </c>
      <c r="I845" s="474" t="str">
        <f t="shared" si="69"/>
        <v>21301</v>
      </c>
    </row>
    <row r="846" s="319" customFormat="1" ht="34" customHeight="1" spans="1:9">
      <c r="A846" s="333">
        <v>2130104</v>
      </c>
      <c r="B846" s="342" t="s">
        <v>160</v>
      </c>
      <c r="C846" s="478">
        <v>3026</v>
      </c>
      <c r="D846" s="479">
        <v>2858</v>
      </c>
      <c r="E846" s="477">
        <f t="shared" si="65"/>
        <v>-0.0555188367481824</v>
      </c>
      <c r="F846" s="139" t="str">
        <f t="shared" si="66"/>
        <v>是</v>
      </c>
      <c r="G846" s="473" t="str">
        <f t="shared" si="67"/>
        <v>项</v>
      </c>
      <c r="H846" s="474" t="str">
        <f t="shared" si="68"/>
        <v>213</v>
      </c>
      <c r="I846" s="474" t="str">
        <f t="shared" si="69"/>
        <v>21301</v>
      </c>
    </row>
    <row r="847" s="319" customFormat="1" ht="34" hidden="1" customHeight="1" spans="1:9">
      <c r="A847" s="333">
        <v>2130105</v>
      </c>
      <c r="B847" s="342" t="s">
        <v>766</v>
      </c>
      <c r="C847" s="478">
        <v>0</v>
      </c>
      <c r="D847" s="479">
        <v>0</v>
      </c>
      <c r="E847" s="477" t="str">
        <f t="shared" si="65"/>
        <v/>
      </c>
      <c r="F847" s="139" t="str">
        <f t="shared" si="66"/>
        <v>否</v>
      </c>
      <c r="G847" s="473" t="str">
        <f t="shared" si="67"/>
        <v>项</v>
      </c>
      <c r="H847" s="474" t="str">
        <f t="shared" si="68"/>
        <v>213</v>
      </c>
      <c r="I847" s="474" t="str">
        <f t="shared" si="69"/>
        <v>21301</v>
      </c>
    </row>
    <row r="848" s="319" customFormat="1" ht="34" customHeight="1" spans="1:9">
      <c r="A848" s="333">
        <v>2130106</v>
      </c>
      <c r="B848" s="342" t="s">
        <v>767</v>
      </c>
      <c r="C848" s="478">
        <v>100</v>
      </c>
      <c r="D848" s="479">
        <v>384</v>
      </c>
      <c r="E848" s="477">
        <f t="shared" si="65"/>
        <v>2.84</v>
      </c>
      <c r="F848" s="139" t="str">
        <f t="shared" si="66"/>
        <v>是</v>
      </c>
      <c r="G848" s="473" t="str">
        <f t="shared" si="67"/>
        <v>项</v>
      </c>
      <c r="H848" s="474" t="str">
        <f t="shared" si="68"/>
        <v>213</v>
      </c>
      <c r="I848" s="474" t="str">
        <f t="shared" si="69"/>
        <v>21301</v>
      </c>
    </row>
    <row r="849" s="319" customFormat="1" ht="34" customHeight="1" spans="1:9">
      <c r="A849" s="333">
        <v>2130108</v>
      </c>
      <c r="B849" s="342" t="s">
        <v>768</v>
      </c>
      <c r="C849" s="478">
        <v>150</v>
      </c>
      <c r="D849" s="479">
        <v>476</v>
      </c>
      <c r="E849" s="477">
        <f t="shared" si="65"/>
        <v>2.17333333333333</v>
      </c>
      <c r="F849" s="139" t="str">
        <f t="shared" si="66"/>
        <v>是</v>
      </c>
      <c r="G849" s="473" t="str">
        <f t="shared" si="67"/>
        <v>项</v>
      </c>
      <c r="H849" s="474" t="str">
        <f t="shared" si="68"/>
        <v>213</v>
      </c>
      <c r="I849" s="474" t="str">
        <f t="shared" si="69"/>
        <v>21301</v>
      </c>
    </row>
    <row r="850" s="319" customFormat="1" ht="34" customHeight="1" spans="1:9">
      <c r="A850" s="333">
        <v>2130109</v>
      </c>
      <c r="B850" s="342" t="s">
        <v>769</v>
      </c>
      <c r="C850" s="478">
        <v>21</v>
      </c>
      <c r="D850" s="479">
        <v>8</v>
      </c>
      <c r="E850" s="477">
        <f t="shared" si="65"/>
        <v>-0.619047619047619</v>
      </c>
      <c r="F850" s="139" t="str">
        <f t="shared" si="66"/>
        <v>是</v>
      </c>
      <c r="G850" s="473" t="str">
        <f t="shared" si="67"/>
        <v>项</v>
      </c>
      <c r="H850" s="474" t="str">
        <f t="shared" si="68"/>
        <v>213</v>
      </c>
      <c r="I850" s="474" t="str">
        <f t="shared" si="69"/>
        <v>21301</v>
      </c>
    </row>
    <row r="851" s="319" customFormat="1" ht="34" customHeight="1" spans="1:9">
      <c r="A851" s="333">
        <v>2130110</v>
      </c>
      <c r="B851" s="342" t="s">
        <v>770</v>
      </c>
      <c r="C851" s="478">
        <v>694</v>
      </c>
      <c r="D851" s="479">
        <v>676</v>
      </c>
      <c r="E851" s="477">
        <f t="shared" si="65"/>
        <v>-0.0259365994236311</v>
      </c>
      <c r="F851" s="139" t="str">
        <f t="shared" si="66"/>
        <v>是</v>
      </c>
      <c r="G851" s="473" t="str">
        <f t="shared" si="67"/>
        <v>项</v>
      </c>
      <c r="H851" s="474" t="str">
        <f t="shared" si="68"/>
        <v>213</v>
      </c>
      <c r="I851" s="474" t="str">
        <f t="shared" si="69"/>
        <v>21301</v>
      </c>
    </row>
    <row r="852" s="319" customFormat="1" ht="34" customHeight="1" spans="1:9">
      <c r="A852" s="333">
        <v>2130111</v>
      </c>
      <c r="B852" s="342" t="s">
        <v>771</v>
      </c>
      <c r="C852" s="478">
        <v>35</v>
      </c>
      <c r="D852" s="479">
        <v>0</v>
      </c>
      <c r="E852" s="477">
        <f t="shared" si="65"/>
        <v>-1</v>
      </c>
      <c r="F852" s="139" t="str">
        <f t="shared" si="66"/>
        <v>是</v>
      </c>
      <c r="G852" s="473" t="str">
        <f t="shared" si="67"/>
        <v>项</v>
      </c>
      <c r="H852" s="474" t="str">
        <f t="shared" si="68"/>
        <v>213</v>
      </c>
      <c r="I852" s="474" t="str">
        <f t="shared" si="69"/>
        <v>21301</v>
      </c>
    </row>
    <row r="853" s="319" customFormat="1" ht="34" customHeight="1" spans="1:9">
      <c r="A853" s="333">
        <v>2130112</v>
      </c>
      <c r="B853" s="342" t="s">
        <v>772</v>
      </c>
      <c r="C853" s="478">
        <v>4</v>
      </c>
      <c r="D853" s="479">
        <v>9</v>
      </c>
      <c r="E853" s="477">
        <f t="shared" si="65"/>
        <v>1.25</v>
      </c>
      <c r="F853" s="139" t="str">
        <f t="shared" si="66"/>
        <v>是</v>
      </c>
      <c r="G853" s="473" t="str">
        <f t="shared" si="67"/>
        <v>项</v>
      </c>
      <c r="H853" s="474" t="str">
        <f t="shared" si="68"/>
        <v>213</v>
      </c>
      <c r="I853" s="474" t="str">
        <f t="shared" si="69"/>
        <v>21301</v>
      </c>
    </row>
    <row r="854" s="319" customFormat="1" ht="34" hidden="1" customHeight="1" spans="1:9">
      <c r="A854" s="333">
        <v>2130114</v>
      </c>
      <c r="B854" s="342" t="s">
        <v>773</v>
      </c>
      <c r="C854" s="478">
        <v>0</v>
      </c>
      <c r="D854" s="479">
        <v>0</v>
      </c>
      <c r="E854" s="477" t="str">
        <f t="shared" si="65"/>
        <v/>
      </c>
      <c r="F854" s="139" t="str">
        <f t="shared" si="66"/>
        <v>否</v>
      </c>
      <c r="G854" s="473" t="str">
        <f t="shared" si="67"/>
        <v>项</v>
      </c>
      <c r="H854" s="474" t="str">
        <f t="shared" si="68"/>
        <v>213</v>
      </c>
      <c r="I854" s="474" t="str">
        <f t="shared" si="69"/>
        <v>21301</v>
      </c>
    </row>
    <row r="855" s="319" customFormat="1" ht="34" customHeight="1" spans="1:9">
      <c r="A855" s="333">
        <v>2130119</v>
      </c>
      <c r="B855" s="342" t="s">
        <v>774</v>
      </c>
      <c r="C855" s="478">
        <v>104</v>
      </c>
      <c r="D855" s="479">
        <v>136</v>
      </c>
      <c r="E855" s="477">
        <f t="shared" si="65"/>
        <v>0.307692307692308</v>
      </c>
      <c r="F855" s="139" t="str">
        <f t="shared" si="66"/>
        <v>是</v>
      </c>
      <c r="G855" s="473" t="str">
        <f t="shared" si="67"/>
        <v>项</v>
      </c>
      <c r="H855" s="474" t="str">
        <f t="shared" si="68"/>
        <v>213</v>
      </c>
      <c r="I855" s="474" t="str">
        <f t="shared" si="69"/>
        <v>21301</v>
      </c>
    </row>
    <row r="856" s="319" customFormat="1" ht="34" customHeight="1" spans="1:9">
      <c r="A856" s="333">
        <v>2130120</v>
      </c>
      <c r="B856" s="342" t="s">
        <v>775</v>
      </c>
      <c r="C856" s="478">
        <v>1609</v>
      </c>
      <c r="D856" s="479">
        <v>1</v>
      </c>
      <c r="E856" s="477">
        <f t="shared" si="65"/>
        <v>-0.999378495960224</v>
      </c>
      <c r="F856" s="139" t="str">
        <f t="shared" si="66"/>
        <v>是</v>
      </c>
      <c r="G856" s="473" t="str">
        <f t="shared" si="67"/>
        <v>项</v>
      </c>
      <c r="H856" s="474" t="str">
        <f t="shared" si="68"/>
        <v>213</v>
      </c>
      <c r="I856" s="474" t="str">
        <f t="shared" si="69"/>
        <v>21301</v>
      </c>
    </row>
    <row r="857" s="319" customFormat="1" ht="34" hidden="1" customHeight="1" spans="1:9">
      <c r="A857" s="333">
        <v>2130121</v>
      </c>
      <c r="B857" s="342" t="s">
        <v>776</v>
      </c>
      <c r="C857" s="479">
        <v>0</v>
      </c>
      <c r="D857" s="479">
        <v>0</v>
      </c>
      <c r="E857" s="477" t="str">
        <f t="shared" si="65"/>
        <v/>
      </c>
      <c r="F857" s="139" t="str">
        <f t="shared" si="66"/>
        <v>否</v>
      </c>
      <c r="G857" s="473" t="str">
        <f t="shared" si="67"/>
        <v>项</v>
      </c>
      <c r="H857" s="474" t="str">
        <f t="shared" si="68"/>
        <v>213</v>
      </c>
      <c r="I857" s="474" t="str">
        <f t="shared" si="69"/>
        <v>21301</v>
      </c>
    </row>
    <row r="858" s="319" customFormat="1" ht="34" customHeight="1" spans="1:9">
      <c r="A858" s="333">
        <v>2130122</v>
      </c>
      <c r="B858" s="342" t="s">
        <v>777</v>
      </c>
      <c r="C858" s="478">
        <v>515</v>
      </c>
      <c r="D858" s="479">
        <v>454</v>
      </c>
      <c r="E858" s="477">
        <f t="shared" si="65"/>
        <v>-0.118446601941748</v>
      </c>
      <c r="F858" s="139" t="str">
        <f t="shared" si="66"/>
        <v>是</v>
      </c>
      <c r="G858" s="473" t="str">
        <f t="shared" si="67"/>
        <v>项</v>
      </c>
      <c r="H858" s="474" t="str">
        <f t="shared" si="68"/>
        <v>213</v>
      </c>
      <c r="I858" s="474" t="str">
        <f t="shared" si="69"/>
        <v>21301</v>
      </c>
    </row>
    <row r="859" s="319" customFormat="1" ht="34" customHeight="1" spans="1:9">
      <c r="A859" s="333">
        <v>2130124</v>
      </c>
      <c r="B859" s="342" t="s">
        <v>778</v>
      </c>
      <c r="C859" s="478">
        <v>114</v>
      </c>
      <c r="D859" s="479">
        <v>303</v>
      </c>
      <c r="E859" s="477">
        <f t="shared" si="65"/>
        <v>1.65789473684211</v>
      </c>
      <c r="F859" s="139" t="str">
        <f t="shared" si="66"/>
        <v>是</v>
      </c>
      <c r="G859" s="473" t="str">
        <f t="shared" si="67"/>
        <v>项</v>
      </c>
      <c r="H859" s="474" t="str">
        <f t="shared" si="68"/>
        <v>213</v>
      </c>
      <c r="I859" s="474" t="str">
        <f t="shared" si="69"/>
        <v>21301</v>
      </c>
    </row>
    <row r="860" s="319" customFormat="1" ht="34" customHeight="1" spans="1:9">
      <c r="A860" s="333">
        <v>2130125</v>
      </c>
      <c r="B860" s="342" t="s">
        <v>779</v>
      </c>
      <c r="C860" s="478">
        <v>1</v>
      </c>
      <c r="D860" s="479">
        <v>16</v>
      </c>
      <c r="E860" s="477">
        <f t="shared" si="65"/>
        <v>15</v>
      </c>
      <c r="F860" s="139" t="str">
        <f t="shared" si="66"/>
        <v>是</v>
      </c>
      <c r="G860" s="473" t="str">
        <f t="shared" si="67"/>
        <v>项</v>
      </c>
      <c r="H860" s="474" t="str">
        <f t="shared" si="68"/>
        <v>213</v>
      </c>
      <c r="I860" s="474" t="str">
        <f t="shared" si="69"/>
        <v>21301</v>
      </c>
    </row>
    <row r="861" s="319" customFormat="1" ht="34" customHeight="1" spans="1:9">
      <c r="A861" s="333">
        <v>2130126</v>
      </c>
      <c r="B861" s="342" t="s">
        <v>780</v>
      </c>
      <c r="C861" s="478">
        <v>683</v>
      </c>
      <c r="D861" s="479">
        <v>1209</v>
      </c>
      <c r="E861" s="477">
        <f t="shared" si="65"/>
        <v>0.7701317715959</v>
      </c>
      <c r="F861" s="139" t="str">
        <f t="shared" si="66"/>
        <v>是</v>
      </c>
      <c r="G861" s="473" t="str">
        <f t="shared" si="67"/>
        <v>项</v>
      </c>
      <c r="H861" s="474" t="str">
        <f t="shared" si="68"/>
        <v>213</v>
      </c>
      <c r="I861" s="474" t="str">
        <f t="shared" si="69"/>
        <v>21301</v>
      </c>
    </row>
    <row r="862" s="319" customFormat="1" ht="34" customHeight="1" spans="1:9">
      <c r="A862" s="333">
        <v>2130135</v>
      </c>
      <c r="B862" s="342" t="s">
        <v>781</v>
      </c>
      <c r="C862" s="478">
        <v>245</v>
      </c>
      <c r="D862" s="479">
        <v>1297</v>
      </c>
      <c r="E862" s="477">
        <f t="shared" si="65"/>
        <v>4.29387755102041</v>
      </c>
      <c r="F862" s="139" t="str">
        <f t="shared" si="66"/>
        <v>是</v>
      </c>
      <c r="G862" s="473" t="str">
        <f t="shared" si="67"/>
        <v>项</v>
      </c>
      <c r="H862" s="474" t="str">
        <f t="shared" si="68"/>
        <v>213</v>
      </c>
      <c r="I862" s="474" t="str">
        <f t="shared" si="69"/>
        <v>21301</v>
      </c>
    </row>
    <row r="863" s="319" customFormat="1" ht="34" hidden="1" customHeight="1" spans="1:9">
      <c r="A863" s="333">
        <v>2130142</v>
      </c>
      <c r="B863" s="342" t="s">
        <v>782</v>
      </c>
      <c r="C863" s="478">
        <v>0</v>
      </c>
      <c r="D863" s="479">
        <v>0</v>
      </c>
      <c r="E863" s="477" t="str">
        <f t="shared" si="65"/>
        <v/>
      </c>
      <c r="F863" s="139" t="str">
        <f t="shared" si="66"/>
        <v>否</v>
      </c>
      <c r="G863" s="473" t="str">
        <f t="shared" si="67"/>
        <v>项</v>
      </c>
      <c r="H863" s="474" t="str">
        <f t="shared" si="68"/>
        <v>213</v>
      </c>
      <c r="I863" s="474" t="str">
        <f t="shared" si="69"/>
        <v>21301</v>
      </c>
    </row>
    <row r="864" s="319" customFormat="1" ht="34" customHeight="1" spans="1:9">
      <c r="A864" s="333">
        <v>2130148</v>
      </c>
      <c r="B864" s="342" t="s">
        <v>783</v>
      </c>
      <c r="C864" s="478">
        <v>0</v>
      </c>
      <c r="D864" s="479">
        <v>330</v>
      </c>
      <c r="E864" s="477" t="str">
        <f t="shared" si="65"/>
        <v/>
      </c>
      <c r="F864" s="139" t="str">
        <f t="shared" si="66"/>
        <v>是</v>
      </c>
      <c r="G864" s="473" t="str">
        <f t="shared" si="67"/>
        <v>项</v>
      </c>
      <c r="H864" s="474" t="str">
        <f t="shared" si="68"/>
        <v>213</v>
      </c>
      <c r="I864" s="474" t="str">
        <f t="shared" si="69"/>
        <v>21301</v>
      </c>
    </row>
    <row r="865" s="319" customFormat="1" ht="34" hidden="1" customHeight="1" spans="1:9">
      <c r="A865" s="333">
        <v>2130152</v>
      </c>
      <c r="B865" s="342" t="s">
        <v>784</v>
      </c>
      <c r="C865" s="478">
        <v>0</v>
      </c>
      <c r="D865" s="479">
        <v>0</v>
      </c>
      <c r="E865" s="477" t="str">
        <f t="shared" si="65"/>
        <v/>
      </c>
      <c r="F865" s="139" t="str">
        <f t="shared" si="66"/>
        <v>否</v>
      </c>
      <c r="G865" s="473" t="str">
        <f t="shared" si="67"/>
        <v>项</v>
      </c>
      <c r="H865" s="474" t="str">
        <f t="shared" si="68"/>
        <v>213</v>
      </c>
      <c r="I865" s="474" t="str">
        <f t="shared" si="69"/>
        <v>21301</v>
      </c>
    </row>
    <row r="866" s="319" customFormat="1" ht="34" customHeight="1" spans="1:9">
      <c r="A866" s="333">
        <v>2130153</v>
      </c>
      <c r="B866" s="342" t="s">
        <v>785</v>
      </c>
      <c r="C866" s="478">
        <v>2419</v>
      </c>
      <c r="D866" s="479">
        <v>2229</v>
      </c>
      <c r="E866" s="477">
        <f t="shared" si="65"/>
        <v>-0.0785448532451426</v>
      </c>
      <c r="F866" s="139" t="str">
        <f t="shared" si="66"/>
        <v>是</v>
      </c>
      <c r="G866" s="473" t="str">
        <f t="shared" si="67"/>
        <v>项</v>
      </c>
      <c r="H866" s="474" t="str">
        <f t="shared" si="68"/>
        <v>213</v>
      </c>
      <c r="I866" s="474" t="str">
        <f t="shared" si="69"/>
        <v>21301</v>
      </c>
    </row>
    <row r="867" s="319" customFormat="1" ht="34" hidden="1" customHeight="1" spans="1:9">
      <c r="A867" s="333">
        <v>2130199</v>
      </c>
      <c r="B867" s="342" t="s">
        <v>786</v>
      </c>
      <c r="C867" s="478">
        <v>0</v>
      </c>
      <c r="D867" s="479">
        <v>0</v>
      </c>
      <c r="E867" s="477" t="str">
        <f t="shared" si="65"/>
        <v/>
      </c>
      <c r="F867" s="139" t="str">
        <f t="shared" si="66"/>
        <v>否</v>
      </c>
      <c r="G867" s="473" t="str">
        <f t="shared" si="67"/>
        <v>项</v>
      </c>
      <c r="H867" s="474" t="str">
        <f t="shared" si="68"/>
        <v>213</v>
      </c>
      <c r="I867" s="474" t="str">
        <f t="shared" si="69"/>
        <v>21301</v>
      </c>
    </row>
    <row r="868" s="316" customFormat="1" ht="34" customHeight="1" spans="1:9">
      <c r="A868" s="339">
        <v>21302</v>
      </c>
      <c r="B868" s="475" t="s">
        <v>787</v>
      </c>
      <c r="C868" s="476">
        <f>SUMIFS(C869:C$1302,$G869:$G$1302,"项",$I869:$I$1302,$A868)</f>
        <v>5648</v>
      </c>
      <c r="D868" s="479">
        <f>SUMIFS(D869:D$1302,$G869:$G$1302,"项",$I869:$I$1302,$A868)</f>
        <v>6257</v>
      </c>
      <c r="E868" s="477">
        <f t="shared" si="65"/>
        <v>0.107825779036827</v>
      </c>
      <c r="F868" s="139" t="str">
        <f t="shared" si="66"/>
        <v>是</v>
      </c>
      <c r="G868" s="473" t="str">
        <f t="shared" si="67"/>
        <v>款</v>
      </c>
      <c r="H868" s="474" t="str">
        <f t="shared" si="68"/>
        <v>213</v>
      </c>
      <c r="I868" s="474" t="str">
        <f t="shared" si="69"/>
        <v>21302</v>
      </c>
    </row>
    <row r="869" s="319" customFormat="1" ht="34" customHeight="1" spans="1:9">
      <c r="A869" s="333">
        <v>2130201</v>
      </c>
      <c r="B869" s="342" t="s">
        <v>151</v>
      </c>
      <c r="C869" s="478">
        <v>240</v>
      </c>
      <c r="D869" s="479">
        <v>213</v>
      </c>
      <c r="E869" s="477">
        <f t="shared" si="65"/>
        <v>-0.1125</v>
      </c>
      <c r="F869" s="139" t="str">
        <f t="shared" si="66"/>
        <v>是</v>
      </c>
      <c r="G869" s="473" t="str">
        <f t="shared" si="67"/>
        <v>项</v>
      </c>
      <c r="H869" s="474" t="str">
        <f t="shared" si="68"/>
        <v>213</v>
      </c>
      <c r="I869" s="474" t="str">
        <f t="shared" si="69"/>
        <v>21302</v>
      </c>
    </row>
    <row r="870" s="319" customFormat="1" ht="34" hidden="1" customHeight="1" spans="1:9">
      <c r="A870" s="333">
        <v>2130202</v>
      </c>
      <c r="B870" s="342" t="s">
        <v>152</v>
      </c>
      <c r="C870" s="478">
        <v>0</v>
      </c>
      <c r="D870" s="479">
        <v>0</v>
      </c>
      <c r="E870" s="477" t="str">
        <f t="shared" si="65"/>
        <v/>
      </c>
      <c r="F870" s="139" t="str">
        <f t="shared" si="66"/>
        <v>否</v>
      </c>
      <c r="G870" s="473" t="str">
        <f t="shared" si="67"/>
        <v>项</v>
      </c>
      <c r="H870" s="474" t="str">
        <f t="shared" si="68"/>
        <v>213</v>
      </c>
      <c r="I870" s="474" t="str">
        <f t="shared" si="69"/>
        <v>21302</v>
      </c>
    </row>
    <row r="871" s="319" customFormat="1" ht="34" hidden="1" customHeight="1" spans="1:9">
      <c r="A871" s="333">
        <v>2130203</v>
      </c>
      <c r="B871" s="342" t="s">
        <v>153</v>
      </c>
      <c r="C871" s="478">
        <v>0</v>
      </c>
      <c r="D871" s="479">
        <v>0</v>
      </c>
      <c r="E871" s="477" t="str">
        <f t="shared" si="65"/>
        <v/>
      </c>
      <c r="F871" s="139" t="str">
        <f t="shared" si="66"/>
        <v>否</v>
      </c>
      <c r="G871" s="473" t="str">
        <f t="shared" si="67"/>
        <v>项</v>
      </c>
      <c r="H871" s="474" t="str">
        <f t="shared" si="68"/>
        <v>213</v>
      </c>
      <c r="I871" s="474" t="str">
        <f t="shared" si="69"/>
        <v>21302</v>
      </c>
    </row>
    <row r="872" s="319" customFormat="1" ht="34" customHeight="1" spans="1:9">
      <c r="A872" s="333">
        <v>2130204</v>
      </c>
      <c r="B872" s="342" t="s">
        <v>788</v>
      </c>
      <c r="C872" s="478">
        <v>1902</v>
      </c>
      <c r="D872" s="479">
        <v>1781</v>
      </c>
      <c r="E872" s="477">
        <f t="shared" si="65"/>
        <v>-0.0636172450052577</v>
      </c>
      <c r="F872" s="139" t="str">
        <f t="shared" si="66"/>
        <v>是</v>
      </c>
      <c r="G872" s="473" t="str">
        <f t="shared" si="67"/>
        <v>项</v>
      </c>
      <c r="H872" s="474" t="str">
        <f t="shared" si="68"/>
        <v>213</v>
      </c>
      <c r="I872" s="474" t="str">
        <f t="shared" si="69"/>
        <v>21302</v>
      </c>
    </row>
    <row r="873" s="319" customFormat="1" ht="34" customHeight="1" spans="1:9">
      <c r="A873" s="333">
        <v>2130205</v>
      </c>
      <c r="B873" s="342" t="s">
        <v>789</v>
      </c>
      <c r="C873" s="478">
        <v>3105</v>
      </c>
      <c r="D873" s="479">
        <v>1073</v>
      </c>
      <c r="E873" s="477">
        <f t="shared" si="65"/>
        <v>-0.654428341384863</v>
      </c>
      <c r="F873" s="139" t="str">
        <f t="shared" si="66"/>
        <v>是</v>
      </c>
      <c r="G873" s="473" t="str">
        <f t="shared" si="67"/>
        <v>项</v>
      </c>
      <c r="H873" s="474" t="str">
        <f t="shared" si="68"/>
        <v>213</v>
      </c>
      <c r="I873" s="474" t="str">
        <f t="shared" si="69"/>
        <v>21302</v>
      </c>
    </row>
    <row r="874" s="319" customFormat="1" ht="34" customHeight="1" spans="1:9">
      <c r="A874" s="333">
        <v>2130206</v>
      </c>
      <c r="B874" s="342" t="s">
        <v>790</v>
      </c>
      <c r="C874" s="478">
        <v>0</v>
      </c>
      <c r="D874" s="479">
        <v>116</v>
      </c>
      <c r="E874" s="477" t="str">
        <f t="shared" si="65"/>
        <v/>
      </c>
      <c r="F874" s="139" t="str">
        <f t="shared" si="66"/>
        <v>是</v>
      </c>
      <c r="G874" s="473" t="str">
        <f t="shared" si="67"/>
        <v>项</v>
      </c>
      <c r="H874" s="474" t="str">
        <f t="shared" si="68"/>
        <v>213</v>
      </c>
      <c r="I874" s="474" t="str">
        <f t="shared" si="69"/>
        <v>21302</v>
      </c>
    </row>
    <row r="875" s="319" customFormat="1" ht="34" customHeight="1" spans="1:9">
      <c r="A875" s="333">
        <v>2130207</v>
      </c>
      <c r="B875" s="342" t="s">
        <v>791</v>
      </c>
      <c r="C875" s="478">
        <v>10</v>
      </c>
      <c r="D875" s="479">
        <v>0</v>
      </c>
      <c r="E875" s="477">
        <f t="shared" si="65"/>
        <v>-1</v>
      </c>
      <c r="F875" s="139" t="str">
        <f t="shared" si="66"/>
        <v>是</v>
      </c>
      <c r="G875" s="473" t="str">
        <f t="shared" si="67"/>
        <v>项</v>
      </c>
      <c r="H875" s="474" t="str">
        <f t="shared" si="68"/>
        <v>213</v>
      </c>
      <c r="I875" s="474" t="str">
        <f t="shared" si="69"/>
        <v>21302</v>
      </c>
    </row>
    <row r="876" s="319" customFormat="1" ht="34" customHeight="1" spans="1:9">
      <c r="A876" s="333">
        <v>2130209</v>
      </c>
      <c r="B876" s="342" t="s">
        <v>792</v>
      </c>
      <c r="C876" s="478">
        <v>176</v>
      </c>
      <c r="D876" s="479">
        <v>380</v>
      </c>
      <c r="E876" s="477">
        <f t="shared" si="65"/>
        <v>1.15909090909091</v>
      </c>
      <c r="F876" s="139" t="str">
        <f t="shared" si="66"/>
        <v>是</v>
      </c>
      <c r="G876" s="473" t="str">
        <f t="shared" si="67"/>
        <v>项</v>
      </c>
      <c r="H876" s="474" t="str">
        <f t="shared" si="68"/>
        <v>213</v>
      </c>
      <c r="I876" s="474" t="str">
        <f t="shared" si="69"/>
        <v>21302</v>
      </c>
    </row>
    <row r="877" s="319" customFormat="1" ht="34" hidden="1" customHeight="1" spans="1:9">
      <c r="A877" s="333">
        <v>2130211</v>
      </c>
      <c r="B877" s="342" t="s">
        <v>793</v>
      </c>
      <c r="C877" s="478">
        <v>0</v>
      </c>
      <c r="D877" s="479">
        <v>0</v>
      </c>
      <c r="E877" s="477" t="str">
        <f t="shared" si="65"/>
        <v/>
      </c>
      <c r="F877" s="139" t="str">
        <f t="shared" si="66"/>
        <v>否</v>
      </c>
      <c r="G877" s="473" t="str">
        <f t="shared" si="67"/>
        <v>项</v>
      </c>
      <c r="H877" s="474" t="str">
        <f t="shared" si="68"/>
        <v>213</v>
      </c>
      <c r="I877" s="474" t="str">
        <f t="shared" si="69"/>
        <v>21302</v>
      </c>
    </row>
    <row r="878" s="319" customFormat="1" ht="34" hidden="1" customHeight="1" spans="1:9">
      <c r="A878" s="333">
        <v>2130212</v>
      </c>
      <c r="B878" s="342" t="s">
        <v>794</v>
      </c>
      <c r="C878" s="478">
        <v>0</v>
      </c>
      <c r="D878" s="479">
        <v>0</v>
      </c>
      <c r="E878" s="477" t="str">
        <f t="shared" si="65"/>
        <v/>
      </c>
      <c r="F878" s="139" t="str">
        <f t="shared" si="66"/>
        <v>否</v>
      </c>
      <c r="G878" s="473" t="str">
        <f t="shared" si="67"/>
        <v>项</v>
      </c>
      <c r="H878" s="474" t="str">
        <f t="shared" si="68"/>
        <v>213</v>
      </c>
      <c r="I878" s="474" t="str">
        <f t="shared" si="69"/>
        <v>21302</v>
      </c>
    </row>
    <row r="879" s="319" customFormat="1" ht="34" hidden="1" customHeight="1" spans="1:9">
      <c r="A879" s="333">
        <v>2130213</v>
      </c>
      <c r="B879" s="342" t="s">
        <v>795</v>
      </c>
      <c r="C879" s="478">
        <v>0</v>
      </c>
      <c r="D879" s="479">
        <v>0</v>
      </c>
      <c r="E879" s="477" t="str">
        <f t="shared" si="65"/>
        <v/>
      </c>
      <c r="F879" s="139" t="str">
        <f t="shared" si="66"/>
        <v>否</v>
      </c>
      <c r="G879" s="473" t="str">
        <f t="shared" si="67"/>
        <v>项</v>
      </c>
      <c r="H879" s="474" t="str">
        <f t="shared" si="68"/>
        <v>213</v>
      </c>
      <c r="I879" s="474" t="str">
        <f t="shared" si="69"/>
        <v>21302</v>
      </c>
    </row>
    <row r="880" s="319" customFormat="1" ht="34" hidden="1" customHeight="1" spans="1:9">
      <c r="A880" s="333">
        <v>2130217</v>
      </c>
      <c r="B880" s="342" t="s">
        <v>796</v>
      </c>
      <c r="C880" s="479">
        <v>0</v>
      </c>
      <c r="D880" s="479">
        <v>0</v>
      </c>
      <c r="E880" s="477" t="str">
        <f t="shared" si="65"/>
        <v/>
      </c>
      <c r="F880" s="139" t="str">
        <f t="shared" si="66"/>
        <v>否</v>
      </c>
      <c r="G880" s="473" t="str">
        <f t="shared" si="67"/>
        <v>项</v>
      </c>
      <c r="H880" s="474" t="str">
        <f t="shared" si="68"/>
        <v>213</v>
      </c>
      <c r="I880" s="474" t="str">
        <f t="shared" si="69"/>
        <v>21302</v>
      </c>
    </row>
    <row r="881" s="319" customFormat="1" ht="34" hidden="1" customHeight="1" spans="1:9">
      <c r="A881" s="333">
        <v>2130220</v>
      </c>
      <c r="B881" s="342" t="s">
        <v>797</v>
      </c>
      <c r="C881" s="478">
        <v>0</v>
      </c>
      <c r="D881" s="479">
        <v>0</v>
      </c>
      <c r="E881" s="477" t="str">
        <f t="shared" si="65"/>
        <v/>
      </c>
      <c r="F881" s="139" t="str">
        <f t="shared" si="66"/>
        <v>否</v>
      </c>
      <c r="G881" s="473" t="str">
        <f t="shared" si="67"/>
        <v>项</v>
      </c>
      <c r="H881" s="474" t="str">
        <f t="shared" si="68"/>
        <v>213</v>
      </c>
      <c r="I881" s="474" t="str">
        <f t="shared" si="69"/>
        <v>21302</v>
      </c>
    </row>
    <row r="882" s="319" customFormat="1" ht="34" customHeight="1" spans="1:9">
      <c r="A882" s="333">
        <v>2130221</v>
      </c>
      <c r="B882" s="342" t="s">
        <v>798</v>
      </c>
      <c r="C882" s="478">
        <v>0</v>
      </c>
      <c r="D882" s="479">
        <v>30</v>
      </c>
      <c r="E882" s="477" t="str">
        <f t="shared" si="65"/>
        <v/>
      </c>
      <c r="F882" s="139" t="str">
        <f t="shared" si="66"/>
        <v>是</v>
      </c>
      <c r="G882" s="473" t="str">
        <f t="shared" si="67"/>
        <v>项</v>
      </c>
      <c r="H882" s="474" t="str">
        <f t="shared" si="68"/>
        <v>213</v>
      </c>
      <c r="I882" s="474" t="str">
        <f t="shared" si="69"/>
        <v>21302</v>
      </c>
    </row>
    <row r="883" s="319" customFormat="1" ht="34" hidden="1" customHeight="1" spans="1:9">
      <c r="A883" s="333">
        <v>2130223</v>
      </c>
      <c r="B883" s="342" t="s">
        <v>799</v>
      </c>
      <c r="C883" s="478">
        <v>0</v>
      </c>
      <c r="D883" s="479">
        <v>0</v>
      </c>
      <c r="E883" s="477" t="str">
        <f t="shared" si="65"/>
        <v/>
      </c>
      <c r="F883" s="139" t="str">
        <f t="shared" si="66"/>
        <v>否</v>
      </c>
      <c r="G883" s="473" t="str">
        <f t="shared" si="67"/>
        <v>项</v>
      </c>
      <c r="H883" s="474" t="str">
        <f t="shared" si="68"/>
        <v>213</v>
      </c>
      <c r="I883" s="474" t="str">
        <f t="shared" si="69"/>
        <v>21302</v>
      </c>
    </row>
    <row r="884" s="319" customFormat="1" ht="34" hidden="1" customHeight="1" spans="1:9">
      <c r="A884" s="333">
        <v>2130226</v>
      </c>
      <c r="B884" s="342" t="s">
        <v>800</v>
      </c>
      <c r="C884" s="478">
        <v>0</v>
      </c>
      <c r="D884" s="479">
        <v>0</v>
      </c>
      <c r="E884" s="477" t="str">
        <f t="shared" si="65"/>
        <v/>
      </c>
      <c r="F884" s="139" t="str">
        <f t="shared" si="66"/>
        <v>否</v>
      </c>
      <c r="G884" s="473" t="str">
        <f t="shared" si="67"/>
        <v>项</v>
      </c>
      <c r="H884" s="474" t="str">
        <f t="shared" si="68"/>
        <v>213</v>
      </c>
      <c r="I884" s="474" t="str">
        <f t="shared" si="69"/>
        <v>21302</v>
      </c>
    </row>
    <row r="885" s="319" customFormat="1" ht="34" hidden="1" customHeight="1" spans="1:9">
      <c r="A885" s="333">
        <v>2130227</v>
      </c>
      <c r="B885" s="342" t="s">
        <v>801</v>
      </c>
      <c r="C885" s="478">
        <v>0</v>
      </c>
      <c r="D885" s="479">
        <v>0</v>
      </c>
      <c r="E885" s="477" t="str">
        <f t="shared" ref="E885:E948" si="70">IF(C885&lt;&gt;0,D885/C885-1,"")</f>
        <v/>
      </c>
      <c r="F885" s="139" t="str">
        <f t="shared" si="66"/>
        <v>否</v>
      </c>
      <c r="G885" s="473" t="str">
        <f t="shared" si="67"/>
        <v>项</v>
      </c>
      <c r="H885" s="474" t="str">
        <f t="shared" si="68"/>
        <v>213</v>
      </c>
      <c r="I885" s="474" t="str">
        <f t="shared" si="69"/>
        <v>21302</v>
      </c>
    </row>
    <row r="886" s="319" customFormat="1" ht="34" customHeight="1" spans="1:9">
      <c r="A886" s="333">
        <v>2130234</v>
      </c>
      <c r="B886" s="342" t="s">
        <v>802</v>
      </c>
      <c r="C886" s="478">
        <v>88</v>
      </c>
      <c r="D886" s="479">
        <v>140</v>
      </c>
      <c r="E886" s="477">
        <f t="shared" si="70"/>
        <v>0.590909090909091</v>
      </c>
      <c r="F886" s="139" t="str">
        <f t="shared" si="66"/>
        <v>是</v>
      </c>
      <c r="G886" s="473" t="str">
        <f t="shared" si="67"/>
        <v>项</v>
      </c>
      <c r="H886" s="474" t="str">
        <f t="shared" si="68"/>
        <v>213</v>
      </c>
      <c r="I886" s="474" t="str">
        <f t="shared" si="69"/>
        <v>21302</v>
      </c>
    </row>
    <row r="887" s="319" customFormat="1" ht="34" hidden="1" customHeight="1" spans="1:9">
      <c r="A887" s="333">
        <v>2130236</v>
      </c>
      <c r="B887" s="342" t="s">
        <v>803</v>
      </c>
      <c r="C887" s="478">
        <v>0</v>
      </c>
      <c r="D887" s="479">
        <v>0</v>
      </c>
      <c r="E887" s="477" t="str">
        <f t="shared" si="70"/>
        <v/>
      </c>
      <c r="F887" s="139" t="str">
        <f t="shared" si="66"/>
        <v>否</v>
      </c>
      <c r="G887" s="473" t="str">
        <f t="shared" si="67"/>
        <v>项</v>
      </c>
      <c r="H887" s="474" t="str">
        <f t="shared" si="68"/>
        <v>213</v>
      </c>
      <c r="I887" s="474" t="str">
        <f t="shared" si="69"/>
        <v>21302</v>
      </c>
    </row>
    <row r="888" s="319" customFormat="1" ht="34" hidden="1" customHeight="1" spans="1:9">
      <c r="A888" s="333">
        <v>2130237</v>
      </c>
      <c r="B888" s="342" t="s">
        <v>772</v>
      </c>
      <c r="C888" s="478">
        <v>0</v>
      </c>
      <c r="D888" s="479">
        <v>0</v>
      </c>
      <c r="E888" s="477" t="str">
        <f t="shared" si="70"/>
        <v/>
      </c>
      <c r="F888" s="139" t="str">
        <f t="shared" si="66"/>
        <v>否</v>
      </c>
      <c r="G888" s="473" t="str">
        <f t="shared" si="67"/>
        <v>项</v>
      </c>
      <c r="H888" s="474" t="str">
        <f t="shared" si="68"/>
        <v>213</v>
      </c>
      <c r="I888" s="474" t="str">
        <f t="shared" si="69"/>
        <v>21302</v>
      </c>
    </row>
    <row r="889" s="319" customFormat="1" ht="34" customHeight="1" spans="1:9">
      <c r="A889" s="333" t="s">
        <v>804</v>
      </c>
      <c r="B889" s="342" t="s">
        <v>805</v>
      </c>
      <c r="C889" s="478">
        <v>16</v>
      </c>
      <c r="D889" s="479">
        <v>1684</v>
      </c>
      <c r="E889" s="477">
        <f t="shared" si="70"/>
        <v>104.25</v>
      </c>
      <c r="F889" s="139" t="str">
        <f t="shared" si="66"/>
        <v>是</v>
      </c>
      <c r="G889" s="473" t="str">
        <f t="shared" si="67"/>
        <v>项</v>
      </c>
      <c r="H889" s="474" t="str">
        <f t="shared" si="68"/>
        <v>213</v>
      </c>
      <c r="I889" s="474" t="str">
        <f t="shared" si="69"/>
        <v>21302</v>
      </c>
    </row>
    <row r="890" s="319" customFormat="1" ht="34" customHeight="1" spans="1:9">
      <c r="A890" s="333">
        <v>2130299</v>
      </c>
      <c r="B890" s="342" t="s">
        <v>806</v>
      </c>
      <c r="C890" s="478">
        <v>111</v>
      </c>
      <c r="D890" s="479">
        <v>840</v>
      </c>
      <c r="E890" s="477">
        <f t="shared" si="70"/>
        <v>6.56756756756757</v>
      </c>
      <c r="F890" s="139" t="str">
        <f t="shared" si="66"/>
        <v>是</v>
      </c>
      <c r="G890" s="473" t="str">
        <f t="shared" si="67"/>
        <v>项</v>
      </c>
      <c r="H890" s="474" t="str">
        <f t="shared" si="68"/>
        <v>213</v>
      </c>
      <c r="I890" s="474" t="str">
        <f t="shared" si="69"/>
        <v>21302</v>
      </c>
    </row>
    <row r="891" s="316" customFormat="1" ht="34" customHeight="1" spans="1:9">
      <c r="A891" s="339">
        <v>21303</v>
      </c>
      <c r="B891" s="475" t="s">
        <v>807</v>
      </c>
      <c r="C891" s="476">
        <f>SUMIFS(C892:C$1302,$G892:$G$1302,"项",$I892:$I$1302,$A891)</f>
        <v>17863</v>
      </c>
      <c r="D891" s="479">
        <f>SUMIFS(D892:D$1302,$G892:$G$1302,"项",$I892:$I$1302,$A891)</f>
        <v>8840</v>
      </c>
      <c r="E891" s="477">
        <f t="shared" si="70"/>
        <v>-0.50512231987908</v>
      </c>
      <c r="F891" s="139" t="str">
        <f t="shared" si="66"/>
        <v>是</v>
      </c>
      <c r="G891" s="473" t="str">
        <f t="shared" si="67"/>
        <v>款</v>
      </c>
      <c r="H891" s="474" t="str">
        <f t="shared" si="68"/>
        <v>213</v>
      </c>
      <c r="I891" s="474" t="str">
        <f t="shared" si="69"/>
        <v>21303</v>
      </c>
    </row>
    <row r="892" s="319" customFormat="1" ht="34" customHeight="1" spans="1:9">
      <c r="A892" s="333">
        <v>2130301</v>
      </c>
      <c r="B892" s="342" t="s">
        <v>151</v>
      </c>
      <c r="C892" s="478">
        <v>247</v>
      </c>
      <c r="D892" s="479">
        <v>240</v>
      </c>
      <c r="E892" s="477">
        <f t="shared" si="70"/>
        <v>-0.02834008097166</v>
      </c>
      <c r="F892" s="139" t="str">
        <f t="shared" si="66"/>
        <v>是</v>
      </c>
      <c r="G892" s="473" t="str">
        <f t="shared" si="67"/>
        <v>项</v>
      </c>
      <c r="H892" s="474" t="str">
        <f t="shared" si="68"/>
        <v>213</v>
      </c>
      <c r="I892" s="474" t="str">
        <f t="shared" si="69"/>
        <v>21303</v>
      </c>
    </row>
    <row r="893" s="319" customFormat="1" ht="34" hidden="1" customHeight="1" spans="1:9">
      <c r="A893" s="333">
        <v>2130302</v>
      </c>
      <c r="B893" s="342" t="s">
        <v>152</v>
      </c>
      <c r="C893" s="478">
        <v>0</v>
      </c>
      <c r="D893" s="479">
        <v>0</v>
      </c>
      <c r="E893" s="477" t="str">
        <f t="shared" si="70"/>
        <v/>
      </c>
      <c r="F893" s="139" t="str">
        <f t="shared" si="66"/>
        <v>否</v>
      </c>
      <c r="G893" s="473" t="str">
        <f t="shared" si="67"/>
        <v>项</v>
      </c>
      <c r="H893" s="474" t="str">
        <f t="shared" si="68"/>
        <v>213</v>
      </c>
      <c r="I893" s="474" t="str">
        <f t="shared" si="69"/>
        <v>21303</v>
      </c>
    </row>
    <row r="894" s="319" customFormat="1" ht="34" hidden="1" customHeight="1" spans="1:9">
      <c r="A894" s="333">
        <v>2130303</v>
      </c>
      <c r="B894" s="342" t="s">
        <v>153</v>
      </c>
      <c r="C894" s="478">
        <v>0</v>
      </c>
      <c r="D894" s="479">
        <v>0</v>
      </c>
      <c r="E894" s="477" t="str">
        <f t="shared" si="70"/>
        <v/>
      </c>
      <c r="F894" s="139" t="str">
        <f t="shared" si="66"/>
        <v>否</v>
      </c>
      <c r="G894" s="473" t="str">
        <f t="shared" si="67"/>
        <v>项</v>
      </c>
      <c r="H894" s="474" t="str">
        <f t="shared" si="68"/>
        <v>213</v>
      </c>
      <c r="I894" s="474" t="str">
        <f t="shared" si="69"/>
        <v>21303</v>
      </c>
    </row>
    <row r="895" s="319" customFormat="1" ht="34" customHeight="1" spans="1:9">
      <c r="A895" s="333">
        <v>2130304</v>
      </c>
      <c r="B895" s="342" t="s">
        <v>808</v>
      </c>
      <c r="C895" s="478">
        <v>1526</v>
      </c>
      <c r="D895" s="479">
        <v>1444</v>
      </c>
      <c r="E895" s="477">
        <f t="shared" si="70"/>
        <v>-0.0537352555701179</v>
      </c>
      <c r="F895" s="139" t="str">
        <f t="shared" si="66"/>
        <v>是</v>
      </c>
      <c r="G895" s="473" t="str">
        <f t="shared" si="67"/>
        <v>项</v>
      </c>
      <c r="H895" s="474" t="str">
        <f t="shared" si="68"/>
        <v>213</v>
      </c>
      <c r="I895" s="474" t="str">
        <f t="shared" si="69"/>
        <v>21303</v>
      </c>
    </row>
    <row r="896" s="319" customFormat="1" ht="34" customHeight="1" spans="1:9">
      <c r="A896" s="333">
        <v>2130305</v>
      </c>
      <c r="B896" s="342" t="s">
        <v>809</v>
      </c>
      <c r="C896" s="478">
        <v>13084</v>
      </c>
      <c r="D896" s="479">
        <v>2854</v>
      </c>
      <c r="E896" s="477">
        <f t="shared" si="70"/>
        <v>-0.781870987465607</v>
      </c>
      <c r="F896" s="139" t="str">
        <f t="shared" si="66"/>
        <v>是</v>
      </c>
      <c r="G896" s="473" t="str">
        <f t="shared" si="67"/>
        <v>项</v>
      </c>
      <c r="H896" s="474" t="str">
        <f t="shared" si="68"/>
        <v>213</v>
      </c>
      <c r="I896" s="474" t="str">
        <f t="shared" si="69"/>
        <v>21303</v>
      </c>
    </row>
    <row r="897" s="319" customFormat="1" ht="34" customHeight="1" spans="1:9">
      <c r="A897" s="333">
        <v>2130306</v>
      </c>
      <c r="B897" s="342" t="s">
        <v>810</v>
      </c>
      <c r="C897" s="478">
        <v>83</v>
      </c>
      <c r="D897" s="479">
        <f>38+30</f>
        <v>68</v>
      </c>
      <c r="E897" s="477">
        <f t="shared" si="70"/>
        <v>-0.180722891566265</v>
      </c>
      <c r="F897" s="139" t="str">
        <f t="shared" si="66"/>
        <v>是</v>
      </c>
      <c r="G897" s="473" t="str">
        <f t="shared" si="67"/>
        <v>项</v>
      </c>
      <c r="H897" s="474" t="str">
        <f t="shared" si="68"/>
        <v>213</v>
      </c>
      <c r="I897" s="474" t="str">
        <f t="shared" si="69"/>
        <v>21303</v>
      </c>
    </row>
    <row r="898" s="319" customFormat="1" ht="34" hidden="1" customHeight="1" spans="1:9">
      <c r="A898" s="333">
        <v>2130307</v>
      </c>
      <c r="B898" s="342" t="s">
        <v>811</v>
      </c>
      <c r="C898" s="478">
        <v>0</v>
      </c>
      <c r="D898" s="479">
        <v>0</v>
      </c>
      <c r="E898" s="477" t="str">
        <f t="shared" si="70"/>
        <v/>
      </c>
      <c r="F898" s="139" t="str">
        <f t="shared" si="66"/>
        <v>否</v>
      </c>
      <c r="G898" s="473" t="str">
        <f t="shared" si="67"/>
        <v>项</v>
      </c>
      <c r="H898" s="474" t="str">
        <f t="shared" si="68"/>
        <v>213</v>
      </c>
      <c r="I898" s="474" t="str">
        <f t="shared" si="69"/>
        <v>21303</v>
      </c>
    </row>
    <row r="899" s="319" customFormat="1" ht="34" hidden="1" customHeight="1" spans="1:9">
      <c r="A899" s="333">
        <v>2130308</v>
      </c>
      <c r="B899" s="342" t="s">
        <v>812</v>
      </c>
      <c r="C899" s="478">
        <v>0</v>
      </c>
      <c r="D899" s="479">
        <v>0</v>
      </c>
      <c r="E899" s="477" t="str">
        <f t="shared" si="70"/>
        <v/>
      </c>
      <c r="F899" s="139" t="str">
        <f t="shared" si="66"/>
        <v>否</v>
      </c>
      <c r="G899" s="473" t="str">
        <f t="shared" si="67"/>
        <v>项</v>
      </c>
      <c r="H899" s="474" t="str">
        <f t="shared" si="68"/>
        <v>213</v>
      </c>
      <c r="I899" s="474" t="str">
        <f t="shared" si="69"/>
        <v>21303</v>
      </c>
    </row>
    <row r="900" s="319" customFormat="1" ht="34" hidden="1" customHeight="1" spans="1:9">
      <c r="A900" s="333">
        <v>2130309</v>
      </c>
      <c r="B900" s="342" t="s">
        <v>813</v>
      </c>
      <c r="C900" s="478">
        <v>0</v>
      </c>
      <c r="D900" s="479">
        <v>0</v>
      </c>
      <c r="E900" s="477" t="str">
        <f t="shared" si="70"/>
        <v/>
      </c>
      <c r="F900" s="139" t="str">
        <f t="shared" ref="F900:F963" si="71">IF(LEN(A900)=3,"是",IF(B900&lt;&gt;"",IF(SUM(C900:D900)&lt;&gt;0,"是","否"),"是"))</f>
        <v>否</v>
      </c>
      <c r="G900" s="473" t="str">
        <f t="shared" ref="G900:G963" si="72">_xlfn.IFS(LEN(A900)=3,"类",LEN(A900)=5,"款",LEN(A900)=7,"项")</f>
        <v>项</v>
      </c>
      <c r="H900" s="474" t="str">
        <f t="shared" ref="H900:H963" si="73">LEFT(A900,3)</f>
        <v>213</v>
      </c>
      <c r="I900" s="474" t="str">
        <f t="shared" ref="I900:I963" si="74">LEFT(A900,5)</f>
        <v>21303</v>
      </c>
    </row>
    <row r="901" s="319" customFormat="1" ht="34" customHeight="1" spans="1:9">
      <c r="A901" s="333">
        <v>2130310</v>
      </c>
      <c r="B901" s="342" t="s">
        <v>814</v>
      </c>
      <c r="C901" s="478">
        <v>699</v>
      </c>
      <c r="D901" s="479">
        <f>1579+822</f>
        <v>2401</v>
      </c>
      <c r="E901" s="477">
        <f t="shared" si="70"/>
        <v>2.43490701001431</v>
      </c>
      <c r="F901" s="139" t="str">
        <f t="shared" si="71"/>
        <v>是</v>
      </c>
      <c r="G901" s="473" t="str">
        <f t="shared" si="72"/>
        <v>项</v>
      </c>
      <c r="H901" s="474" t="str">
        <f t="shared" si="73"/>
        <v>213</v>
      </c>
      <c r="I901" s="474" t="str">
        <f t="shared" si="74"/>
        <v>21303</v>
      </c>
    </row>
    <row r="902" s="319" customFormat="1" ht="34" customHeight="1" spans="1:9">
      <c r="A902" s="333">
        <v>2130311</v>
      </c>
      <c r="B902" s="342" t="s">
        <v>815</v>
      </c>
      <c r="C902" s="478">
        <v>20</v>
      </c>
      <c r="D902" s="479">
        <v>48</v>
      </c>
      <c r="E902" s="477">
        <f t="shared" si="70"/>
        <v>1.4</v>
      </c>
      <c r="F902" s="139" t="str">
        <f t="shared" si="71"/>
        <v>是</v>
      </c>
      <c r="G902" s="473" t="str">
        <f t="shared" si="72"/>
        <v>项</v>
      </c>
      <c r="H902" s="474" t="str">
        <f t="shared" si="73"/>
        <v>213</v>
      </c>
      <c r="I902" s="474" t="str">
        <f t="shared" si="74"/>
        <v>21303</v>
      </c>
    </row>
    <row r="903" s="319" customFormat="1" ht="34" hidden="1" customHeight="1" spans="1:9">
      <c r="A903" s="333">
        <v>2130312</v>
      </c>
      <c r="B903" s="342" t="s">
        <v>816</v>
      </c>
      <c r="C903" s="478">
        <v>0</v>
      </c>
      <c r="D903" s="479">
        <v>0</v>
      </c>
      <c r="E903" s="477" t="str">
        <f t="shared" si="70"/>
        <v/>
      </c>
      <c r="F903" s="139" t="str">
        <f t="shared" si="71"/>
        <v>否</v>
      </c>
      <c r="G903" s="473" t="str">
        <f t="shared" si="72"/>
        <v>项</v>
      </c>
      <c r="H903" s="474" t="str">
        <f t="shared" si="73"/>
        <v>213</v>
      </c>
      <c r="I903" s="474" t="str">
        <f t="shared" si="74"/>
        <v>21303</v>
      </c>
    </row>
    <row r="904" s="319" customFormat="1" ht="34" hidden="1" customHeight="1" spans="1:9">
      <c r="A904" s="333">
        <v>2130313</v>
      </c>
      <c r="B904" s="342" t="s">
        <v>817</v>
      </c>
      <c r="C904" s="478">
        <v>0</v>
      </c>
      <c r="D904" s="479">
        <v>0</v>
      </c>
      <c r="E904" s="477" t="str">
        <f t="shared" si="70"/>
        <v/>
      </c>
      <c r="F904" s="139" t="str">
        <f t="shared" si="71"/>
        <v>否</v>
      </c>
      <c r="G904" s="473" t="str">
        <f t="shared" si="72"/>
        <v>项</v>
      </c>
      <c r="H904" s="474" t="str">
        <f t="shared" si="73"/>
        <v>213</v>
      </c>
      <c r="I904" s="474" t="str">
        <f t="shared" si="74"/>
        <v>21303</v>
      </c>
    </row>
    <row r="905" s="319" customFormat="1" ht="34" customHeight="1" spans="1:9">
      <c r="A905" s="333">
        <v>2130314</v>
      </c>
      <c r="B905" s="342" t="s">
        <v>818</v>
      </c>
      <c r="C905" s="478">
        <v>103</v>
      </c>
      <c r="D905" s="479">
        <f>306+30+26</f>
        <v>362</v>
      </c>
      <c r="E905" s="477">
        <f t="shared" si="70"/>
        <v>2.51456310679612</v>
      </c>
      <c r="F905" s="139" t="str">
        <f t="shared" si="71"/>
        <v>是</v>
      </c>
      <c r="G905" s="473" t="str">
        <f t="shared" si="72"/>
        <v>项</v>
      </c>
      <c r="H905" s="474" t="str">
        <f t="shared" si="73"/>
        <v>213</v>
      </c>
      <c r="I905" s="474" t="str">
        <f t="shared" si="74"/>
        <v>21303</v>
      </c>
    </row>
    <row r="906" s="319" customFormat="1" ht="34" customHeight="1" spans="1:9">
      <c r="A906" s="333">
        <v>2130315</v>
      </c>
      <c r="B906" s="342" t="s">
        <v>819</v>
      </c>
      <c r="C906" s="478">
        <v>112</v>
      </c>
      <c r="D906" s="479">
        <v>202</v>
      </c>
      <c r="E906" s="477">
        <f t="shared" si="70"/>
        <v>0.803571428571429</v>
      </c>
      <c r="F906" s="139" t="str">
        <f t="shared" si="71"/>
        <v>是</v>
      </c>
      <c r="G906" s="473" t="str">
        <f t="shared" si="72"/>
        <v>项</v>
      </c>
      <c r="H906" s="474" t="str">
        <f t="shared" si="73"/>
        <v>213</v>
      </c>
      <c r="I906" s="474" t="str">
        <f t="shared" si="74"/>
        <v>21303</v>
      </c>
    </row>
    <row r="907" s="319" customFormat="1" ht="34" customHeight="1" spans="1:9">
      <c r="A907" s="333">
        <v>2130316</v>
      </c>
      <c r="B907" s="342" t="s">
        <v>820</v>
      </c>
      <c r="C907" s="478">
        <v>1634</v>
      </c>
      <c r="D907" s="479">
        <v>281</v>
      </c>
      <c r="E907" s="477">
        <f t="shared" si="70"/>
        <v>-0.828029375764994</v>
      </c>
      <c r="F907" s="139" t="str">
        <f t="shared" si="71"/>
        <v>是</v>
      </c>
      <c r="G907" s="473" t="str">
        <f t="shared" si="72"/>
        <v>项</v>
      </c>
      <c r="H907" s="474" t="str">
        <f t="shared" si="73"/>
        <v>213</v>
      </c>
      <c r="I907" s="474" t="str">
        <f t="shared" si="74"/>
        <v>21303</v>
      </c>
    </row>
    <row r="908" s="319" customFormat="1" ht="34" hidden="1" customHeight="1" spans="1:9">
      <c r="A908" s="333">
        <v>2130317</v>
      </c>
      <c r="B908" s="342" t="s">
        <v>821</v>
      </c>
      <c r="C908" s="479">
        <v>0</v>
      </c>
      <c r="D908" s="479">
        <v>0</v>
      </c>
      <c r="E908" s="477" t="str">
        <f t="shared" si="70"/>
        <v/>
      </c>
      <c r="F908" s="139" t="str">
        <f t="shared" si="71"/>
        <v>否</v>
      </c>
      <c r="G908" s="473" t="str">
        <f t="shared" si="72"/>
        <v>项</v>
      </c>
      <c r="H908" s="474" t="str">
        <f t="shared" si="73"/>
        <v>213</v>
      </c>
      <c r="I908" s="474" t="str">
        <f t="shared" si="74"/>
        <v>21303</v>
      </c>
    </row>
    <row r="909" s="319" customFormat="1" ht="34" hidden="1" customHeight="1" spans="1:9">
      <c r="A909" s="333">
        <v>2130318</v>
      </c>
      <c r="B909" s="342" t="s">
        <v>822</v>
      </c>
      <c r="C909" s="478">
        <v>0</v>
      </c>
      <c r="D909" s="479">
        <v>0</v>
      </c>
      <c r="E909" s="477" t="str">
        <f t="shared" si="70"/>
        <v/>
      </c>
      <c r="F909" s="139" t="str">
        <f t="shared" si="71"/>
        <v>否</v>
      </c>
      <c r="G909" s="473" t="str">
        <f t="shared" si="72"/>
        <v>项</v>
      </c>
      <c r="H909" s="474" t="str">
        <f t="shared" si="73"/>
        <v>213</v>
      </c>
      <c r="I909" s="474" t="str">
        <f t="shared" si="74"/>
        <v>21303</v>
      </c>
    </row>
    <row r="910" s="319" customFormat="1" ht="34" customHeight="1" spans="1:9">
      <c r="A910" s="333">
        <v>2130319</v>
      </c>
      <c r="B910" s="342" t="s">
        <v>823</v>
      </c>
      <c r="C910" s="478">
        <v>50</v>
      </c>
      <c r="D910" s="479">
        <v>0</v>
      </c>
      <c r="E910" s="477">
        <f t="shared" si="70"/>
        <v>-1</v>
      </c>
      <c r="F910" s="139" t="str">
        <f t="shared" si="71"/>
        <v>是</v>
      </c>
      <c r="G910" s="473" t="str">
        <f t="shared" si="72"/>
        <v>项</v>
      </c>
      <c r="H910" s="474" t="str">
        <f t="shared" si="73"/>
        <v>213</v>
      </c>
      <c r="I910" s="474" t="str">
        <f t="shared" si="74"/>
        <v>21303</v>
      </c>
    </row>
    <row r="911" s="319" customFormat="1" ht="34" customHeight="1" spans="1:9">
      <c r="A911" s="333">
        <v>2130321</v>
      </c>
      <c r="B911" s="342" t="s">
        <v>824</v>
      </c>
      <c r="C911" s="478">
        <v>123</v>
      </c>
      <c r="D911" s="479">
        <v>483</v>
      </c>
      <c r="E911" s="477">
        <f t="shared" si="70"/>
        <v>2.92682926829268</v>
      </c>
      <c r="F911" s="139" t="str">
        <f t="shared" si="71"/>
        <v>是</v>
      </c>
      <c r="G911" s="473" t="str">
        <f t="shared" si="72"/>
        <v>项</v>
      </c>
      <c r="H911" s="474" t="str">
        <f t="shared" si="73"/>
        <v>213</v>
      </c>
      <c r="I911" s="474" t="str">
        <f t="shared" si="74"/>
        <v>21303</v>
      </c>
    </row>
    <row r="912" s="319" customFormat="1" ht="34" hidden="1" customHeight="1" spans="1:9">
      <c r="A912" s="333">
        <v>2130322</v>
      </c>
      <c r="B912" s="342" t="s">
        <v>825</v>
      </c>
      <c r="C912" s="478">
        <v>0</v>
      </c>
      <c r="D912" s="479">
        <v>0</v>
      </c>
      <c r="E912" s="477" t="str">
        <f t="shared" si="70"/>
        <v/>
      </c>
      <c r="F912" s="139" t="str">
        <f t="shared" si="71"/>
        <v>否</v>
      </c>
      <c r="G912" s="473" t="str">
        <f t="shared" si="72"/>
        <v>项</v>
      </c>
      <c r="H912" s="474" t="str">
        <f t="shared" si="73"/>
        <v>213</v>
      </c>
      <c r="I912" s="474" t="str">
        <f t="shared" si="74"/>
        <v>21303</v>
      </c>
    </row>
    <row r="913" s="319" customFormat="1" ht="34" hidden="1" customHeight="1" spans="1:9">
      <c r="A913" s="333">
        <v>2130333</v>
      </c>
      <c r="B913" s="342" t="s">
        <v>799</v>
      </c>
      <c r="C913" s="478">
        <v>0</v>
      </c>
      <c r="D913" s="479">
        <v>0</v>
      </c>
      <c r="E913" s="477" t="str">
        <f t="shared" si="70"/>
        <v/>
      </c>
      <c r="F913" s="139" t="str">
        <f t="shared" si="71"/>
        <v>否</v>
      </c>
      <c r="G913" s="473" t="str">
        <f t="shared" si="72"/>
        <v>项</v>
      </c>
      <c r="H913" s="474" t="str">
        <f t="shared" si="73"/>
        <v>213</v>
      </c>
      <c r="I913" s="474" t="str">
        <f t="shared" si="74"/>
        <v>21303</v>
      </c>
    </row>
    <row r="914" s="319" customFormat="1" ht="34" hidden="1" customHeight="1" spans="1:9">
      <c r="A914" s="333">
        <v>2130334</v>
      </c>
      <c r="B914" s="342" t="s">
        <v>826</v>
      </c>
      <c r="C914" s="478">
        <v>0</v>
      </c>
      <c r="D914" s="479">
        <v>0</v>
      </c>
      <c r="E914" s="477" t="str">
        <f t="shared" si="70"/>
        <v/>
      </c>
      <c r="F914" s="139" t="str">
        <f t="shared" si="71"/>
        <v>否</v>
      </c>
      <c r="G914" s="473" t="str">
        <f t="shared" si="72"/>
        <v>项</v>
      </c>
      <c r="H914" s="474" t="str">
        <f t="shared" si="73"/>
        <v>213</v>
      </c>
      <c r="I914" s="474" t="str">
        <f t="shared" si="74"/>
        <v>21303</v>
      </c>
    </row>
    <row r="915" s="319" customFormat="1" ht="34" customHeight="1" spans="1:9">
      <c r="A915" s="333">
        <v>2130335</v>
      </c>
      <c r="B915" s="342" t="s">
        <v>827</v>
      </c>
      <c r="C915" s="478">
        <v>182</v>
      </c>
      <c r="D915" s="479">
        <f>359+86</f>
        <v>445</v>
      </c>
      <c r="E915" s="477">
        <f t="shared" si="70"/>
        <v>1.44505494505495</v>
      </c>
      <c r="F915" s="139" t="str">
        <f t="shared" si="71"/>
        <v>是</v>
      </c>
      <c r="G915" s="473" t="str">
        <f t="shared" si="72"/>
        <v>项</v>
      </c>
      <c r="H915" s="474" t="str">
        <f t="shared" si="73"/>
        <v>213</v>
      </c>
      <c r="I915" s="474" t="str">
        <f t="shared" si="74"/>
        <v>21303</v>
      </c>
    </row>
    <row r="916" s="319" customFormat="1" ht="34" hidden="1" customHeight="1" spans="1:9">
      <c r="A916" s="333">
        <v>2130336</v>
      </c>
      <c r="B916" s="342" t="s">
        <v>828</v>
      </c>
      <c r="C916" s="478">
        <v>0</v>
      </c>
      <c r="D916" s="479">
        <v>0</v>
      </c>
      <c r="E916" s="477" t="str">
        <f t="shared" si="70"/>
        <v/>
      </c>
      <c r="F916" s="139" t="str">
        <f t="shared" si="71"/>
        <v>否</v>
      </c>
      <c r="G916" s="473" t="str">
        <f t="shared" si="72"/>
        <v>项</v>
      </c>
      <c r="H916" s="474" t="str">
        <f t="shared" si="73"/>
        <v>213</v>
      </c>
      <c r="I916" s="474" t="str">
        <f t="shared" si="74"/>
        <v>21303</v>
      </c>
    </row>
    <row r="917" s="319" customFormat="1" ht="34" hidden="1" customHeight="1" spans="1:9">
      <c r="A917" s="333">
        <v>2130337</v>
      </c>
      <c r="B917" s="342" t="s">
        <v>829</v>
      </c>
      <c r="C917" s="478">
        <v>0</v>
      </c>
      <c r="D917" s="479">
        <v>0</v>
      </c>
      <c r="E917" s="477" t="str">
        <f t="shared" si="70"/>
        <v/>
      </c>
      <c r="F917" s="139" t="str">
        <f t="shared" si="71"/>
        <v>否</v>
      </c>
      <c r="G917" s="473" t="str">
        <f t="shared" si="72"/>
        <v>项</v>
      </c>
      <c r="H917" s="474" t="str">
        <f t="shared" si="73"/>
        <v>213</v>
      </c>
      <c r="I917" s="474" t="str">
        <f t="shared" si="74"/>
        <v>21303</v>
      </c>
    </row>
    <row r="918" s="319" customFormat="1" ht="34" customHeight="1" spans="1:9">
      <c r="A918" s="333">
        <v>2130399</v>
      </c>
      <c r="B918" s="342" t="s">
        <v>830</v>
      </c>
      <c r="C918" s="478">
        <v>0</v>
      </c>
      <c r="D918" s="479">
        <v>12</v>
      </c>
      <c r="E918" s="477" t="str">
        <f t="shared" si="70"/>
        <v/>
      </c>
      <c r="F918" s="139" t="str">
        <f t="shared" si="71"/>
        <v>是</v>
      </c>
      <c r="G918" s="473" t="str">
        <f t="shared" si="72"/>
        <v>项</v>
      </c>
      <c r="H918" s="474" t="str">
        <f t="shared" si="73"/>
        <v>213</v>
      </c>
      <c r="I918" s="474" t="str">
        <f t="shared" si="74"/>
        <v>21303</v>
      </c>
    </row>
    <row r="919" s="316" customFormat="1" ht="34" customHeight="1" spans="1:9">
      <c r="A919" s="339">
        <v>21305</v>
      </c>
      <c r="B919" s="475" t="s">
        <v>831</v>
      </c>
      <c r="C919" s="476">
        <f>SUMIFS(C920:C$1302,$G920:$G$1302,"项",$I920:$I$1302,$A919)</f>
        <v>41936</v>
      </c>
      <c r="D919" s="479">
        <f>SUMIFS(D920:D$1302,$G920:$G$1302,"项",$I920:$I$1302,$A919)</f>
        <v>31805</v>
      </c>
      <c r="E919" s="477">
        <f t="shared" si="70"/>
        <v>-0.241582411293399</v>
      </c>
      <c r="F919" s="139" t="str">
        <f t="shared" si="71"/>
        <v>是</v>
      </c>
      <c r="G919" s="473" t="str">
        <f t="shared" si="72"/>
        <v>款</v>
      </c>
      <c r="H919" s="474" t="str">
        <f t="shared" si="73"/>
        <v>213</v>
      </c>
      <c r="I919" s="474" t="str">
        <f t="shared" si="74"/>
        <v>21305</v>
      </c>
    </row>
    <row r="920" s="319" customFormat="1" ht="34" hidden="1" customHeight="1" spans="1:9">
      <c r="A920" s="333">
        <v>2130501</v>
      </c>
      <c r="B920" s="342" t="s">
        <v>151</v>
      </c>
      <c r="C920" s="478">
        <v>0</v>
      </c>
      <c r="D920" s="479">
        <v>0</v>
      </c>
      <c r="E920" s="477" t="str">
        <f t="shared" si="70"/>
        <v/>
      </c>
      <c r="F920" s="139" t="str">
        <f t="shared" si="71"/>
        <v>否</v>
      </c>
      <c r="G920" s="473" t="str">
        <f t="shared" si="72"/>
        <v>项</v>
      </c>
      <c r="H920" s="474" t="str">
        <f t="shared" si="73"/>
        <v>213</v>
      </c>
      <c r="I920" s="474" t="str">
        <f t="shared" si="74"/>
        <v>21305</v>
      </c>
    </row>
    <row r="921" s="319" customFormat="1" ht="34" hidden="1" customHeight="1" spans="1:9">
      <c r="A921" s="333">
        <v>2130502</v>
      </c>
      <c r="B921" s="342" t="s">
        <v>152</v>
      </c>
      <c r="C921" s="478">
        <v>0</v>
      </c>
      <c r="D921" s="479">
        <v>0</v>
      </c>
      <c r="E921" s="477" t="str">
        <f t="shared" si="70"/>
        <v/>
      </c>
      <c r="F921" s="139" t="str">
        <f t="shared" si="71"/>
        <v>否</v>
      </c>
      <c r="G921" s="473" t="str">
        <f t="shared" si="72"/>
        <v>项</v>
      </c>
      <c r="H921" s="474" t="str">
        <f t="shared" si="73"/>
        <v>213</v>
      </c>
      <c r="I921" s="474" t="str">
        <f t="shared" si="74"/>
        <v>21305</v>
      </c>
    </row>
    <row r="922" s="319" customFormat="1" ht="34" hidden="1" customHeight="1" spans="1:9">
      <c r="A922" s="333">
        <v>2130503</v>
      </c>
      <c r="B922" s="342" t="s">
        <v>153</v>
      </c>
      <c r="C922" s="478">
        <v>0</v>
      </c>
      <c r="D922" s="479">
        <v>0</v>
      </c>
      <c r="E922" s="477" t="str">
        <f t="shared" si="70"/>
        <v/>
      </c>
      <c r="F922" s="139" t="str">
        <f t="shared" si="71"/>
        <v>否</v>
      </c>
      <c r="G922" s="473" t="str">
        <f t="shared" si="72"/>
        <v>项</v>
      </c>
      <c r="H922" s="474" t="str">
        <f t="shared" si="73"/>
        <v>213</v>
      </c>
      <c r="I922" s="474" t="str">
        <f t="shared" si="74"/>
        <v>21305</v>
      </c>
    </row>
    <row r="923" s="319" customFormat="1" ht="34" customHeight="1" spans="1:9">
      <c r="A923" s="333">
        <v>2130504</v>
      </c>
      <c r="B923" s="342" t="s">
        <v>832</v>
      </c>
      <c r="C923" s="478">
        <v>15977</v>
      </c>
      <c r="D923" s="479">
        <v>25911</v>
      </c>
      <c r="E923" s="477">
        <f t="shared" si="70"/>
        <v>0.621768792639419</v>
      </c>
      <c r="F923" s="139" t="str">
        <f t="shared" si="71"/>
        <v>是</v>
      </c>
      <c r="G923" s="473" t="str">
        <f t="shared" si="72"/>
        <v>项</v>
      </c>
      <c r="H923" s="474" t="str">
        <f t="shared" si="73"/>
        <v>213</v>
      </c>
      <c r="I923" s="474" t="str">
        <f t="shared" si="74"/>
        <v>21305</v>
      </c>
    </row>
    <row r="924" s="319" customFormat="1" ht="34" customHeight="1" spans="1:9">
      <c r="A924" s="333">
        <v>2130505</v>
      </c>
      <c r="B924" s="342" t="s">
        <v>833</v>
      </c>
      <c r="C924" s="478">
        <v>18470</v>
      </c>
      <c r="D924" s="479">
        <v>3501</v>
      </c>
      <c r="E924" s="477">
        <f t="shared" si="70"/>
        <v>-0.810449377368706</v>
      </c>
      <c r="F924" s="139" t="str">
        <f t="shared" si="71"/>
        <v>是</v>
      </c>
      <c r="G924" s="473" t="str">
        <f t="shared" si="72"/>
        <v>项</v>
      </c>
      <c r="H924" s="474" t="str">
        <f t="shared" si="73"/>
        <v>213</v>
      </c>
      <c r="I924" s="474" t="str">
        <f t="shared" si="74"/>
        <v>21305</v>
      </c>
    </row>
    <row r="925" s="319" customFormat="1" ht="34" customHeight="1" spans="1:9">
      <c r="A925" s="333">
        <v>2130506</v>
      </c>
      <c r="B925" s="342" t="s">
        <v>834</v>
      </c>
      <c r="C925" s="478">
        <v>1038</v>
      </c>
      <c r="D925" s="479">
        <v>647</v>
      </c>
      <c r="E925" s="477">
        <f t="shared" si="70"/>
        <v>-0.376685934489403</v>
      </c>
      <c r="F925" s="139" t="str">
        <f t="shared" si="71"/>
        <v>是</v>
      </c>
      <c r="G925" s="473" t="str">
        <f t="shared" si="72"/>
        <v>项</v>
      </c>
      <c r="H925" s="474" t="str">
        <f t="shared" si="73"/>
        <v>213</v>
      </c>
      <c r="I925" s="474" t="str">
        <f t="shared" si="74"/>
        <v>21305</v>
      </c>
    </row>
    <row r="926" s="319" customFormat="1" ht="34" customHeight="1" spans="1:9">
      <c r="A926" s="333">
        <v>2130507</v>
      </c>
      <c r="B926" s="342" t="s">
        <v>835</v>
      </c>
      <c r="C926" s="479">
        <v>1841</v>
      </c>
      <c r="D926" s="479">
        <v>159</v>
      </c>
      <c r="E926" s="477">
        <f t="shared" si="70"/>
        <v>-0.913633894622488</v>
      </c>
      <c r="F926" s="139" t="str">
        <f t="shared" si="71"/>
        <v>是</v>
      </c>
      <c r="G926" s="473" t="str">
        <f t="shared" si="72"/>
        <v>项</v>
      </c>
      <c r="H926" s="474" t="str">
        <f t="shared" si="73"/>
        <v>213</v>
      </c>
      <c r="I926" s="474" t="str">
        <f t="shared" si="74"/>
        <v>21305</v>
      </c>
    </row>
    <row r="927" s="319" customFormat="1" ht="34" hidden="1" customHeight="1" spans="1:9">
      <c r="A927" s="333">
        <v>2130508</v>
      </c>
      <c r="B927" s="342" t="s">
        <v>836</v>
      </c>
      <c r="C927" s="478">
        <v>0</v>
      </c>
      <c r="D927" s="479">
        <v>0</v>
      </c>
      <c r="E927" s="477" t="str">
        <f t="shared" si="70"/>
        <v/>
      </c>
      <c r="F927" s="139" t="str">
        <f t="shared" si="71"/>
        <v>否</v>
      </c>
      <c r="G927" s="473" t="str">
        <f t="shared" si="72"/>
        <v>项</v>
      </c>
      <c r="H927" s="474" t="str">
        <f t="shared" si="73"/>
        <v>213</v>
      </c>
      <c r="I927" s="474" t="str">
        <f t="shared" si="74"/>
        <v>21305</v>
      </c>
    </row>
    <row r="928" s="319" customFormat="1" ht="34" hidden="1" customHeight="1" spans="1:9">
      <c r="A928" s="333">
        <v>2130550</v>
      </c>
      <c r="B928" s="342" t="s">
        <v>160</v>
      </c>
      <c r="C928" s="478">
        <v>0</v>
      </c>
      <c r="D928" s="479">
        <v>0</v>
      </c>
      <c r="E928" s="477" t="str">
        <f t="shared" si="70"/>
        <v/>
      </c>
      <c r="F928" s="139" t="str">
        <f t="shared" si="71"/>
        <v>否</v>
      </c>
      <c r="G928" s="473" t="str">
        <f t="shared" si="72"/>
        <v>项</v>
      </c>
      <c r="H928" s="474" t="str">
        <f t="shared" si="73"/>
        <v>213</v>
      </c>
      <c r="I928" s="474" t="str">
        <f t="shared" si="74"/>
        <v>21305</v>
      </c>
    </row>
    <row r="929" s="319" customFormat="1" ht="34" customHeight="1" spans="1:9">
      <c r="A929" s="333">
        <v>2130599</v>
      </c>
      <c r="B929" s="342" t="s">
        <v>837</v>
      </c>
      <c r="C929" s="478">
        <v>4610</v>
      </c>
      <c r="D929" s="479">
        <f>1627-40</f>
        <v>1587</v>
      </c>
      <c r="E929" s="477">
        <f t="shared" si="70"/>
        <v>-0.655748373101952</v>
      </c>
      <c r="F929" s="139" t="str">
        <f t="shared" si="71"/>
        <v>是</v>
      </c>
      <c r="G929" s="473" t="str">
        <f t="shared" si="72"/>
        <v>项</v>
      </c>
      <c r="H929" s="474" t="str">
        <f t="shared" si="73"/>
        <v>213</v>
      </c>
      <c r="I929" s="474" t="str">
        <f t="shared" si="74"/>
        <v>21305</v>
      </c>
    </row>
    <row r="930" s="316" customFormat="1" ht="34" customHeight="1" spans="1:9">
      <c r="A930" s="339">
        <v>21307</v>
      </c>
      <c r="B930" s="475" t="s">
        <v>838</v>
      </c>
      <c r="C930" s="476">
        <f>SUMIFS(C931:C$1302,$G931:$G$1302,"项",$I931:$I$1302,$A930)</f>
        <v>2285</v>
      </c>
      <c r="D930" s="479">
        <f>SUMIFS(D931:D$1302,$G931:$G$1302,"项",$I931:$I$1302,$A930)</f>
        <v>5908</v>
      </c>
      <c r="E930" s="477">
        <f t="shared" si="70"/>
        <v>1.5855579868709</v>
      </c>
      <c r="F930" s="139" t="str">
        <f t="shared" si="71"/>
        <v>是</v>
      </c>
      <c r="G930" s="473" t="str">
        <f t="shared" si="72"/>
        <v>款</v>
      </c>
      <c r="H930" s="474" t="str">
        <f t="shared" si="73"/>
        <v>213</v>
      </c>
      <c r="I930" s="474" t="str">
        <f t="shared" si="74"/>
        <v>21307</v>
      </c>
    </row>
    <row r="931" s="319" customFormat="1" ht="34" customHeight="1" spans="1:9">
      <c r="A931" s="333">
        <v>2130701</v>
      </c>
      <c r="B931" s="342" t="s">
        <v>839</v>
      </c>
      <c r="C931" s="478">
        <v>516</v>
      </c>
      <c r="D931" s="479">
        <f>955+59</f>
        <v>1014</v>
      </c>
      <c r="E931" s="477">
        <f t="shared" si="70"/>
        <v>0.965116279069767</v>
      </c>
      <c r="F931" s="139" t="str">
        <f t="shared" si="71"/>
        <v>是</v>
      </c>
      <c r="G931" s="473" t="str">
        <f t="shared" si="72"/>
        <v>项</v>
      </c>
      <c r="H931" s="474" t="str">
        <f t="shared" si="73"/>
        <v>213</v>
      </c>
      <c r="I931" s="474" t="str">
        <f t="shared" si="74"/>
        <v>21307</v>
      </c>
    </row>
    <row r="932" s="319" customFormat="1" ht="34" hidden="1" customHeight="1" spans="1:9">
      <c r="A932" s="333">
        <v>2130704</v>
      </c>
      <c r="B932" s="342" t="s">
        <v>840</v>
      </c>
      <c r="C932" s="479">
        <v>0</v>
      </c>
      <c r="D932" s="479">
        <v>0</v>
      </c>
      <c r="E932" s="477" t="str">
        <f t="shared" si="70"/>
        <v/>
      </c>
      <c r="F932" s="139" t="str">
        <f t="shared" si="71"/>
        <v>否</v>
      </c>
      <c r="G932" s="473" t="str">
        <f t="shared" si="72"/>
        <v>项</v>
      </c>
      <c r="H932" s="474" t="str">
        <f t="shared" si="73"/>
        <v>213</v>
      </c>
      <c r="I932" s="474" t="str">
        <f t="shared" si="74"/>
        <v>21307</v>
      </c>
    </row>
    <row r="933" s="319" customFormat="1" ht="34" customHeight="1" spans="1:9">
      <c r="A933" s="333">
        <v>2130705</v>
      </c>
      <c r="B933" s="342" t="s">
        <v>841</v>
      </c>
      <c r="C933" s="478">
        <v>1619</v>
      </c>
      <c r="D933" s="479">
        <v>4198</v>
      </c>
      <c r="E933" s="477">
        <f t="shared" si="70"/>
        <v>1.5929586164299</v>
      </c>
      <c r="F933" s="139" t="str">
        <f t="shared" si="71"/>
        <v>是</v>
      </c>
      <c r="G933" s="473" t="str">
        <f t="shared" si="72"/>
        <v>项</v>
      </c>
      <c r="H933" s="474" t="str">
        <f t="shared" si="73"/>
        <v>213</v>
      </c>
      <c r="I933" s="474" t="str">
        <f t="shared" si="74"/>
        <v>21307</v>
      </c>
    </row>
    <row r="934" s="319" customFormat="1" ht="34" customHeight="1" spans="1:9">
      <c r="A934" s="333">
        <v>2130706</v>
      </c>
      <c r="B934" s="342" t="s">
        <v>842</v>
      </c>
      <c r="C934" s="478">
        <v>150</v>
      </c>
      <c r="D934" s="479"/>
      <c r="E934" s="477">
        <f t="shared" si="70"/>
        <v>-1</v>
      </c>
      <c r="F934" s="139" t="str">
        <f t="shared" si="71"/>
        <v>是</v>
      </c>
      <c r="G934" s="473" t="str">
        <f t="shared" si="72"/>
        <v>项</v>
      </c>
      <c r="H934" s="474" t="str">
        <f t="shared" si="73"/>
        <v>213</v>
      </c>
      <c r="I934" s="474" t="str">
        <f t="shared" si="74"/>
        <v>21307</v>
      </c>
    </row>
    <row r="935" s="319" customFormat="1" ht="34" customHeight="1" spans="1:9">
      <c r="A935" s="333">
        <v>2130707</v>
      </c>
      <c r="B935" s="342" t="s">
        <v>843</v>
      </c>
      <c r="C935" s="479">
        <v>0</v>
      </c>
      <c r="D935" s="479">
        <f>400+100</f>
        <v>500</v>
      </c>
      <c r="E935" s="477" t="str">
        <f t="shared" si="70"/>
        <v/>
      </c>
      <c r="F935" s="139" t="str">
        <f t="shared" si="71"/>
        <v>是</v>
      </c>
      <c r="G935" s="473" t="str">
        <f t="shared" si="72"/>
        <v>项</v>
      </c>
      <c r="H935" s="474" t="str">
        <f t="shared" si="73"/>
        <v>213</v>
      </c>
      <c r="I935" s="474" t="str">
        <f t="shared" si="74"/>
        <v>21307</v>
      </c>
    </row>
    <row r="936" s="319" customFormat="1" ht="34" customHeight="1" spans="1:9">
      <c r="A936" s="333">
        <v>2130799</v>
      </c>
      <c r="B936" s="342" t="s">
        <v>844</v>
      </c>
      <c r="C936" s="478">
        <v>0</v>
      </c>
      <c r="D936" s="479">
        <v>196</v>
      </c>
      <c r="E936" s="477" t="str">
        <f t="shared" si="70"/>
        <v/>
      </c>
      <c r="F936" s="139" t="str">
        <f t="shared" si="71"/>
        <v>是</v>
      </c>
      <c r="G936" s="473" t="str">
        <f t="shared" si="72"/>
        <v>项</v>
      </c>
      <c r="H936" s="474" t="str">
        <f t="shared" si="73"/>
        <v>213</v>
      </c>
      <c r="I936" s="474" t="str">
        <f t="shared" si="74"/>
        <v>21307</v>
      </c>
    </row>
    <row r="937" s="316" customFormat="1" ht="34" customHeight="1" spans="1:9">
      <c r="A937" s="339">
        <v>21308</v>
      </c>
      <c r="B937" s="475" t="s">
        <v>845</v>
      </c>
      <c r="C937" s="476">
        <f>SUMIFS(C938:C$1302,$G938:$G$1302,"项",$I938:$I$1302,$A937)</f>
        <v>550</v>
      </c>
      <c r="D937" s="479">
        <f>SUMIFS(D938:D$1302,$G938:$G$1302,"项",$I938:$I$1302,$A937)</f>
        <v>1458</v>
      </c>
      <c r="E937" s="477">
        <f t="shared" si="70"/>
        <v>1.65090909090909</v>
      </c>
      <c r="F937" s="139" t="str">
        <f t="shared" si="71"/>
        <v>是</v>
      </c>
      <c r="G937" s="473" t="str">
        <f t="shared" si="72"/>
        <v>款</v>
      </c>
      <c r="H937" s="474" t="str">
        <f t="shared" si="73"/>
        <v>213</v>
      </c>
      <c r="I937" s="474" t="str">
        <f t="shared" si="74"/>
        <v>21308</v>
      </c>
    </row>
    <row r="938" s="319" customFormat="1" ht="34" hidden="1" customHeight="1" spans="1:9">
      <c r="A938" s="333">
        <v>2130801</v>
      </c>
      <c r="B938" s="342" t="s">
        <v>846</v>
      </c>
      <c r="C938" s="479">
        <v>0</v>
      </c>
      <c r="D938" s="479">
        <v>0</v>
      </c>
      <c r="E938" s="477" t="str">
        <f t="shared" si="70"/>
        <v/>
      </c>
      <c r="F938" s="139" t="str">
        <f t="shared" si="71"/>
        <v>否</v>
      </c>
      <c r="G938" s="473" t="str">
        <f t="shared" si="72"/>
        <v>项</v>
      </c>
      <c r="H938" s="474" t="str">
        <f t="shared" si="73"/>
        <v>213</v>
      </c>
      <c r="I938" s="474" t="str">
        <f t="shared" si="74"/>
        <v>21308</v>
      </c>
    </row>
    <row r="939" s="319" customFormat="1" ht="34" customHeight="1" spans="1:9">
      <c r="A939" s="333">
        <v>2130803</v>
      </c>
      <c r="B939" s="342" t="s">
        <v>847</v>
      </c>
      <c r="C939" s="479">
        <v>470</v>
      </c>
      <c r="D939" s="479">
        <v>1303</v>
      </c>
      <c r="E939" s="477">
        <f t="shared" si="70"/>
        <v>1.77234042553191</v>
      </c>
      <c r="F939" s="139" t="str">
        <f t="shared" si="71"/>
        <v>是</v>
      </c>
      <c r="G939" s="473" t="str">
        <f t="shared" si="72"/>
        <v>项</v>
      </c>
      <c r="H939" s="474" t="str">
        <f t="shared" si="73"/>
        <v>213</v>
      </c>
      <c r="I939" s="474" t="str">
        <f t="shared" si="74"/>
        <v>21308</v>
      </c>
    </row>
    <row r="940" s="319" customFormat="1" ht="34" customHeight="1" spans="1:9">
      <c r="A940" s="333">
        <v>2130804</v>
      </c>
      <c r="B940" s="342" t="s">
        <v>848</v>
      </c>
      <c r="C940" s="478">
        <v>80</v>
      </c>
      <c r="D940" s="479">
        <v>155</v>
      </c>
      <c r="E940" s="477">
        <f t="shared" si="70"/>
        <v>0.9375</v>
      </c>
      <c r="F940" s="139" t="str">
        <f t="shared" si="71"/>
        <v>是</v>
      </c>
      <c r="G940" s="473" t="str">
        <f t="shared" si="72"/>
        <v>项</v>
      </c>
      <c r="H940" s="474" t="str">
        <f t="shared" si="73"/>
        <v>213</v>
      </c>
      <c r="I940" s="474" t="str">
        <f t="shared" si="74"/>
        <v>21308</v>
      </c>
    </row>
    <row r="941" s="319" customFormat="1" ht="34" hidden="1" customHeight="1" spans="1:9">
      <c r="A941" s="333">
        <v>2130805</v>
      </c>
      <c r="B941" s="342" t="s">
        <v>849</v>
      </c>
      <c r="C941" s="478">
        <v>0</v>
      </c>
      <c r="D941" s="479">
        <v>0</v>
      </c>
      <c r="E941" s="477" t="str">
        <f t="shared" si="70"/>
        <v/>
      </c>
      <c r="F941" s="139" t="str">
        <f t="shared" si="71"/>
        <v>否</v>
      </c>
      <c r="G941" s="473" t="str">
        <f t="shared" si="72"/>
        <v>项</v>
      </c>
      <c r="H941" s="474" t="str">
        <f t="shared" si="73"/>
        <v>213</v>
      </c>
      <c r="I941" s="474" t="str">
        <f t="shared" si="74"/>
        <v>21308</v>
      </c>
    </row>
    <row r="942" s="319" customFormat="1" ht="34" hidden="1" customHeight="1" spans="1:9">
      <c r="A942" s="333">
        <v>2130899</v>
      </c>
      <c r="B942" s="342" t="s">
        <v>850</v>
      </c>
      <c r="C942" s="478">
        <v>0</v>
      </c>
      <c r="D942" s="479">
        <v>0</v>
      </c>
      <c r="E942" s="477" t="str">
        <f t="shared" si="70"/>
        <v/>
      </c>
      <c r="F942" s="139" t="str">
        <f t="shared" si="71"/>
        <v>否</v>
      </c>
      <c r="G942" s="473" t="str">
        <f t="shared" si="72"/>
        <v>项</v>
      </c>
      <c r="H942" s="474" t="str">
        <f t="shared" si="73"/>
        <v>213</v>
      </c>
      <c r="I942" s="474" t="str">
        <f t="shared" si="74"/>
        <v>21308</v>
      </c>
    </row>
    <row r="943" s="316" customFormat="1" ht="34" hidden="1" customHeight="1" spans="1:9">
      <c r="A943" s="339">
        <v>21309</v>
      </c>
      <c r="B943" s="475" t="s">
        <v>851</v>
      </c>
      <c r="C943" s="476">
        <f>SUMIFS(C944:C$1302,$G944:$G$1302,"项",$I944:$I$1302,$A943)</f>
        <v>0</v>
      </c>
      <c r="D943" s="479">
        <f>SUMIFS(D944:D$1302,$G944:$G$1302,"项",$I944:$I$1302,$A943)</f>
        <v>0</v>
      </c>
      <c r="E943" s="477" t="str">
        <f t="shared" si="70"/>
        <v/>
      </c>
      <c r="F943" s="139" t="str">
        <f t="shared" si="71"/>
        <v>否</v>
      </c>
      <c r="G943" s="473" t="str">
        <f t="shared" si="72"/>
        <v>款</v>
      </c>
      <c r="H943" s="474" t="str">
        <f t="shared" si="73"/>
        <v>213</v>
      </c>
      <c r="I943" s="474" t="str">
        <f t="shared" si="74"/>
        <v>21309</v>
      </c>
    </row>
    <row r="944" s="319" customFormat="1" ht="34" hidden="1" customHeight="1" spans="1:9">
      <c r="A944" s="333">
        <v>2130901</v>
      </c>
      <c r="B944" s="342" t="s">
        <v>852</v>
      </c>
      <c r="C944" s="478">
        <v>0</v>
      </c>
      <c r="D944" s="479">
        <v>0</v>
      </c>
      <c r="E944" s="477" t="str">
        <f t="shared" si="70"/>
        <v/>
      </c>
      <c r="F944" s="139" t="str">
        <f t="shared" si="71"/>
        <v>否</v>
      </c>
      <c r="G944" s="473" t="str">
        <f t="shared" si="72"/>
        <v>项</v>
      </c>
      <c r="H944" s="474" t="str">
        <f t="shared" si="73"/>
        <v>213</v>
      </c>
      <c r="I944" s="474" t="str">
        <f t="shared" si="74"/>
        <v>21309</v>
      </c>
    </row>
    <row r="945" s="319" customFormat="1" ht="34" hidden="1" customHeight="1" spans="1:9">
      <c r="A945" s="333">
        <v>2130999</v>
      </c>
      <c r="B945" s="342" t="s">
        <v>853</v>
      </c>
      <c r="C945" s="478">
        <v>0</v>
      </c>
      <c r="D945" s="479">
        <v>0</v>
      </c>
      <c r="E945" s="477" t="str">
        <f t="shared" si="70"/>
        <v/>
      </c>
      <c r="F945" s="139" t="str">
        <f t="shared" si="71"/>
        <v>否</v>
      </c>
      <c r="G945" s="473" t="str">
        <f t="shared" si="72"/>
        <v>项</v>
      </c>
      <c r="H945" s="474" t="str">
        <f t="shared" si="73"/>
        <v>213</v>
      </c>
      <c r="I945" s="474" t="str">
        <f t="shared" si="74"/>
        <v>21309</v>
      </c>
    </row>
    <row r="946" s="316" customFormat="1" ht="34" customHeight="1" spans="1:9">
      <c r="A946" s="339">
        <v>21399</v>
      </c>
      <c r="B946" s="475" t="s">
        <v>854</v>
      </c>
      <c r="C946" s="476">
        <f>SUMIFS(C947:C$1302,$G947:$G$1302,"项",$I947:$I$1302,$A946)</f>
        <v>20</v>
      </c>
      <c r="D946" s="479">
        <f>SUMIFS(D947:D$1302,$G947:$G$1302,"项",$I947:$I$1302,$A946)</f>
        <v>5</v>
      </c>
      <c r="E946" s="477">
        <f t="shared" si="70"/>
        <v>-0.75</v>
      </c>
      <c r="F946" s="139" t="str">
        <f t="shared" si="71"/>
        <v>是</v>
      </c>
      <c r="G946" s="473" t="str">
        <f t="shared" si="72"/>
        <v>款</v>
      </c>
      <c r="H946" s="474" t="str">
        <f t="shared" si="73"/>
        <v>213</v>
      </c>
      <c r="I946" s="474" t="str">
        <f t="shared" si="74"/>
        <v>21399</v>
      </c>
    </row>
    <row r="947" s="319" customFormat="1" ht="34" hidden="1" customHeight="1" spans="1:9">
      <c r="A947" s="333">
        <v>2139901</v>
      </c>
      <c r="B947" s="342" t="s">
        <v>855</v>
      </c>
      <c r="C947" s="478">
        <v>0</v>
      </c>
      <c r="D947" s="479">
        <v>0</v>
      </c>
      <c r="E947" s="477" t="str">
        <f t="shared" si="70"/>
        <v/>
      </c>
      <c r="F947" s="139" t="str">
        <f t="shared" si="71"/>
        <v>否</v>
      </c>
      <c r="G947" s="473" t="str">
        <f t="shared" si="72"/>
        <v>项</v>
      </c>
      <c r="H947" s="474" t="str">
        <f t="shared" si="73"/>
        <v>213</v>
      </c>
      <c r="I947" s="474" t="str">
        <f t="shared" si="74"/>
        <v>21399</v>
      </c>
    </row>
    <row r="948" s="319" customFormat="1" ht="34" customHeight="1" spans="1:9">
      <c r="A948" s="333">
        <v>2139999</v>
      </c>
      <c r="B948" s="342" t="s">
        <v>856</v>
      </c>
      <c r="C948" s="478">
        <v>20</v>
      </c>
      <c r="D948" s="479">
        <v>5</v>
      </c>
      <c r="E948" s="477">
        <f t="shared" si="70"/>
        <v>-0.75</v>
      </c>
      <c r="F948" s="139" t="str">
        <f t="shared" si="71"/>
        <v>是</v>
      </c>
      <c r="G948" s="473" t="str">
        <f t="shared" si="72"/>
        <v>项</v>
      </c>
      <c r="H948" s="474" t="str">
        <f t="shared" si="73"/>
        <v>213</v>
      </c>
      <c r="I948" s="474" t="str">
        <f t="shared" si="74"/>
        <v>21399</v>
      </c>
    </row>
    <row r="949" s="316" customFormat="1" ht="34" customHeight="1" spans="1:9">
      <c r="A949" s="470">
        <v>214</v>
      </c>
      <c r="B949" s="340" t="s">
        <v>107</v>
      </c>
      <c r="C949" s="341">
        <f>SUMIFS(C950:C$1302,$G950:$G$1302,"款",$H950:$H$1302,$A949)</f>
        <v>4568</v>
      </c>
      <c r="D949" s="479">
        <f>SUMIFS(D950:D$1302,$G950:$G$1302,"款",$H950:$H$1302,$A949)</f>
        <v>17264</v>
      </c>
      <c r="E949" s="471">
        <f t="shared" ref="E949:E1012" si="75">IF(C949&lt;&gt;0,D949/C949-1,"")</f>
        <v>2.77933450087566</v>
      </c>
      <c r="F949" s="472" t="str">
        <f t="shared" si="71"/>
        <v>是</v>
      </c>
      <c r="G949" s="473" t="str">
        <f t="shared" si="72"/>
        <v>类</v>
      </c>
      <c r="H949" s="474" t="str">
        <f t="shared" si="73"/>
        <v>214</v>
      </c>
      <c r="I949" s="474" t="str">
        <f t="shared" si="74"/>
        <v>214</v>
      </c>
    </row>
    <row r="950" s="316" customFormat="1" ht="34" customHeight="1" spans="1:9">
      <c r="A950" s="339">
        <v>21401</v>
      </c>
      <c r="B950" s="475" t="s">
        <v>857</v>
      </c>
      <c r="C950" s="476">
        <f>SUMIFS(C951:C$1302,$G951:$G$1302,"项",$I951:$I$1302,$A950)</f>
        <v>4568</v>
      </c>
      <c r="D950" s="479">
        <f>SUMIFS(D951:D$1302,$G951:$G$1302,"项",$I951:$I$1302,$A950)</f>
        <v>17264</v>
      </c>
      <c r="E950" s="477">
        <f t="shared" si="75"/>
        <v>2.77933450087566</v>
      </c>
      <c r="F950" s="139" t="str">
        <f t="shared" si="71"/>
        <v>是</v>
      </c>
      <c r="G950" s="473" t="str">
        <f t="shared" si="72"/>
        <v>款</v>
      </c>
      <c r="H950" s="474" t="str">
        <f t="shared" si="73"/>
        <v>214</v>
      </c>
      <c r="I950" s="474" t="str">
        <f t="shared" si="74"/>
        <v>21401</v>
      </c>
    </row>
    <row r="951" s="319" customFormat="1" ht="34" customHeight="1" spans="1:9">
      <c r="A951" s="333">
        <v>2140101</v>
      </c>
      <c r="B951" s="342" t="s">
        <v>151</v>
      </c>
      <c r="C951" s="478">
        <v>309</v>
      </c>
      <c r="D951" s="479">
        <v>389</v>
      </c>
      <c r="E951" s="477">
        <f t="shared" si="75"/>
        <v>0.258899676375405</v>
      </c>
      <c r="F951" s="139" t="str">
        <f t="shared" si="71"/>
        <v>是</v>
      </c>
      <c r="G951" s="473" t="str">
        <f t="shared" si="72"/>
        <v>项</v>
      </c>
      <c r="H951" s="474" t="str">
        <f t="shared" si="73"/>
        <v>214</v>
      </c>
      <c r="I951" s="474" t="str">
        <f t="shared" si="74"/>
        <v>21401</v>
      </c>
    </row>
    <row r="952" s="319" customFormat="1" ht="34" hidden="1" customHeight="1" spans="1:9">
      <c r="A952" s="333">
        <v>2140102</v>
      </c>
      <c r="B952" s="342" t="s">
        <v>152</v>
      </c>
      <c r="C952" s="478">
        <v>0</v>
      </c>
      <c r="D952" s="479">
        <v>0</v>
      </c>
      <c r="E952" s="477" t="str">
        <f t="shared" si="75"/>
        <v/>
      </c>
      <c r="F952" s="139" t="str">
        <f t="shared" si="71"/>
        <v>否</v>
      </c>
      <c r="G952" s="473" t="str">
        <f t="shared" si="72"/>
        <v>项</v>
      </c>
      <c r="H952" s="474" t="str">
        <f t="shared" si="73"/>
        <v>214</v>
      </c>
      <c r="I952" s="474" t="str">
        <f t="shared" si="74"/>
        <v>21401</v>
      </c>
    </row>
    <row r="953" s="319" customFormat="1" ht="34" hidden="1" customHeight="1" spans="1:9">
      <c r="A953" s="333">
        <v>2140103</v>
      </c>
      <c r="B953" s="342" t="s">
        <v>153</v>
      </c>
      <c r="C953" s="478">
        <v>0</v>
      </c>
      <c r="D953" s="479">
        <v>0</v>
      </c>
      <c r="E953" s="477" t="str">
        <f t="shared" si="75"/>
        <v/>
      </c>
      <c r="F953" s="139" t="str">
        <f t="shared" si="71"/>
        <v>否</v>
      </c>
      <c r="G953" s="473" t="str">
        <f t="shared" si="72"/>
        <v>项</v>
      </c>
      <c r="H953" s="474" t="str">
        <f t="shared" si="73"/>
        <v>214</v>
      </c>
      <c r="I953" s="474" t="str">
        <f t="shared" si="74"/>
        <v>21401</v>
      </c>
    </row>
    <row r="954" s="319" customFormat="1" ht="34" customHeight="1" spans="1:9">
      <c r="A954" s="333">
        <v>2140104</v>
      </c>
      <c r="B954" s="342" t="s">
        <v>858</v>
      </c>
      <c r="C954" s="478">
        <v>2609</v>
      </c>
      <c r="D954" s="479">
        <f>9628+230</f>
        <v>9858</v>
      </c>
      <c r="E954" s="477">
        <f t="shared" si="75"/>
        <v>2.77845917976236</v>
      </c>
      <c r="F954" s="139" t="str">
        <f t="shared" si="71"/>
        <v>是</v>
      </c>
      <c r="G954" s="473" t="str">
        <f t="shared" si="72"/>
        <v>项</v>
      </c>
      <c r="H954" s="474" t="str">
        <f t="shared" si="73"/>
        <v>214</v>
      </c>
      <c r="I954" s="474" t="str">
        <f t="shared" si="74"/>
        <v>21401</v>
      </c>
    </row>
    <row r="955" s="319" customFormat="1" ht="34" customHeight="1" spans="1:9">
      <c r="A955" s="333">
        <v>2140106</v>
      </c>
      <c r="B955" s="342" t="s">
        <v>859</v>
      </c>
      <c r="C955" s="478">
        <v>1367</v>
      </c>
      <c r="D955" s="479">
        <v>5407</v>
      </c>
      <c r="E955" s="477">
        <f t="shared" si="75"/>
        <v>2.95537673738113</v>
      </c>
      <c r="F955" s="139" t="str">
        <f t="shared" si="71"/>
        <v>是</v>
      </c>
      <c r="G955" s="473" t="str">
        <f t="shared" si="72"/>
        <v>项</v>
      </c>
      <c r="H955" s="474" t="str">
        <f t="shared" si="73"/>
        <v>214</v>
      </c>
      <c r="I955" s="474" t="str">
        <f t="shared" si="74"/>
        <v>21401</v>
      </c>
    </row>
    <row r="956" s="319" customFormat="1" ht="34" hidden="1" customHeight="1" spans="1:9">
      <c r="A956" s="333">
        <v>2140109</v>
      </c>
      <c r="B956" s="342" t="s">
        <v>860</v>
      </c>
      <c r="C956" s="478">
        <v>0</v>
      </c>
      <c r="D956" s="479">
        <v>0</v>
      </c>
      <c r="E956" s="477" t="str">
        <f t="shared" si="75"/>
        <v/>
      </c>
      <c r="F956" s="139" t="str">
        <f t="shared" si="71"/>
        <v>否</v>
      </c>
      <c r="G956" s="473" t="str">
        <f t="shared" si="72"/>
        <v>项</v>
      </c>
      <c r="H956" s="474" t="str">
        <f t="shared" si="73"/>
        <v>214</v>
      </c>
      <c r="I956" s="474" t="str">
        <f t="shared" si="74"/>
        <v>21401</v>
      </c>
    </row>
    <row r="957" s="319" customFormat="1" ht="34" hidden="1" customHeight="1" spans="1:9">
      <c r="A957" s="333">
        <v>2140110</v>
      </c>
      <c r="B957" s="342" t="s">
        <v>861</v>
      </c>
      <c r="C957" s="478">
        <v>0</v>
      </c>
      <c r="D957" s="479">
        <v>0</v>
      </c>
      <c r="E957" s="477" t="str">
        <f t="shared" si="75"/>
        <v/>
      </c>
      <c r="F957" s="139" t="str">
        <f t="shared" si="71"/>
        <v>否</v>
      </c>
      <c r="G957" s="473" t="str">
        <f t="shared" si="72"/>
        <v>项</v>
      </c>
      <c r="H957" s="474" t="str">
        <f t="shared" si="73"/>
        <v>214</v>
      </c>
      <c r="I957" s="474" t="str">
        <f t="shared" si="74"/>
        <v>21401</v>
      </c>
    </row>
    <row r="958" s="319" customFormat="1" ht="34" hidden="1" customHeight="1" spans="1:9">
      <c r="A958" s="333">
        <v>2140111</v>
      </c>
      <c r="B958" s="342" t="s">
        <v>862</v>
      </c>
      <c r="C958" s="478">
        <v>0</v>
      </c>
      <c r="D958" s="479">
        <v>0</v>
      </c>
      <c r="E958" s="477" t="str">
        <f t="shared" si="75"/>
        <v/>
      </c>
      <c r="F958" s="139" t="str">
        <f t="shared" si="71"/>
        <v>否</v>
      </c>
      <c r="G958" s="473" t="str">
        <f t="shared" si="72"/>
        <v>项</v>
      </c>
      <c r="H958" s="474" t="str">
        <f t="shared" si="73"/>
        <v>214</v>
      </c>
      <c r="I958" s="474" t="str">
        <f t="shared" si="74"/>
        <v>21401</v>
      </c>
    </row>
    <row r="959" s="319" customFormat="1" ht="34" customHeight="1" spans="1:9">
      <c r="A959" s="333">
        <v>2140112</v>
      </c>
      <c r="B959" s="342" t="s">
        <v>863</v>
      </c>
      <c r="C959" s="478">
        <v>206</v>
      </c>
      <c r="D959" s="479">
        <v>241</v>
      </c>
      <c r="E959" s="477">
        <f t="shared" si="75"/>
        <v>0.169902912621359</v>
      </c>
      <c r="F959" s="139" t="str">
        <f t="shared" si="71"/>
        <v>是</v>
      </c>
      <c r="G959" s="473" t="str">
        <f t="shared" si="72"/>
        <v>项</v>
      </c>
      <c r="H959" s="474" t="str">
        <f t="shared" si="73"/>
        <v>214</v>
      </c>
      <c r="I959" s="474" t="str">
        <f t="shared" si="74"/>
        <v>21401</v>
      </c>
    </row>
    <row r="960" s="319" customFormat="1" ht="34" hidden="1" customHeight="1" spans="1:9">
      <c r="A960" s="333">
        <v>2140114</v>
      </c>
      <c r="B960" s="342" t="s">
        <v>864</v>
      </c>
      <c r="C960" s="479">
        <v>0</v>
      </c>
      <c r="D960" s="479">
        <v>0</v>
      </c>
      <c r="E960" s="477" t="str">
        <f t="shared" si="75"/>
        <v/>
      </c>
      <c r="F960" s="139" t="str">
        <f t="shared" si="71"/>
        <v>否</v>
      </c>
      <c r="G960" s="473" t="str">
        <f t="shared" si="72"/>
        <v>项</v>
      </c>
      <c r="H960" s="474" t="str">
        <f t="shared" si="73"/>
        <v>214</v>
      </c>
      <c r="I960" s="474" t="str">
        <f t="shared" si="74"/>
        <v>21401</v>
      </c>
    </row>
    <row r="961" s="319" customFormat="1" ht="34" hidden="1" customHeight="1" spans="1:9">
      <c r="A961" s="333">
        <v>2140122</v>
      </c>
      <c r="B961" s="342" t="s">
        <v>865</v>
      </c>
      <c r="C961" s="478">
        <v>0</v>
      </c>
      <c r="D961" s="479">
        <v>0</v>
      </c>
      <c r="E961" s="477" t="str">
        <f t="shared" si="75"/>
        <v/>
      </c>
      <c r="F961" s="139" t="str">
        <f t="shared" si="71"/>
        <v>否</v>
      </c>
      <c r="G961" s="473" t="str">
        <f t="shared" si="72"/>
        <v>项</v>
      </c>
      <c r="H961" s="474" t="str">
        <f t="shared" si="73"/>
        <v>214</v>
      </c>
      <c r="I961" s="474" t="str">
        <f t="shared" si="74"/>
        <v>21401</v>
      </c>
    </row>
    <row r="962" s="319" customFormat="1" ht="34" customHeight="1" spans="1:9">
      <c r="A962" s="333">
        <v>2140123</v>
      </c>
      <c r="B962" s="342" t="s">
        <v>866</v>
      </c>
      <c r="C962" s="478">
        <v>3</v>
      </c>
      <c r="D962" s="479">
        <v>12</v>
      </c>
      <c r="E962" s="477">
        <f t="shared" si="75"/>
        <v>3</v>
      </c>
      <c r="F962" s="139" t="str">
        <f t="shared" si="71"/>
        <v>是</v>
      </c>
      <c r="G962" s="473" t="str">
        <f t="shared" si="72"/>
        <v>项</v>
      </c>
      <c r="H962" s="474" t="str">
        <f t="shared" si="73"/>
        <v>214</v>
      </c>
      <c r="I962" s="474" t="str">
        <f t="shared" si="74"/>
        <v>21401</v>
      </c>
    </row>
    <row r="963" s="319" customFormat="1" ht="34" hidden="1" customHeight="1" spans="1:9">
      <c r="A963" s="333">
        <v>2140127</v>
      </c>
      <c r="B963" s="342" t="s">
        <v>867</v>
      </c>
      <c r="C963" s="478">
        <v>0</v>
      </c>
      <c r="D963" s="479">
        <v>0</v>
      </c>
      <c r="E963" s="477" t="str">
        <f t="shared" si="75"/>
        <v/>
      </c>
      <c r="F963" s="139" t="str">
        <f t="shared" si="71"/>
        <v>否</v>
      </c>
      <c r="G963" s="473" t="str">
        <f t="shared" si="72"/>
        <v>项</v>
      </c>
      <c r="H963" s="474" t="str">
        <f t="shared" si="73"/>
        <v>214</v>
      </c>
      <c r="I963" s="474" t="str">
        <f t="shared" si="74"/>
        <v>21401</v>
      </c>
    </row>
    <row r="964" s="319" customFormat="1" ht="34" hidden="1" customHeight="1" spans="1:9">
      <c r="A964" s="333">
        <v>2140128</v>
      </c>
      <c r="B964" s="342" t="s">
        <v>868</v>
      </c>
      <c r="C964" s="478">
        <v>0</v>
      </c>
      <c r="D964" s="479">
        <v>0</v>
      </c>
      <c r="E964" s="477" t="str">
        <f t="shared" si="75"/>
        <v/>
      </c>
      <c r="F964" s="139" t="str">
        <f t="shared" ref="F964:F1027" si="76">IF(LEN(A964)=3,"是",IF(B964&lt;&gt;"",IF(SUM(C964:D964)&lt;&gt;0,"是","否"),"是"))</f>
        <v>否</v>
      </c>
      <c r="G964" s="473" t="str">
        <f t="shared" ref="G964:G1027" si="77">_xlfn.IFS(LEN(A964)=3,"类",LEN(A964)=5,"款",LEN(A964)=7,"项")</f>
        <v>项</v>
      </c>
      <c r="H964" s="474" t="str">
        <f t="shared" ref="H964:H1027" si="78">LEFT(A964,3)</f>
        <v>214</v>
      </c>
      <c r="I964" s="474" t="str">
        <f t="shared" ref="I964:I1027" si="79">LEFT(A964,5)</f>
        <v>21401</v>
      </c>
    </row>
    <row r="965" s="319" customFormat="1" ht="34" hidden="1" customHeight="1" spans="1:9">
      <c r="A965" s="333">
        <v>2140129</v>
      </c>
      <c r="B965" s="342" t="s">
        <v>869</v>
      </c>
      <c r="C965" s="478">
        <v>0</v>
      </c>
      <c r="D965" s="479">
        <v>0</v>
      </c>
      <c r="E965" s="477" t="str">
        <f t="shared" si="75"/>
        <v/>
      </c>
      <c r="F965" s="139" t="str">
        <f t="shared" si="76"/>
        <v>否</v>
      </c>
      <c r="G965" s="473" t="str">
        <f t="shared" si="77"/>
        <v>项</v>
      </c>
      <c r="H965" s="474" t="str">
        <f t="shared" si="78"/>
        <v>214</v>
      </c>
      <c r="I965" s="474" t="str">
        <f t="shared" si="79"/>
        <v>21401</v>
      </c>
    </row>
    <row r="966" s="319" customFormat="1" ht="34" hidden="1" customHeight="1" spans="1:9">
      <c r="A966" s="333">
        <v>2140130</v>
      </c>
      <c r="B966" s="342" t="s">
        <v>870</v>
      </c>
      <c r="C966" s="478">
        <v>0</v>
      </c>
      <c r="D966" s="479">
        <v>0</v>
      </c>
      <c r="E966" s="477" t="str">
        <f t="shared" si="75"/>
        <v/>
      </c>
      <c r="F966" s="139" t="str">
        <f t="shared" si="76"/>
        <v>否</v>
      </c>
      <c r="G966" s="473" t="str">
        <f t="shared" si="77"/>
        <v>项</v>
      </c>
      <c r="H966" s="474" t="str">
        <f t="shared" si="78"/>
        <v>214</v>
      </c>
      <c r="I966" s="474" t="str">
        <f t="shared" si="79"/>
        <v>21401</v>
      </c>
    </row>
    <row r="967" s="319" customFormat="1" ht="34" hidden="1" customHeight="1" spans="1:9">
      <c r="A967" s="333">
        <v>2140131</v>
      </c>
      <c r="B967" s="342" t="s">
        <v>871</v>
      </c>
      <c r="C967" s="478">
        <v>0</v>
      </c>
      <c r="D967" s="479">
        <v>0</v>
      </c>
      <c r="E967" s="477" t="str">
        <f t="shared" si="75"/>
        <v/>
      </c>
      <c r="F967" s="139" t="str">
        <f t="shared" si="76"/>
        <v>否</v>
      </c>
      <c r="G967" s="473" t="str">
        <f t="shared" si="77"/>
        <v>项</v>
      </c>
      <c r="H967" s="474" t="str">
        <f t="shared" si="78"/>
        <v>214</v>
      </c>
      <c r="I967" s="474" t="str">
        <f t="shared" si="79"/>
        <v>21401</v>
      </c>
    </row>
    <row r="968" s="319" customFormat="1" ht="34" hidden="1" customHeight="1" spans="1:9">
      <c r="A968" s="333">
        <v>2140133</v>
      </c>
      <c r="B968" s="342" t="s">
        <v>872</v>
      </c>
      <c r="C968" s="478">
        <v>0</v>
      </c>
      <c r="D968" s="479">
        <v>0</v>
      </c>
      <c r="E968" s="477" t="str">
        <f t="shared" si="75"/>
        <v/>
      </c>
      <c r="F968" s="139" t="str">
        <f t="shared" si="76"/>
        <v>否</v>
      </c>
      <c r="G968" s="473" t="str">
        <f t="shared" si="77"/>
        <v>项</v>
      </c>
      <c r="H968" s="474" t="str">
        <f t="shared" si="78"/>
        <v>214</v>
      </c>
      <c r="I968" s="474" t="str">
        <f t="shared" si="79"/>
        <v>21401</v>
      </c>
    </row>
    <row r="969" s="319" customFormat="1" ht="34" hidden="1" customHeight="1" spans="1:9">
      <c r="A969" s="333">
        <v>2140136</v>
      </c>
      <c r="B969" s="342" t="s">
        <v>873</v>
      </c>
      <c r="C969" s="478">
        <v>0</v>
      </c>
      <c r="D969" s="479">
        <v>0</v>
      </c>
      <c r="E969" s="477" t="str">
        <f t="shared" si="75"/>
        <v/>
      </c>
      <c r="F969" s="139" t="str">
        <f t="shared" si="76"/>
        <v>否</v>
      </c>
      <c r="G969" s="473" t="str">
        <f t="shared" si="77"/>
        <v>项</v>
      </c>
      <c r="H969" s="474" t="str">
        <f t="shared" si="78"/>
        <v>214</v>
      </c>
      <c r="I969" s="474" t="str">
        <f t="shared" si="79"/>
        <v>21401</v>
      </c>
    </row>
    <row r="970" s="319" customFormat="1" ht="34" hidden="1" customHeight="1" spans="1:9">
      <c r="A970" s="333">
        <v>2140138</v>
      </c>
      <c r="B970" s="342" t="s">
        <v>874</v>
      </c>
      <c r="C970" s="479">
        <v>0</v>
      </c>
      <c r="D970" s="479">
        <v>0</v>
      </c>
      <c r="E970" s="477" t="str">
        <f t="shared" si="75"/>
        <v/>
      </c>
      <c r="F970" s="139" t="str">
        <f t="shared" si="76"/>
        <v>否</v>
      </c>
      <c r="G970" s="473" t="str">
        <f t="shared" si="77"/>
        <v>项</v>
      </c>
      <c r="H970" s="474" t="str">
        <f t="shared" si="78"/>
        <v>214</v>
      </c>
      <c r="I970" s="474" t="str">
        <f t="shared" si="79"/>
        <v>21401</v>
      </c>
    </row>
    <row r="971" s="319" customFormat="1" ht="34" customHeight="1" spans="1:9">
      <c r="A971" s="333">
        <v>2140199</v>
      </c>
      <c r="B971" s="342" t="s">
        <v>875</v>
      </c>
      <c r="C971" s="478">
        <v>74</v>
      </c>
      <c r="D971" s="479">
        <v>1357</v>
      </c>
      <c r="E971" s="477">
        <f t="shared" si="75"/>
        <v>17.3378378378378</v>
      </c>
      <c r="F971" s="139" t="str">
        <f t="shared" si="76"/>
        <v>是</v>
      </c>
      <c r="G971" s="473" t="str">
        <f t="shared" si="77"/>
        <v>项</v>
      </c>
      <c r="H971" s="474" t="str">
        <f t="shared" si="78"/>
        <v>214</v>
      </c>
      <c r="I971" s="474" t="str">
        <f t="shared" si="79"/>
        <v>21401</v>
      </c>
    </row>
    <row r="972" s="316" customFormat="1" ht="34" hidden="1" customHeight="1" spans="1:9">
      <c r="A972" s="339">
        <v>21402</v>
      </c>
      <c r="B972" s="475" t="s">
        <v>876</v>
      </c>
      <c r="C972" s="476">
        <f>SUMIFS(C973:C$1302,$G973:$G$1302,"项",$I973:$I$1302,$A972)</f>
        <v>0</v>
      </c>
      <c r="D972" s="479">
        <f>SUMIFS(D973:D$1302,$G973:$G$1302,"项",$I973:$I$1302,$A972)</f>
        <v>0</v>
      </c>
      <c r="E972" s="477" t="str">
        <f t="shared" si="75"/>
        <v/>
      </c>
      <c r="F972" s="139" t="str">
        <f t="shared" si="76"/>
        <v>否</v>
      </c>
      <c r="G972" s="473" t="str">
        <f t="shared" si="77"/>
        <v>款</v>
      </c>
      <c r="H972" s="474" t="str">
        <f t="shared" si="78"/>
        <v>214</v>
      </c>
      <c r="I972" s="474" t="str">
        <f t="shared" si="79"/>
        <v>21402</v>
      </c>
    </row>
    <row r="973" s="319" customFormat="1" ht="34" hidden="1" customHeight="1" spans="1:9">
      <c r="A973" s="333">
        <v>2140201</v>
      </c>
      <c r="B973" s="342" t="s">
        <v>151</v>
      </c>
      <c r="C973" s="478">
        <v>0</v>
      </c>
      <c r="D973" s="479">
        <v>0</v>
      </c>
      <c r="E973" s="477" t="str">
        <f t="shared" si="75"/>
        <v/>
      </c>
      <c r="F973" s="139" t="str">
        <f t="shared" si="76"/>
        <v>否</v>
      </c>
      <c r="G973" s="473" t="str">
        <f t="shared" si="77"/>
        <v>项</v>
      </c>
      <c r="H973" s="474" t="str">
        <f t="shared" si="78"/>
        <v>214</v>
      </c>
      <c r="I973" s="474" t="str">
        <f t="shared" si="79"/>
        <v>21402</v>
      </c>
    </row>
    <row r="974" s="319" customFormat="1" ht="34" hidden="1" customHeight="1" spans="1:9">
      <c r="A974" s="333">
        <v>2140202</v>
      </c>
      <c r="B974" s="342" t="s">
        <v>152</v>
      </c>
      <c r="C974" s="478">
        <v>0</v>
      </c>
      <c r="D974" s="479">
        <v>0</v>
      </c>
      <c r="E974" s="477" t="str">
        <f t="shared" si="75"/>
        <v/>
      </c>
      <c r="F974" s="139" t="str">
        <f t="shared" si="76"/>
        <v>否</v>
      </c>
      <c r="G974" s="473" t="str">
        <f t="shared" si="77"/>
        <v>项</v>
      </c>
      <c r="H974" s="474" t="str">
        <f t="shared" si="78"/>
        <v>214</v>
      </c>
      <c r="I974" s="474" t="str">
        <f t="shared" si="79"/>
        <v>21402</v>
      </c>
    </row>
    <row r="975" s="319" customFormat="1" ht="34" hidden="1" customHeight="1" spans="1:9">
      <c r="A975" s="333">
        <v>2140203</v>
      </c>
      <c r="B975" s="342" t="s">
        <v>153</v>
      </c>
      <c r="C975" s="478">
        <v>0</v>
      </c>
      <c r="D975" s="479">
        <v>0</v>
      </c>
      <c r="E975" s="477" t="str">
        <f t="shared" si="75"/>
        <v/>
      </c>
      <c r="F975" s="139" t="str">
        <f t="shared" si="76"/>
        <v>否</v>
      </c>
      <c r="G975" s="473" t="str">
        <f t="shared" si="77"/>
        <v>项</v>
      </c>
      <c r="H975" s="474" t="str">
        <f t="shared" si="78"/>
        <v>214</v>
      </c>
      <c r="I975" s="474" t="str">
        <f t="shared" si="79"/>
        <v>21402</v>
      </c>
    </row>
    <row r="976" s="319" customFormat="1" ht="34" hidden="1" customHeight="1" spans="1:9">
      <c r="A976" s="333">
        <v>2140204</v>
      </c>
      <c r="B976" s="342" t="s">
        <v>877</v>
      </c>
      <c r="C976" s="478">
        <v>0</v>
      </c>
      <c r="D976" s="479">
        <v>0</v>
      </c>
      <c r="E976" s="477" t="str">
        <f t="shared" si="75"/>
        <v/>
      </c>
      <c r="F976" s="139" t="str">
        <f t="shared" si="76"/>
        <v>否</v>
      </c>
      <c r="G976" s="473" t="str">
        <f t="shared" si="77"/>
        <v>项</v>
      </c>
      <c r="H976" s="474" t="str">
        <f t="shared" si="78"/>
        <v>214</v>
      </c>
      <c r="I976" s="474" t="str">
        <f t="shared" si="79"/>
        <v>21402</v>
      </c>
    </row>
    <row r="977" s="319" customFormat="1" ht="34" hidden="1" customHeight="1" spans="1:9">
      <c r="A977" s="333">
        <v>2140205</v>
      </c>
      <c r="B977" s="342" t="s">
        <v>878</v>
      </c>
      <c r="C977" s="478">
        <v>0</v>
      </c>
      <c r="D977" s="479">
        <v>0</v>
      </c>
      <c r="E977" s="477" t="str">
        <f t="shared" si="75"/>
        <v/>
      </c>
      <c r="F977" s="139" t="str">
        <f t="shared" si="76"/>
        <v>否</v>
      </c>
      <c r="G977" s="473" t="str">
        <f t="shared" si="77"/>
        <v>项</v>
      </c>
      <c r="H977" s="474" t="str">
        <f t="shared" si="78"/>
        <v>214</v>
      </c>
      <c r="I977" s="474" t="str">
        <f t="shared" si="79"/>
        <v>21402</v>
      </c>
    </row>
    <row r="978" s="319" customFormat="1" ht="34" hidden="1" customHeight="1" spans="1:9">
      <c r="A978" s="333">
        <v>2140206</v>
      </c>
      <c r="B978" s="342" t="s">
        <v>879</v>
      </c>
      <c r="C978" s="478">
        <v>0</v>
      </c>
      <c r="D978" s="479">
        <v>0</v>
      </c>
      <c r="E978" s="477" t="str">
        <f t="shared" si="75"/>
        <v/>
      </c>
      <c r="F978" s="139" t="str">
        <f t="shared" si="76"/>
        <v>否</v>
      </c>
      <c r="G978" s="473" t="str">
        <f t="shared" si="77"/>
        <v>项</v>
      </c>
      <c r="H978" s="474" t="str">
        <f t="shared" si="78"/>
        <v>214</v>
      </c>
      <c r="I978" s="474" t="str">
        <f t="shared" si="79"/>
        <v>21402</v>
      </c>
    </row>
    <row r="979" s="319" customFormat="1" ht="34" hidden="1" customHeight="1" spans="1:9">
      <c r="A979" s="333">
        <v>2140207</v>
      </c>
      <c r="B979" s="342" t="s">
        <v>880</v>
      </c>
      <c r="C979" s="478">
        <v>0</v>
      </c>
      <c r="D979" s="479">
        <v>0</v>
      </c>
      <c r="E979" s="477" t="str">
        <f t="shared" si="75"/>
        <v/>
      </c>
      <c r="F979" s="139" t="str">
        <f t="shared" si="76"/>
        <v>否</v>
      </c>
      <c r="G979" s="473" t="str">
        <f t="shared" si="77"/>
        <v>项</v>
      </c>
      <c r="H979" s="474" t="str">
        <f t="shared" si="78"/>
        <v>214</v>
      </c>
      <c r="I979" s="474" t="str">
        <f t="shared" si="79"/>
        <v>21402</v>
      </c>
    </row>
    <row r="980" s="319" customFormat="1" ht="34" hidden="1" customHeight="1" spans="1:9">
      <c r="A980" s="333">
        <v>2140208</v>
      </c>
      <c r="B980" s="342" t="s">
        <v>881</v>
      </c>
      <c r="C980" s="479">
        <v>0</v>
      </c>
      <c r="D980" s="479">
        <v>0</v>
      </c>
      <c r="E980" s="477" t="str">
        <f t="shared" si="75"/>
        <v/>
      </c>
      <c r="F980" s="139" t="str">
        <f t="shared" si="76"/>
        <v>否</v>
      </c>
      <c r="G980" s="473" t="str">
        <f t="shared" si="77"/>
        <v>项</v>
      </c>
      <c r="H980" s="474" t="str">
        <f t="shared" si="78"/>
        <v>214</v>
      </c>
      <c r="I980" s="474" t="str">
        <f t="shared" si="79"/>
        <v>21402</v>
      </c>
    </row>
    <row r="981" s="319" customFormat="1" ht="34" hidden="1" customHeight="1" spans="1:9">
      <c r="A981" s="333">
        <v>2140299</v>
      </c>
      <c r="B981" s="342" t="s">
        <v>882</v>
      </c>
      <c r="C981" s="478">
        <v>0</v>
      </c>
      <c r="D981" s="479">
        <v>0</v>
      </c>
      <c r="E981" s="477" t="str">
        <f t="shared" si="75"/>
        <v/>
      </c>
      <c r="F981" s="139" t="str">
        <f t="shared" si="76"/>
        <v>否</v>
      </c>
      <c r="G981" s="473" t="str">
        <f t="shared" si="77"/>
        <v>项</v>
      </c>
      <c r="H981" s="474" t="str">
        <f t="shared" si="78"/>
        <v>214</v>
      </c>
      <c r="I981" s="474" t="str">
        <f t="shared" si="79"/>
        <v>21402</v>
      </c>
    </row>
    <row r="982" s="316" customFormat="1" ht="34" hidden="1" customHeight="1" spans="1:9">
      <c r="A982" s="339">
        <v>21403</v>
      </c>
      <c r="B982" s="475" t="s">
        <v>883</v>
      </c>
      <c r="C982" s="476">
        <f>SUMIFS(C983:C$1302,$G983:$G$1302,"项",$I983:$I$1302,$A982)</f>
        <v>0</v>
      </c>
      <c r="D982" s="479">
        <f>SUMIFS(D983:D$1302,$G983:$G$1302,"项",$I983:$I$1302,$A982)</f>
        <v>0</v>
      </c>
      <c r="E982" s="477" t="str">
        <f t="shared" si="75"/>
        <v/>
      </c>
      <c r="F982" s="139" t="str">
        <f t="shared" si="76"/>
        <v>否</v>
      </c>
      <c r="G982" s="473" t="str">
        <f t="shared" si="77"/>
        <v>款</v>
      </c>
      <c r="H982" s="474" t="str">
        <f t="shared" si="78"/>
        <v>214</v>
      </c>
      <c r="I982" s="474" t="str">
        <f t="shared" si="79"/>
        <v>21403</v>
      </c>
    </row>
    <row r="983" s="319" customFormat="1" ht="34" hidden="1" customHeight="1" spans="1:9">
      <c r="A983" s="333">
        <v>2140301</v>
      </c>
      <c r="B983" s="342" t="s">
        <v>151</v>
      </c>
      <c r="C983" s="478">
        <v>0</v>
      </c>
      <c r="D983" s="479">
        <v>0</v>
      </c>
      <c r="E983" s="477" t="str">
        <f t="shared" si="75"/>
        <v/>
      </c>
      <c r="F983" s="139" t="str">
        <f t="shared" si="76"/>
        <v>否</v>
      </c>
      <c r="G983" s="473" t="str">
        <f t="shared" si="77"/>
        <v>项</v>
      </c>
      <c r="H983" s="474" t="str">
        <f t="shared" si="78"/>
        <v>214</v>
      </c>
      <c r="I983" s="474" t="str">
        <f t="shared" si="79"/>
        <v>21403</v>
      </c>
    </row>
    <row r="984" s="319" customFormat="1" ht="34" hidden="1" customHeight="1" spans="1:9">
      <c r="A984" s="333">
        <v>2140302</v>
      </c>
      <c r="B984" s="342" t="s">
        <v>152</v>
      </c>
      <c r="C984" s="478">
        <v>0</v>
      </c>
      <c r="D984" s="479">
        <v>0</v>
      </c>
      <c r="E984" s="477" t="str">
        <f t="shared" si="75"/>
        <v/>
      </c>
      <c r="F984" s="139" t="str">
        <f t="shared" si="76"/>
        <v>否</v>
      </c>
      <c r="G984" s="473" t="str">
        <f t="shared" si="77"/>
        <v>项</v>
      </c>
      <c r="H984" s="474" t="str">
        <f t="shared" si="78"/>
        <v>214</v>
      </c>
      <c r="I984" s="474" t="str">
        <f t="shared" si="79"/>
        <v>21403</v>
      </c>
    </row>
    <row r="985" s="319" customFormat="1" ht="34" hidden="1" customHeight="1" spans="1:9">
      <c r="A985" s="333">
        <v>2140303</v>
      </c>
      <c r="B985" s="342" t="s">
        <v>153</v>
      </c>
      <c r="C985" s="478">
        <v>0</v>
      </c>
      <c r="D985" s="479">
        <v>0</v>
      </c>
      <c r="E985" s="477" t="str">
        <f t="shared" si="75"/>
        <v/>
      </c>
      <c r="F985" s="139" t="str">
        <f t="shared" si="76"/>
        <v>否</v>
      </c>
      <c r="G985" s="473" t="str">
        <f t="shared" si="77"/>
        <v>项</v>
      </c>
      <c r="H985" s="474" t="str">
        <f t="shared" si="78"/>
        <v>214</v>
      </c>
      <c r="I985" s="474" t="str">
        <f t="shared" si="79"/>
        <v>21403</v>
      </c>
    </row>
    <row r="986" s="319" customFormat="1" ht="34" hidden="1" customHeight="1" spans="1:9">
      <c r="A986" s="333">
        <v>2140304</v>
      </c>
      <c r="B986" s="342" t="s">
        <v>884</v>
      </c>
      <c r="C986" s="478">
        <v>0</v>
      </c>
      <c r="D986" s="479">
        <v>0</v>
      </c>
      <c r="E986" s="477" t="str">
        <f t="shared" si="75"/>
        <v/>
      </c>
      <c r="F986" s="139" t="str">
        <f t="shared" si="76"/>
        <v>否</v>
      </c>
      <c r="G986" s="473" t="str">
        <f t="shared" si="77"/>
        <v>项</v>
      </c>
      <c r="H986" s="474" t="str">
        <f t="shared" si="78"/>
        <v>214</v>
      </c>
      <c r="I986" s="474" t="str">
        <f t="shared" si="79"/>
        <v>21403</v>
      </c>
    </row>
    <row r="987" s="319" customFormat="1" ht="34" hidden="1" customHeight="1" spans="1:9">
      <c r="A987" s="333">
        <v>2140305</v>
      </c>
      <c r="B987" s="342" t="s">
        <v>885</v>
      </c>
      <c r="C987" s="479">
        <v>0</v>
      </c>
      <c r="D987" s="479">
        <v>0</v>
      </c>
      <c r="E987" s="477" t="str">
        <f t="shared" si="75"/>
        <v/>
      </c>
      <c r="F987" s="139" t="str">
        <f t="shared" si="76"/>
        <v>否</v>
      </c>
      <c r="G987" s="473" t="str">
        <f t="shared" si="77"/>
        <v>项</v>
      </c>
      <c r="H987" s="474" t="str">
        <f t="shared" si="78"/>
        <v>214</v>
      </c>
      <c r="I987" s="474" t="str">
        <f t="shared" si="79"/>
        <v>21403</v>
      </c>
    </row>
    <row r="988" s="319" customFormat="1" ht="34" hidden="1" customHeight="1" spans="1:9">
      <c r="A988" s="333">
        <v>2140306</v>
      </c>
      <c r="B988" s="342" t="s">
        <v>886</v>
      </c>
      <c r="C988" s="478">
        <v>0</v>
      </c>
      <c r="D988" s="479">
        <v>0</v>
      </c>
      <c r="E988" s="477" t="str">
        <f t="shared" si="75"/>
        <v/>
      </c>
      <c r="F988" s="139" t="str">
        <f t="shared" si="76"/>
        <v>否</v>
      </c>
      <c r="G988" s="473" t="str">
        <f t="shared" si="77"/>
        <v>项</v>
      </c>
      <c r="H988" s="474" t="str">
        <f t="shared" si="78"/>
        <v>214</v>
      </c>
      <c r="I988" s="474" t="str">
        <f t="shared" si="79"/>
        <v>21403</v>
      </c>
    </row>
    <row r="989" s="319" customFormat="1" ht="34" hidden="1" customHeight="1" spans="1:9">
      <c r="A989" s="333">
        <v>2140307</v>
      </c>
      <c r="B989" s="342" t="s">
        <v>887</v>
      </c>
      <c r="C989" s="478">
        <v>0</v>
      </c>
      <c r="D989" s="479">
        <v>0</v>
      </c>
      <c r="E989" s="477" t="str">
        <f t="shared" si="75"/>
        <v/>
      </c>
      <c r="F989" s="139" t="str">
        <f t="shared" si="76"/>
        <v>否</v>
      </c>
      <c r="G989" s="473" t="str">
        <f t="shared" si="77"/>
        <v>项</v>
      </c>
      <c r="H989" s="474" t="str">
        <f t="shared" si="78"/>
        <v>214</v>
      </c>
      <c r="I989" s="474" t="str">
        <f t="shared" si="79"/>
        <v>21403</v>
      </c>
    </row>
    <row r="990" s="319" customFormat="1" ht="34" hidden="1" customHeight="1" spans="1:9">
      <c r="A990" s="333">
        <v>2140308</v>
      </c>
      <c r="B990" s="342" t="s">
        <v>888</v>
      </c>
      <c r="C990" s="479">
        <v>0</v>
      </c>
      <c r="D990" s="479">
        <v>0</v>
      </c>
      <c r="E990" s="477" t="str">
        <f t="shared" si="75"/>
        <v/>
      </c>
      <c r="F990" s="139" t="str">
        <f t="shared" si="76"/>
        <v>否</v>
      </c>
      <c r="G990" s="473" t="str">
        <f t="shared" si="77"/>
        <v>项</v>
      </c>
      <c r="H990" s="474" t="str">
        <f t="shared" si="78"/>
        <v>214</v>
      </c>
      <c r="I990" s="474" t="str">
        <f t="shared" si="79"/>
        <v>21403</v>
      </c>
    </row>
    <row r="991" s="319" customFormat="1" ht="34" hidden="1" customHeight="1" spans="1:9">
      <c r="A991" s="333">
        <v>2140399</v>
      </c>
      <c r="B991" s="342" t="s">
        <v>889</v>
      </c>
      <c r="C991" s="479">
        <v>0</v>
      </c>
      <c r="D991" s="479">
        <v>0</v>
      </c>
      <c r="E991" s="477" t="str">
        <f t="shared" si="75"/>
        <v/>
      </c>
      <c r="F991" s="139" t="str">
        <f t="shared" si="76"/>
        <v>否</v>
      </c>
      <c r="G991" s="473" t="str">
        <f t="shared" si="77"/>
        <v>项</v>
      </c>
      <c r="H991" s="474" t="str">
        <f t="shared" si="78"/>
        <v>214</v>
      </c>
      <c r="I991" s="474" t="str">
        <f t="shared" si="79"/>
        <v>21403</v>
      </c>
    </row>
    <row r="992" s="316" customFormat="1" ht="34" hidden="1" customHeight="1" spans="1:9">
      <c r="A992" s="339">
        <v>21405</v>
      </c>
      <c r="B992" s="475" t="s">
        <v>890</v>
      </c>
      <c r="C992" s="476">
        <f>SUMIFS(C993:C$1302,$G993:$G$1302,"项",$I993:$I$1302,$A992)</f>
        <v>0</v>
      </c>
      <c r="D992" s="479">
        <f>SUMIFS(D993:D$1302,$G993:$G$1302,"项",$I993:$I$1302,$A992)</f>
        <v>0</v>
      </c>
      <c r="E992" s="477" t="str">
        <f t="shared" si="75"/>
        <v/>
      </c>
      <c r="F992" s="139" t="str">
        <f t="shared" si="76"/>
        <v>否</v>
      </c>
      <c r="G992" s="473" t="str">
        <f t="shared" si="77"/>
        <v>款</v>
      </c>
      <c r="H992" s="474" t="str">
        <f t="shared" si="78"/>
        <v>214</v>
      </c>
      <c r="I992" s="474" t="str">
        <f t="shared" si="79"/>
        <v>21405</v>
      </c>
    </row>
    <row r="993" s="319" customFormat="1" ht="34" hidden="1" customHeight="1" spans="1:9">
      <c r="A993" s="333">
        <v>2140501</v>
      </c>
      <c r="B993" s="342" t="s">
        <v>151</v>
      </c>
      <c r="C993" s="478">
        <v>0</v>
      </c>
      <c r="D993" s="479">
        <v>0</v>
      </c>
      <c r="E993" s="477" t="str">
        <f t="shared" si="75"/>
        <v/>
      </c>
      <c r="F993" s="139" t="str">
        <f t="shared" si="76"/>
        <v>否</v>
      </c>
      <c r="G993" s="473" t="str">
        <f t="shared" si="77"/>
        <v>项</v>
      </c>
      <c r="H993" s="474" t="str">
        <f t="shared" si="78"/>
        <v>214</v>
      </c>
      <c r="I993" s="474" t="str">
        <f t="shared" si="79"/>
        <v>21405</v>
      </c>
    </row>
    <row r="994" s="319" customFormat="1" ht="34" hidden="1" customHeight="1" spans="1:9">
      <c r="A994" s="333">
        <v>2140502</v>
      </c>
      <c r="B994" s="342" t="s">
        <v>152</v>
      </c>
      <c r="C994" s="478">
        <v>0</v>
      </c>
      <c r="D994" s="479">
        <v>0</v>
      </c>
      <c r="E994" s="477" t="str">
        <f t="shared" si="75"/>
        <v/>
      </c>
      <c r="F994" s="139" t="str">
        <f t="shared" si="76"/>
        <v>否</v>
      </c>
      <c r="G994" s="473" t="str">
        <f t="shared" si="77"/>
        <v>项</v>
      </c>
      <c r="H994" s="474" t="str">
        <f t="shared" si="78"/>
        <v>214</v>
      </c>
      <c r="I994" s="474" t="str">
        <f t="shared" si="79"/>
        <v>21405</v>
      </c>
    </row>
    <row r="995" s="319" customFormat="1" ht="34" hidden="1" customHeight="1" spans="1:9">
      <c r="A995" s="333">
        <v>2140503</v>
      </c>
      <c r="B995" s="342" t="s">
        <v>153</v>
      </c>
      <c r="C995" s="478">
        <v>0</v>
      </c>
      <c r="D995" s="479">
        <v>0</v>
      </c>
      <c r="E995" s="477" t="str">
        <f t="shared" si="75"/>
        <v/>
      </c>
      <c r="F995" s="139" t="str">
        <f t="shared" si="76"/>
        <v>否</v>
      </c>
      <c r="G995" s="473" t="str">
        <f t="shared" si="77"/>
        <v>项</v>
      </c>
      <c r="H995" s="474" t="str">
        <f t="shared" si="78"/>
        <v>214</v>
      </c>
      <c r="I995" s="474" t="str">
        <f t="shared" si="79"/>
        <v>21405</v>
      </c>
    </row>
    <row r="996" s="319" customFormat="1" ht="34" hidden="1" customHeight="1" spans="1:9">
      <c r="A996" s="333">
        <v>2140504</v>
      </c>
      <c r="B996" s="342" t="s">
        <v>881</v>
      </c>
      <c r="C996" s="478">
        <v>0</v>
      </c>
      <c r="D996" s="479">
        <v>0</v>
      </c>
      <c r="E996" s="477" t="str">
        <f t="shared" si="75"/>
        <v/>
      </c>
      <c r="F996" s="139" t="str">
        <f t="shared" si="76"/>
        <v>否</v>
      </c>
      <c r="G996" s="473" t="str">
        <f t="shared" si="77"/>
        <v>项</v>
      </c>
      <c r="H996" s="474" t="str">
        <f t="shared" si="78"/>
        <v>214</v>
      </c>
      <c r="I996" s="474" t="str">
        <f t="shared" si="79"/>
        <v>21405</v>
      </c>
    </row>
    <row r="997" s="319" customFormat="1" ht="34" hidden="1" customHeight="1" spans="1:9">
      <c r="A997" s="333">
        <v>2140505</v>
      </c>
      <c r="B997" s="342" t="s">
        <v>891</v>
      </c>
      <c r="C997" s="478">
        <v>0</v>
      </c>
      <c r="D997" s="479">
        <v>0</v>
      </c>
      <c r="E997" s="477" t="str">
        <f t="shared" si="75"/>
        <v/>
      </c>
      <c r="F997" s="139" t="str">
        <f t="shared" si="76"/>
        <v>否</v>
      </c>
      <c r="G997" s="473" t="str">
        <f t="shared" si="77"/>
        <v>项</v>
      </c>
      <c r="H997" s="474" t="str">
        <f t="shared" si="78"/>
        <v>214</v>
      </c>
      <c r="I997" s="474" t="str">
        <f t="shared" si="79"/>
        <v>21405</v>
      </c>
    </row>
    <row r="998" s="319" customFormat="1" ht="34" hidden="1" customHeight="1" spans="1:9">
      <c r="A998" s="333">
        <v>2140599</v>
      </c>
      <c r="B998" s="342" t="s">
        <v>892</v>
      </c>
      <c r="C998" s="478">
        <v>0</v>
      </c>
      <c r="D998" s="479">
        <v>0</v>
      </c>
      <c r="E998" s="477" t="str">
        <f t="shared" si="75"/>
        <v/>
      </c>
      <c r="F998" s="139" t="str">
        <f t="shared" si="76"/>
        <v>否</v>
      </c>
      <c r="G998" s="473" t="str">
        <f t="shared" si="77"/>
        <v>项</v>
      </c>
      <c r="H998" s="474" t="str">
        <f t="shared" si="78"/>
        <v>214</v>
      </c>
      <c r="I998" s="474" t="str">
        <f t="shared" si="79"/>
        <v>21405</v>
      </c>
    </row>
    <row r="999" s="316" customFormat="1" ht="34" hidden="1" customHeight="1" spans="1:9">
      <c r="A999" s="339">
        <v>21406</v>
      </c>
      <c r="B999" s="475" t="s">
        <v>893</v>
      </c>
      <c r="C999" s="476">
        <f>SUMIFS(C1000:C$1302,$G1000:$G$1302,"项",$I1000:$I$1302,$A999)</f>
        <v>0</v>
      </c>
      <c r="D999" s="479">
        <f>SUMIFS(D1000:D$1302,$G1000:$G$1302,"项",$I1000:$I$1302,$A999)</f>
        <v>0</v>
      </c>
      <c r="E999" s="477" t="str">
        <f t="shared" si="75"/>
        <v/>
      </c>
      <c r="F999" s="139" t="str">
        <f t="shared" si="76"/>
        <v>否</v>
      </c>
      <c r="G999" s="473" t="str">
        <f t="shared" si="77"/>
        <v>款</v>
      </c>
      <c r="H999" s="474" t="str">
        <f t="shared" si="78"/>
        <v>214</v>
      </c>
      <c r="I999" s="474" t="str">
        <f t="shared" si="79"/>
        <v>21406</v>
      </c>
    </row>
    <row r="1000" s="319" customFormat="1" ht="34" hidden="1" customHeight="1" spans="1:9">
      <c r="A1000" s="333">
        <v>2140601</v>
      </c>
      <c r="B1000" s="342" t="s">
        <v>894</v>
      </c>
      <c r="C1000" s="478">
        <v>0</v>
      </c>
      <c r="D1000" s="479">
        <v>0</v>
      </c>
      <c r="E1000" s="477" t="str">
        <f t="shared" si="75"/>
        <v/>
      </c>
      <c r="F1000" s="139" t="str">
        <f t="shared" si="76"/>
        <v>否</v>
      </c>
      <c r="G1000" s="473" t="str">
        <f t="shared" si="77"/>
        <v>项</v>
      </c>
      <c r="H1000" s="474" t="str">
        <f t="shared" si="78"/>
        <v>214</v>
      </c>
      <c r="I1000" s="474" t="str">
        <f t="shared" si="79"/>
        <v>21406</v>
      </c>
    </row>
    <row r="1001" s="319" customFormat="1" ht="34" hidden="1" customHeight="1" spans="1:9">
      <c r="A1001" s="333">
        <v>2140602</v>
      </c>
      <c r="B1001" s="342" t="s">
        <v>895</v>
      </c>
      <c r="C1001" s="479">
        <v>0</v>
      </c>
      <c r="D1001" s="479">
        <v>0</v>
      </c>
      <c r="E1001" s="477" t="str">
        <f t="shared" si="75"/>
        <v/>
      </c>
      <c r="F1001" s="139" t="str">
        <f t="shared" si="76"/>
        <v>否</v>
      </c>
      <c r="G1001" s="473" t="str">
        <f t="shared" si="77"/>
        <v>项</v>
      </c>
      <c r="H1001" s="474" t="str">
        <f t="shared" si="78"/>
        <v>214</v>
      </c>
      <c r="I1001" s="474" t="str">
        <f t="shared" si="79"/>
        <v>21406</v>
      </c>
    </row>
    <row r="1002" s="319" customFormat="1" ht="34" hidden="1" customHeight="1" spans="1:9">
      <c r="A1002" s="333">
        <v>2140603</v>
      </c>
      <c r="B1002" s="342" t="s">
        <v>896</v>
      </c>
      <c r="C1002" s="478">
        <v>0</v>
      </c>
      <c r="D1002" s="479">
        <v>0</v>
      </c>
      <c r="E1002" s="477" t="str">
        <f t="shared" si="75"/>
        <v/>
      </c>
      <c r="F1002" s="139" t="str">
        <f t="shared" si="76"/>
        <v>否</v>
      </c>
      <c r="G1002" s="473" t="str">
        <f t="shared" si="77"/>
        <v>项</v>
      </c>
      <c r="H1002" s="474" t="str">
        <f t="shared" si="78"/>
        <v>214</v>
      </c>
      <c r="I1002" s="474" t="str">
        <f t="shared" si="79"/>
        <v>21406</v>
      </c>
    </row>
    <row r="1003" s="319" customFormat="1" ht="34" hidden="1" customHeight="1" spans="1:9">
      <c r="A1003" s="333">
        <v>2140699</v>
      </c>
      <c r="B1003" s="342" t="s">
        <v>897</v>
      </c>
      <c r="C1003" s="478">
        <v>0</v>
      </c>
      <c r="D1003" s="479">
        <v>0</v>
      </c>
      <c r="E1003" s="477" t="str">
        <f t="shared" si="75"/>
        <v/>
      </c>
      <c r="F1003" s="139" t="str">
        <f t="shared" si="76"/>
        <v>否</v>
      </c>
      <c r="G1003" s="473" t="str">
        <f t="shared" si="77"/>
        <v>项</v>
      </c>
      <c r="H1003" s="474" t="str">
        <f t="shared" si="78"/>
        <v>214</v>
      </c>
      <c r="I1003" s="474" t="str">
        <f t="shared" si="79"/>
        <v>21406</v>
      </c>
    </row>
    <row r="1004" s="316" customFormat="1" ht="34" hidden="1" customHeight="1" spans="1:9">
      <c r="A1004" s="339">
        <v>21499</v>
      </c>
      <c r="B1004" s="475" t="s">
        <v>898</v>
      </c>
      <c r="C1004" s="476">
        <f>SUMIFS(C1005:C$1302,$G1005:$G$1302,"项",$I1005:$I$1302,$A1004)</f>
        <v>0</v>
      </c>
      <c r="D1004" s="479">
        <f>SUMIFS(D1005:D$1302,$G1005:$G$1302,"项",$I1005:$I$1302,$A1004)</f>
        <v>0</v>
      </c>
      <c r="E1004" s="477" t="str">
        <f t="shared" si="75"/>
        <v/>
      </c>
      <c r="F1004" s="139" t="str">
        <f t="shared" si="76"/>
        <v>否</v>
      </c>
      <c r="G1004" s="473" t="str">
        <f t="shared" si="77"/>
        <v>款</v>
      </c>
      <c r="H1004" s="474" t="str">
        <f t="shared" si="78"/>
        <v>214</v>
      </c>
      <c r="I1004" s="474" t="str">
        <f t="shared" si="79"/>
        <v>21499</v>
      </c>
    </row>
    <row r="1005" s="319" customFormat="1" ht="34" hidden="1" customHeight="1" spans="1:9">
      <c r="A1005" s="333">
        <v>2149901</v>
      </c>
      <c r="B1005" s="342" t="s">
        <v>899</v>
      </c>
      <c r="C1005" s="478">
        <v>0</v>
      </c>
      <c r="D1005" s="479">
        <v>0</v>
      </c>
      <c r="E1005" s="477" t="str">
        <f t="shared" si="75"/>
        <v/>
      </c>
      <c r="F1005" s="139" t="str">
        <f t="shared" si="76"/>
        <v>否</v>
      </c>
      <c r="G1005" s="473" t="str">
        <f t="shared" si="77"/>
        <v>项</v>
      </c>
      <c r="H1005" s="474" t="str">
        <f t="shared" si="78"/>
        <v>214</v>
      </c>
      <c r="I1005" s="474" t="str">
        <f t="shared" si="79"/>
        <v>21499</v>
      </c>
    </row>
    <row r="1006" s="319" customFormat="1" ht="34" hidden="1" customHeight="1" spans="1:9">
      <c r="A1006" s="333">
        <v>2149999</v>
      </c>
      <c r="B1006" s="342" t="s">
        <v>900</v>
      </c>
      <c r="C1006" s="478">
        <v>0</v>
      </c>
      <c r="D1006" s="479">
        <v>0</v>
      </c>
      <c r="E1006" s="477" t="str">
        <f t="shared" si="75"/>
        <v/>
      </c>
      <c r="F1006" s="139" t="str">
        <f t="shared" si="76"/>
        <v>否</v>
      </c>
      <c r="G1006" s="473" t="str">
        <f t="shared" si="77"/>
        <v>项</v>
      </c>
      <c r="H1006" s="474" t="str">
        <f t="shared" si="78"/>
        <v>214</v>
      </c>
      <c r="I1006" s="474" t="str">
        <f t="shared" si="79"/>
        <v>21499</v>
      </c>
    </row>
    <row r="1007" s="316" customFormat="1" ht="34" customHeight="1" spans="1:9">
      <c r="A1007" s="470">
        <v>215</v>
      </c>
      <c r="B1007" s="340" t="s">
        <v>109</v>
      </c>
      <c r="C1007" s="341">
        <f>SUMIFS(C1008:C$1302,$G1008:$G$1302,"款",$H1008:$H$1302,$A1007)</f>
        <v>664</v>
      </c>
      <c r="D1007" s="479">
        <f>SUMIFS(D1008:D$1302,$G1008:$G$1302,"款",$H1008:$H$1302,$A1007)</f>
        <v>2210</v>
      </c>
      <c r="E1007" s="471">
        <f t="shared" si="75"/>
        <v>2.32831325301205</v>
      </c>
      <c r="F1007" s="472" t="str">
        <f t="shared" si="76"/>
        <v>是</v>
      </c>
      <c r="G1007" s="473" t="str">
        <f t="shared" si="77"/>
        <v>类</v>
      </c>
      <c r="H1007" s="474" t="str">
        <f t="shared" si="78"/>
        <v>215</v>
      </c>
      <c r="I1007" s="474" t="str">
        <f t="shared" si="79"/>
        <v>215</v>
      </c>
    </row>
    <row r="1008" s="316" customFormat="1" ht="34" hidden="1" customHeight="1" spans="1:9">
      <c r="A1008" s="339">
        <v>21501</v>
      </c>
      <c r="B1008" s="475" t="s">
        <v>901</v>
      </c>
      <c r="C1008" s="476">
        <f>SUMIFS(C1009:C$1302,$G1009:$G$1302,"项",$I1009:$I$1302,$A1008)</f>
        <v>0</v>
      </c>
      <c r="D1008" s="479">
        <f>SUMIFS(D1009:D$1302,$G1009:$G$1302,"项",$I1009:$I$1302,$A1008)</f>
        <v>0</v>
      </c>
      <c r="E1008" s="477" t="str">
        <f t="shared" si="75"/>
        <v/>
      </c>
      <c r="F1008" s="139" t="str">
        <f t="shared" si="76"/>
        <v>否</v>
      </c>
      <c r="G1008" s="473" t="str">
        <f t="shared" si="77"/>
        <v>款</v>
      </c>
      <c r="H1008" s="474" t="str">
        <f t="shared" si="78"/>
        <v>215</v>
      </c>
      <c r="I1008" s="474" t="str">
        <f t="shared" si="79"/>
        <v>21501</v>
      </c>
    </row>
    <row r="1009" s="319" customFormat="1" ht="34" hidden="1" customHeight="1" spans="1:9">
      <c r="A1009" s="333">
        <v>2150101</v>
      </c>
      <c r="B1009" s="342" t="s">
        <v>151</v>
      </c>
      <c r="C1009" s="478">
        <v>0</v>
      </c>
      <c r="D1009" s="479">
        <v>0</v>
      </c>
      <c r="E1009" s="477" t="str">
        <f t="shared" si="75"/>
        <v/>
      </c>
      <c r="F1009" s="139" t="str">
        <f t="shared" si="76"/>
        <v>否</v>
      </c>
      <c r="G1009" s="473" t="str">
        <f t="shared" si="77"/>
        <v>项</v>
      </c>
      <c r="H1009" s="474" t="str">
        <f t="shared" si="78"/>
        <v>215</v>
      </c>
      <c r="I1009" s="474" t="str">
        <f t="shared" si="79"/>
        <v>21501</v>
      </c>
    </row>
    <row r="1010" s="319" customFormat="1" ht="34" hidden="1" customHeight="1" spans="1:9">
      <c r="A1010" s="333">
        <v>2150102</v>
      </c>
      <c r="B1010" s="342" t="s">
        <v>152</v>
      </c>
      <c r="C1010" s="478">
        <v>0</v>
      </c>
      <c r="D1010" s="479">
        <v>0</v>
      </c>
      <c r="E1010" s="477" t="str">
        <f t="shared" si="75"/>
        <v/>
      </c>
      <c r="F1010" s="139" t="str">
        <f t="shared" si="76"/>
        <v>否</v>
      </c>
      <c r="G1010" s="473" t="str">
        <f t="shared" si="77"/>
        <v>项</v>
      </c>
      <c r="H1010" s="474" t="str">
        <f t="shared" si="78"/>
        <v>215</v>
      </c>
      <c r="I1010" s="474" t="str">
        <f t="shared" si="79"/>
        <v>21501</v>
      </c>
    </row>
    <row r="1011" s="319" customFormat="1" ht="34" hidden="1" customHeight="1" spans="1:9">
      <c r="A1011" s="333">
        <v>2150103</v>
      </c>
      <c r="B1011" s="342" t="s">
        <v>153</v>
      </c>
      <c r="C1011" s="478">
        <v>0</v>
      </c>
      <c r="D1011" s="479">
        <v>0</v>
      </c>
      <c r="E1011" s="477" t="str">
        <f t="shared" si="75"/>
        <v/>
      </c>
      <c r="F1011" s="139" t="str">
        <f t="shared" si="76"/>
        <v>否</v>
      </c>
      <c r="G1011" s="473" t="str">
        <f t="shared" si="77"/>
        <v>项</v>
      </c>
      <c r="H1011" s="474" t="str">
        <f t="shared" si="78"/>
        <v>215</v>
      </c>
      <c r="I1011" s="474" t="str">
        <f t="shared" si="79"/>
        <v>21501</v>
      </c>
    </row>
    <row r="1012" s="319" customFormat="1" ht="34" hidden="1" customHeight="1" spans="1:9">
      <c r="A1012" s="333">
        <v>2150104</v>
      </c>
      <c r="B1012" s="342" t="s">
        <v>902</v>
      </c>
      <c r="C1012" s="478">
        <v>0</v>
      </c>
      <c r="D1012" s="479">
        <v>0</v>
      </c>
      <c r="E1012" s="477" t="str">
        <f t="shared" si="75"/>
        <v/>
      </c>
      <c r="F1012" s="139" t="str">
        <f t="shared" si="76"/>
        <v>否</v>
      </c>
      <c r="G1012" s="473" t="str">
        <f t="shared" si="77"/>
        <v>项</v>
      </c>
      <c r="H1012" s="474" t="str">
        <f t="shared" si="78"/>
        <v>215</v>
      </c>
      <c r="I1012" s="474" t="str">
        <f t="shared" si="79"/>
        <v>21501</v>
      </c>
    </row>
    <row r="1013" s="319" customFormat="1" ht="34" hidden="1" customHeight="1" spans="1:9">
      <c r="A1013" s="333">
        <v>2150105</v>
      </c>
      <c r="B1013" s="342" t="s">
        <v>903</v>
      </c>
      <c r="C1013" s="478">
        <v>0</v>
      </c>
      <c r="D1013" s="479">
        <v>0</v>
      </c>
      <c r="E1013" s="477" t="str">
        <f t="shared" ref="E1013:E1076" si="80">IF(C1013&lt;&gt;0,D1013/C1013-1,"")</f>
        <v/>
      </c>
      <c r="F1013" s="139" t="str">
        <f t="shared" si="76"/>
        <v>否</v>
      </c>
      <c r="G1013" s="473" t="str">
        <f t="shared" si="77"/>
        <v>项</v>
      </c>
      <c r="H1013" s="474" t="str">
        <f t="shared" si="78"/>
        <v>215</v>
      </c>
      <c r="I1013" s="474" t="str">
        <f t="shared" si="79"/>
        <v>21501</v>
      </c>
    </row>
    <row r="1014" s="319" customFormat="1" ht="34" hidden="1" customHeight="1" spans="1:9">
      <c r="A1014" s="333">
        <v>2150106</v>
      </c>
      <c r="B1014" s="342" t="s">
        <v>904</v>
      </c>
      <c r="C1014" s="478">
        <v>0</v>
      </c>
      <c r="D1014" s="479">
        <v>0</v>
      </c>
      <c r="E1014" s="477" t="str">
        <f t="shared" si="80"/>
        <v/>
      </c>
      <c r="F1014" s="139" t="str">
        <f t="shared" si="76"/>
        <v>否</v>
      </c>
      <c r="G1014" s="473" t="str">
        <f t="shared" si="77"/>
        <v>项</v>
      </c>
      <c r="H1014" s="474" t="str">
        <f t="shared" si="78"/>
        <v>215</v>
      </c>
      <c r="I1014" s="474" t="str">
        <f t="shared" si="79"/>
        <v>21501</v>
      </c>
    </row>
    <row r="1015" s="319" customFormat="1" ht="34" hidden="1" customHeight="1" spans="1:9">
      <c r="A1015" s="333">
        <v>2150107</v>
      </c>
      <c r="B1015" s="342" t="s">
        <v>905</v>
      </c>
      <c r="C1015" s="478">
        <v>0</v>
      </c>
      <c r="D1015" s="479">
        <v>0</v>
      </c>
      <c r="E1015" s="477" t="str">
        <f t="shared" si="80"/>
        <v/>
      </c>
      <c r="F1015" s="139" t="str">
        <f t="shared" si="76"/>
        <v>否</v>
      </c>
      <c r="G1015" s="473" t="str">
        <f t="shared" si="77"/>
        <v>项</v>
      </c>
      <c r="H1015" s="474" t="str">
        <f t="shared" si="78"/>
        <v>215</v>
      </c>
      <c r="I1015" s="474" t="str">
        <f t="shared" si="79"/>
        <v>21501</v>
      </c>
    </row>
    <row r="1016" s="319" customFormat="1" ht="34" hidden="1" customHeight="1" spans="1:9">
      <c r="A1016" s="333">
        <v>2150108</v>
      </c>
      <c r="B1016" s="342" t="s">
        <v>906</v>
      </c>
      <c r="C1016" s="478">
        <v>0</v>
      </c>
      <c r="D1016" s="479">
        <v>0</v>
      </c>
      <c r="E1016" s="477" t="str">
        <f t="shared" si="80"/>
        <v/>
      </c>
      <c r="F1016" s="139" t="str">
        <f t="shared" si="76"/>
        <v>否</v>
      </c>
      <c r="G1016" s="473" t="str">
        <f t="shared" si="77"/>
        <v>项</v>
      </c>
      <c r="H1016" s="474" t="str">
        <f t="shared" si="78"/>
        <v>215</v>
      </c>
      <c r="I1016" s="474" t="str">
        <f t="shared" si="79"/>
        <v>21501</v>
      </c>
    </row>
    <row r="1017" s="319" customFormat="1" ht="34" hidden="1" customHeight="1" spans="1:9">
      <c r="A1017" s="333">
        <v>2150199</v>
      </c>
      <c r="B1017" s="342" t="s">
        <v>907</v>
      </c>
      <c r="C1017" s="479">
        <v>0</v>
      </c>
      <c r="D1017" s="479">
        <v>0</v>
      </c>
      <c r="E1017" s="477" t="str">
        <f t="shared" si="80"/>
        <v/>
      </c>
      <c r="F1017" s="139" t="str">
        <f t="shared" si="76"/>
        <v>否</v>
      </c>
      <c r="G1017" s="473" t="str">
        <f t="shared" si="77"/>
        <v>项</v>
      </c>
      <c r="H1017" s="474" t="str">
        <f t="shared" si="78"/>
        <v>215</v>
      </c>
      <c r="I1017" s="474" t="str">
        <f t="shared" si="79"/>
        <v>21501</v>
      </c>
    </row>
    <row r="1018" s="316" customFormat="1" ht="34" hidden="1" customHeight="1" spans="1:9">
      <c r="A1018" s="339">
        <v>21502</v>
      </c>
      <c r="B1018" s="475" t="s">
        <v>908</v>
      </c>
      <c r="C1018" s="476">
        <f>SUMIFS(C1019:C$1302,$G1019:$G$1302,"项",$I1019:$I$1302,$A1018)</f>
        <v>0</v>
      </c>
      <c r="D1018" s="479">
        <f>SUMIFS(D1019:D$1302,$G1019:$G$1302,"项",$I1019:$I$1302,$A1018)</f>
        <v>0</v>
      </c>
      <c r="E1018" s="477" t="str">
        <f t="shared" si="80"/>
        <v/>
      </c>
      <c r="F1018" s="139" t="str">
        <f t="shared" si="76"/>
        <v>否</v>
      </c>
      <c r="G1018" s="473" t="str">
        <f t="shared" si="77"/>
        <v>款</v>
      </c>
      <c r="H1018" s="474" t="str">
        <f t="shared" si="78"/>
        <v>215</v>
      </c>
      <c r="I1018" s="474" t="str">
        <f t="shared" si="79"/>
        <v>21502</v>
      </c>
    </row>
    <row r="1019" s="319" customFormat="1" ht="34" hidden="1" customHeight="1" spans="1:9">
      <c r="A1019" s="333">
        <v>2150201</v>
      </c>
      <c r="B1019" s="342" t="s">
        <v>151</v>
      </c>
      <c r="C1019" s="478">
        <v>0</v>
      </c>
      <c r="D1019" s="479">
        <v>0</v>
      </c>
      <c r="E1019" s="477" t="str">
        <f t="shared" si="80"/>
        <v/>
      </c>
      <c r="F1019" s="139" t="str">
        <f t="shared" si="76"/>
        <v>否</v>
      </c>
      <c r="G1019" s="473" t="str">
        <f t="shared" si="77"/>
        <v>项</v>
      </c>
      <c r="H1019" s="474" t="str">
        <f t="shared" si="78"/>
        <v>215</v>
      </c>
      <c r="I1019" s="474" t="str">
        <f t="shared" si="79"/>
        <v>21502</v>
      </c>
    </row>
    <row r="1020" s="319" customFormat="1" ht="34" hidden="1" customHeight="1" spans="1:9">
      <c r="A1020" s="333">
        <v>2150202</v>
      </c>
      <c r="B1020" s="342" t="s">
        <v>152</v>
      </c>
      <c r="C1020" s="478">
        <v>0</v>
      </c>
      <c r="D1020" s="479">
        <v>0</v>
      </c>
      <c r="E1020" s="477" t="str">
        <f t="shared" si="80"/>
        <v/>
      </c>
      <c r="F1020" s="139" t="str">
        <f t="shared" si="76"/>
        <v>否</v>
      </c>
      <c r="G1020" s="473" t="str">
        <f t="shared" si="77"/>
        <v>项</v>
      </c>
      <c r="H1020" s="474" t="str">
        <f t="shared" si="78"/>
        <v>215</v>
      </c>
      <c r="I1020" s="474" t="str">
        <f t="shared" si="79"/>
        <v>21502</v>
      </c>
    </row>
    <row r="1021" s="319" customFormat="1" ht="34" hidden="1" customHeight="1" spans="1:9">
      <c r="A1021" s="333">
        <v>2150203</v>
      </c>
      <c r="B1021" s="342" t="s">
        <v>153</v>
      </c>
      <c r="C1021" s="478">
        <v>0</v>
      </c>
      <c r="D1021" s="479">
        <v>0</v>
      </c>
      <c r="E1021" s="477" t="str">
        <f t="shared" si="80"/>
        <v/>
      </c>
      <c r="F1021" s="139" t="str">
        <f t="shared" si="76"/>
        <v>否</v>
      </c>
      <c r="G1021" s="473" t="str">
        <f t="shared" si="77"/>
        <v>项</v>
      </c>
      <c r="H1021" s="474" t="str">
        <f t="shared" si="78"/>
        <v>215</v>
      </c>
      <c r="I1021" s="474" t="str">
        <f t="shared" si="79"/>
        <v>21502</v>
      </c>
    </row>
    <row r="1022" s="319" customFormat="1" ht="34" hidden="1" customHeight="1" spans="1:9">
      <c r="A1022" s="333">
        <v>2150204</v>
      </c>
      <c r="B1022" s="342" t="s">
        <v>909</v>
      </c>
      <c r="C1022" s="479">
        <v>0</v>
      </c>
      <c r="D1022" s="479">
        <v>0</v>
      </c>
      <c r="E1022" s="477" t="str">
        <f t="shared" si="80"/>
        <v/>
      </c>
      <c r="F1022" s="139" t="str">
        <f t="shared" si="76"/>
        <v>否</v>
      </c>
      <c r="G1022" s="473" t="str">
        <f t="shared" si="77"/>
        <v>项</v>
      </c>
      <c r="H1022" s="474" t="str">
        <f t="shared" si="78"/>
        <v>215</v>
      </c>
      <c r="I1022" s="474" t="str">
        <f t="shared" si="79"/>
        <v>21502</v>
      </c>
    </row>
    <row r="1023" s="319" customFormat="1" ht="34" hidden="1" customHeight="1" spans="1:9">
      <c r="A1023" s="333">
        <v>2150205</v>
      </c>
      <c r="B1023" s="342" t="s">
        <v>910</v>
      </c>
      <c r="C1023" s="478">
        <v>0</v>
      </c>
      <c r="D1023" s="479">
        <v>0</v>
      </c>
      <c r="E1023" s="477" t="str">
        <f t="shared" si="80"/>
        <v/>
      </c>
      <c r="F1023" s="139" t="str">
        <f t="shared" si="76"/>
        <v>否</v>
      </c>
      <c r="G1023" s="473" t="str">
        <f t="shared" si="77"/>
        <v>项</v>
      </c>
      <c r="H1023" s="474" t="str">
        <f t="shared" si="78"/>
        <v>215</v>
      </c>
      <c r="I1023" s="474" t="str">
        <f t="shared" si="79"/>
        <v>21502</v>
      </c>
    </row>
    <row r="1024" s="319" customFormat="1" ht="34" hidden="1" customHeight="1" spans="1:9">
      <c r="A1024" s="333">
        <v>2150206</v>
      </c>
      <c r="B1024" s="342" t="s">
        <v>911</v>
      </c>
      <c r="C1024" s="478">
        <v>0</v>
      </c>
      <c r="D1024" s="479">
        <v>0</v>
      </c>
      <c r="E1024" s="477" t="str">
        <f t="shared" si="80"/>
        <v/>
      </c>
      <c r="F1024" s="139" t="str">
        <f t="shared" si="76"/>
        <v>否</v>
      </c>
      <c r="G1024" s="473" t="str">
        <f t="shared" si="77"/>
        <v>项</v>
      </c>
      <c r="H1024" s="474" t="str">
        <f t="shared" si="78"/>
        <v>215</v>
      </c>
      <c r="I1024" s="474" t="str">
        <f t="shared" si="79"/>
        <v>21502</v>
      </c>
    </row>
    <row r="1025" s="319" customFormat="1" ht="34" hidden="1" customHeight="1" spans="1:9">
      <c r="A1025" s="333">
        <v>2150207</v>
      </c>
      <c r="B1025" s="342" t="s">
        <v>912</v>
      </c>
      <c r="C1025" s="478">
        <v>0</v>
      </c>
      <c r="D1025" s="479">
        <v>0</v>
      </c>
      <c r="E1025" s="477" t="str">
        <f t="shared" si="80"/>
        <v/>
      </c>
      <c r="F1025" s="139" t="str">
        <f t="shared" si="76"/>
        <v>否</v>
      </c>
      <c r="G1025" s="473" t="str">
        <f t="shared" si="77"/>
        <v>项</v>
      </c>
      <c r="H1025" s="474" t="str">
        <f t="shared" si="78"/>
        <v>215</v>
      </c>
      <c r="I1025" s="474" t="str">
        <f t="shared" si="79"/>
        <v>21502</v>
      </c>
    </row>
    <row r="1026" s="319" customFormat="1" ht="34" hidden="1" customHeight="1" spans="1:9">
      <c r="A1026" s="333">
        <v>2150208</v>
      </c>
      <c r="B1026" s="342" t="s">
        <v>913</v>
      </c>
      <c r="C1026" s="478">
        <v>0</v>
      </c>
      <c r="D1026" s="479">
        <v>0</v>
      </c>
      <c r="E1026" s="477" t="str">
        <f t="shared" si="80"/>
        <v/>
      </c>
      <c r="F1026" s="139" t="str">
        <f t="shared" si="76"/>
        <v>否</v>
      </c>
      <c r="G1026" s="473" t="str">
        <f t="shared" si="77"/>
        <v>项</v>
      </c>
      <c r="H1026" s="474" t="str">
        <f t="shared" si="78"/>
        <v>215</v>
      </c>
      <c r="I1026" s="474" t="str">
        <f t="shared" si="79"/>
        <v>21502</v>
      </c>
    </row>
    <row r="1027" s="319" customFormat="1" ht="34" hidden="1" customHeight="1" spans="1:9">
      <c r="A1027" s="333">
        <v>2150209</v>
      </c>
      <c r="B1027" s="342" t="s">
        <v>914</v>
      </c>
      <c r="C1027" s="478">
        <v>0</v>
      </c>
      <c r="D1027" s="479">
        <v>0</v>
      </c>
      <c r="E1027" s="477" t="str">
        <f t="shared" si="80"/>
        <v/>
      </c>
      <c r="F1027" s="139" t="str">
        <f t="shared" si="76"/>
        <v>否</v>
      </c>
      <c r="G1027" s="473" t="str">
        <f t="shared" si="77"/>
        <v>项</v>
      </c>
      <c r="H1027" s="474" t="str">
        <f t="shared" si="78"/>
        <v>215</v>
      </c>
      <c r="I1027" s="474" t="str">
        <f t="shared" si="79"/>
        <v>21502</v>
      </c>
    </row>
    <row r="1028" s="319" customFormat="1" ht="34" hidden="1" customHeight="1" spans="1:9">
      <c r="A1028" s="333">
        <v>2150210</v>
      </c>
      <c r="B1028" s="342" t="s">
        <v>915</v>
      </c>
      <c r="C1028" s="478">
        <v>0</v>
      </c>
      <c r="D1028" s="479">
        <v>0</v>
      </c>
      <c r="E1028" s="477" t="str">
        <f t="shared" si="80"/>
        <v/>
      </c>
      <c r="F1028" s="139" t="str">
        <f t="shared" ref="F1028:F1091" si="81">IF(LEN(A1028)=3,"是",IF(B1028&lt;&gt;"",IF(SUM(C1028:D1028)&lt;&gt;0,"是","否"),"是"))</f>
        <v>否</v>
      </c>
      <c r="G1028" s="473" t="str">
        <f t="shared" ref="G1028:G1091" si="82">_xlfn.IFS(LEN(A1028)=3,"类",LEN(A1028)=5,"款",LEN(A1028)=7,"项")</f>
        <v>项</v>
      </c>
      <c r="H1028" s="474" t="str">
        <f t="shared" ref="H1028:H1091" si="83">LEFT(A1028,3)</f>
        <v>215</v>
      </c>
      <c r="I1028" s="474" t="str">
        <f t="shared" ref="I1028:I1091" si="84">LEFT(A1028,5)</f>
        <v>21502</v>
      </c>
    </row>
    <row r="1029" s="319" customFormat="1" ht="34" hidden="1" customHeight="1" spans="1:9">
      <c r="A1029" s="481">
        <v>2150212</v>
      </c>
      <c r="B1029" s="490" t="s">
        <v>916</v>
      </c>
      <c r="C1029" s="478">
        <v>0</v>
      </c>
      <c r="D1029" s="479">
        <v>0</v>
      </c>
      <c r="E1029" s="477" t="str">
        <f t="shared" si="80"/>
        <v/>
      </c>
      <c r="F1029" s="139" t="str">
        <f t="shared" si="81"/>
        <v>否</v>
      </c>
      <c r="G1029" s="473" t="str">
        <f t="shared" si="82"/>
        <v>项</v>
      </c>
      <c r="H1029" s="474" t="str">
        <f t="shared" si="83"/>
        <v>215</v>
      </c>
      <c r="I1029" s="474" t="str">
        <f t="shared" si="84"/>
        <v>21502</v>
      </c>
    </row>
    <row r="1030" s="319" customFormat="1" ht="34" hidden="1" customHeight="1" spans="1:9">
      <c r="A1030" s="481">
        <v>2150213</v>
      </c>
      <c r="B1030" s="490" t="s">
        <v>917</v>
      </c>
      <c r="C1030" s="478">
        <v>0</v>
      </c>
      <c r="D1030" s="479">
        <v>0</v>
      </c>
      <c r="E1030" s="477" t="str">
        <f t="shared" si="80"/>
        <v/>
      </c>
      <c r="F1030" s="139" t="str">
        <f t="shared" si="81"/>
        <v>否</v>
      </c>
      <c r="G1030" s="473" t="str">
        <f t="shared" si="82"/>
        <v>项</v>
      </c>
      <c r="H1030" s="474" t="str">
        <f t="shared" si="83"/>
        <v>215</v>
      </c>
      <c r="I1030" s="474" t="str">
        <f t="shared" si="84"/>
        <v>21502</v>
      </c>
    </row>
    <row r="1031" s="319" customFormat="1" ht="34" hidden="1" customHeight="1" spans="1:9">
      <c r="A1031" s="481">
        <v>2150214</v>
      </c>
      <c r="B1031" s="490" t="s">
        <v>918</v>
      </c>
      <c r="C1031" s="478">
        <v>0</v>
      </c>
      <c r="D1031" s="479">
        <v>0</v>
      </c>
      <c r="E1031" s="477" t="str">
        <f t="shared" si="80"/>
        <v/>
      </c>
      <c r="F1031" s="139" t="str">
        <f t="shared" si="81"/>
        <v>否</v>
      </c>
      <c r="G1031" s="473" t="str">
        <f t="shared" si="82"/>
        <v>项</v>
      </c>
      <c r="H1031" s="474" t="str">
        <f t="shared" si="83"/>
        <v>215</v>
      </c>
      <c r="I1031" s="474" t="str">
        <f t="shared" si="84"/>
        <v>21502</v>
      </c>
    </row>
    <row r="1032" s="319" customFormat="1" ht="34" hidden="1" customHeight="1" spans="1:9">
      <c r="A1032" s="333">
        <v>2150215</v>
      </c>
      <c r="B1032" s="342" t="s">
        <v>919</v>
      </c>
      <c r="C1032" s="478">
        <v>0</v>
      </c>
      <c r="D1032" s="479">
        <v>0</v>
      </c>
      <c r="E1032" s="477" t="str">
        <f t="shared" si="80"/>
        <v/>
      </c>
      <c r="F1032" s="139" t="str">
        <f t="shared" si="81"/>
        <v>否</v>
      </c>
      <c r="G1032" s="473" t="str">
        <f t="shared" si="82"/>
        <v>项</v>
      </c>
      <c r="H1032" s="474" t="str">
        <f t="shared" si="83"/>
        <v>215</v>
      </c>
      <c r="I1032" s="474" t="str">
        <f t="shared" si="84"/>
        <v>21502</v>
      </c>
    </row>
    <row r="1033" s="319" customFormat="1" ht="34" hidden="1" customHeight="1" spans="1:9">
      <c r="A1033" s="333">
        <v>2150299</v>
      </c>
      <c r="B1033" s="342" t="s">
        <v>920</v>
      </c>
      <c r="C1033" s="479">
        <v>0</v>
      </c>
      <c r="D1033" s="479">
        <v>0</v>
      </c>
      <c r="E1033" s="477" t="str">
        <f t="shared" si="80"/>
        <v/>
      </c>
      <c r="F1033" s="139" t="str">
        <f t="shared" si="81"/>
        <v>否</v>
      </c>
      <c r="G1033" s="473" t="str">
        <f t="shared" si="82"/>
        <v>项</v>
      </c>
      <c r="H1033" s="474" t="str">
        <f t="shared" si="83"/>
        <v>215</v>
      </c>
      <c r="I1033" s="474" t="str">
        <f t="shared" si="84"/>
        <v>21502</v>
      </c>
    </row>
    <row r="1034" s="316" customFormat="1" ht="34" hidden="1" customHeight="1" spans="1:9">
      <c r="A1034" s="339">
        <v>21503</v>
      </c>
      <c r="B1034" s="475" t="s">
        <v>921</v>
      </c>
      <c r="C1034" s="476">
        <f>SUMIFS(C1035:C$1302,$G1035:$G$1302,"项",$I1035:$I$1302,$A1034)</f>
        <v>0</v>
      </c>
      <c r="D1034" s="479">
        <f>SUMIFS(D1035:D$1302,$G1035:$G$1302,"项",$I1035:$I$1302,$A1034)</f>
        <v>0</v>
      </c>
      <c r="E1034" s="477" t="str">
        <f t="shared" si="80"/>
        <v/>
      </c>
      <c r="F1034" s="139" t="str">
        <f t="shared" si="81"/>
        <v>否</v>
      </c>
      <c r="G1034" s="473" t="str">
        <f t="shared" si="82"/>
        <v>款</v>
      </c>
      <c r="H1034" s="474" t="str">
        <f t="shared" si="83"/>
        <v>215</v>
      </c>
      <c r="I1034" s="474" t="str">
        <f t="shared" si="84"/>
        <v>21503</v>
      </c>
    </row>
    <row r="1035" s="319" customFormat="1" ht="34" hidden="1" customHeight="1" spans="1:9">
      <c r="A1035" s="333">
        <v>2150301</v>
      </c>
      <c r="B1035" s="342" t="s">
        <v>151</v>
      </c>
      <c r="C1035" s="478">
        <v>0</v>
      </c>
      <c r="D1035" s="479">
        <v>0</v>
      </c>
      <c r="E1035" s="477" t="str">
        <f t="shared" si="80"/>
        <v/>
      </c>
      <c r="F1035" s="139" t="str">
        <f t="shared" si="81"/>
        <v>否</v>
      </c>
      <c r="G1035" s="473" t="str">
        <f t="shared" si="82"/>
        <v>项</v>
      </c>
      <c r="H1035" s="474" t="str">
        <f t="shared" si="83"/>
        <v>215</v>
      </c>
      <c r="I1035" s="474" t="str">
        <f t="shared" si="84"/>
        <v>21503</v>
      </c>
    </row>
    <row r="1036" s="319" customFormat="1" ht="34" hidden="1" customHeight="1" spans="1:9">
      <c r="A1036" s="333">
        <v>2150302</v>
      </c>
      <c r="B1036" s="342" t="s">
        <v>152</v>
      </c>
      <c r="C1036" s="478">
        <v>0</v>
      </c>
      <c r="D1036" s="479">
        <v>0</v>
      </c>
      <c r="E1036" s="477" t="str">
        <f t="shared" si="80"/>
        <v/>
      </c>
      <c r="F1036" s="139" t="str">
        <f t="shared" si="81"/>
        <v>否</v>
      </c>
      <c r="G1036" s="473" t="str">
        <f t="shared" si="82"/>
        <v>项</v>
      </c>
      <c r="H1036" s="474" t="str">
        <f t="shared" si="83"/>
        <v>215</v>
      </c>
      <c r="I1036" s="474" t="str">
        <f t="shared" si="84"/>
        <v>21503</v>
      </c>
    </row>
    <row r="1037" s="319" customFormat="1" ht="34" hidden="1" customHeight="1" spans="1:9">
      <c r="A1037" s="333">
        <v>2150303</v>
      </c>
      <c r="B1037" s="342" t="s">
        <v>153</v>
      </c>
      <c r="C1037" s="478">
        <v>0</v>
      </c>
      <c r="D1037" s="479">
        <v>0</v>
      </c>
      <c r="E1037" s="477" t="str">
        <f t="shared" si="80"/>
        <v/>
      </c>
      <c r="F1037" s="139" t="str">
        <f t="shared" si="81"/>
        <v>否</v>
      </c>
      <c r="G1037" s="473" t="str">
        <f t="shared" si="82"/>
        <v>项</v>
      </c>
      <c r="H1037" s="474" t="str">
        <f t="shared" si="83"/>
        <v>215</v>
      </c>
      <c r="I1037" s="474" t="str">
        <f t="shared" si="84"/>
        <v>21503</v>
      </c>
    </row>
    <row r="1038" s="319" customFormat="1" ht="34" hidden="1" customHeight="1" spans="1:9">
      <c r="A1038" s="333">
        <v>2150399</v>
      </c>
      <c r="B1038" s="342" t="s">
        <v>922</v>
      </c>
      <c r="C1038" s="478">
        <v>0</v>
      </c>
      <c r="D1038" s="479">
        <v>0</v>
      </c>
      <c r="E1038" s="477" t="str">
        <f t="shared" si="80"/>
        <v/>
      </c>
      <c r="F1038" s="139" t="str">
        <f t="shared" si="81"/>
        <v>否</v>
      </c>
      <c r="G1038" s="473" t="str">
        <f t="shared" si="82"/>
        <v>项</v>
      </c>
      <c r="H1038" s="474" t="str">
        <f t="shared" si="83"/>
        <v>215</v>
      </c>
      <c r="I1038" s="474" t="str">
        <f t="shared" si="84"/>
        <v>21503</v>
      </c>
    </row>
    <row r="1039" s="316" customFormat="1" ht="34" customHeight="1" spans="1:9">
      <c r="A1039" s="339">
        <v>21505</v>
      </c>
      <c r="B1039" s="475" t="s">
        <v>923</v>
      </c>
      <c r="C1039" s="476">
        <f>SUMIFS(C1040:C$1302,$G1040:$G$1302,"项",$I1040:$I$1302,$A1039)</f>
        <v>626</v>
      </c>
      <c r="D1039" s="479">
        <f>SUMIFS(D1040:D$1302,$G1040:$G$1302,"项",$I1040:$I$1302,$A1039)</f>
        <v>1100</v>
      </c>
      <c r="E1039" s="477">
        <f t="shared" si="80"/>
        <v>0.757188498402556</v>
      </c>
      <c r="F1039" s="139" t="str">
        <f t="shared" si="81"/>
        <v>是</v>
      </c>
      <c r="G1039" s="473" t="str">
        <f t="shared" si="82"/>
        <v>款</v>
      </c>
      <c r="H1039" s="474" t="str">
        <f t="shared" si="83"/>
        <v>215</v>
      </c>
      <c r="I1039" s="474" t="str">
        <f t="shared" si="84"/>
        <v>21505</v>
      </c>
    </row>
    <row r="1040" s="319" customFormat="1" ht="34" hidden="1" customHeight="1" spans="1:9">
      <c r="A1040" s="333">
        <v>2150501</v>
      </c>
      <c r="B1040" s="342" t="s">
        <v>151</v>
      </c>
      <c r="C1040" s="479">
        <v>0</v>
      </c>
      <c r="D1040" s="479">
        <v>0</v>
      </c>
      <c r="E1040" s="477" t="str">
        <f t="shared" si="80"/>
        <v/>
      </c>
      <c r="F1040" s="139" t="str">
        <f t="shared" si="81"/>
        <v>否</v>
      </c>
      <c r="G1040" s="473" t="str">
        <f t="shared" si="82"/>
        <v>项</v>
      </c>
      <c r="H1040" s="474" t="str">
        <f t="shared" si="83"/>
        <v>215</v>
      </c>
      <c r="I1040" s="474" t="str">
        <f t="shared" si="84"/>
        <v>21505</v>
      </c>
    </row>
    <row r="1041" s="319" customFormat="1" ht="34" hidden="1" customHeight="1" spans="1:9">
      <c r="A1041" s="333">
        <v>2150502</v>
      </c>
      <c r="B1041" s="342" t="s">
        <v>152</v>
      </c>
      <c r="C1041" s="478">
        <v>0</v>
      </c>
      <c r="D1041" s="479">
        <v>0</v>
      </c>
      <c r="E1041" s="477" t="str">
        <f t="shared" si="80"/>
        <v/>
      </c>
      <c r="F1041" s="139" t="str">
        <f t="shared" si="81"/>
        <v>否</v>
      </c>
      <c r="G1041" s="473" t="str">
        <f t="shared" si="82"/>
        <v>项</v>
      </c>
      <c r="H1041" s="474" t="str">
        <f t="shared" si="83"/>
        <v>215</v>
      </c>
      <c r="I1041" s="474" t="str">
        <f t="shared" si="84"/>
        <v>21505</v>
      </c>
    </row>
    <row r="1042" s="319" customFormat="1" ht="34" hidden="1" customHeight="1" spans="1:9">
      <c r="A1042" s="333">
        <v>2150503</v>
      </c>
      <c r="B1042" s="342" t="s">
        <v>153</v>
      </c>
      <c r="C1042" s="478">
        <v>0</v>
      </c>
      <c r="D1042" s="479">
        <v>0</v>
      </c>
      <c r="E1042" s="477" t="str">
        <f t="shared" si="80"/>
        <v/>
      </c>
      <c r="F1042" s="139" t="str">
        <f t="shared" si="81"/>
        <v>否</v>
      </c>
      <c r="G1042" s="473" t="str">
        <f t="shared" si="82"/>
        <v>项</v>
      </c>
      <c r="H1042" s="474" t="str">
        <f t="shared" si="83"/>
        <v>215</v>
      </c>
      <c r="I1042" s="474" t="str">
        <f t="shared" si="84"/>
        <v>21505</v>
      </c>
    </row>
    <row r="1043" s="319" customFormat="1" ht="34" hidden="1" customHeight="1" spans="1:9">
      <c r="A1043" s="333">
        <v>2150505</v>
      </c>
      <c r="B1043" s="342" t="s">
        <v>924</v>
      </c>
      <c r="C1043" s="478">
        <v>0</v>
      </c>
      <c r="D1043" s="479">
        <v>0</v>
      </c>
      <c r="E1043" s="477" t="str">
        <f t="shared" si="80"/>
        <v/>
      </c>
      <c r="F1043" s="139" t="str">
        <f t="shared" si="81"/>
        <v>否</v>
      </c>
      <c r="G1043" s="473" t="str">
        <f t="shared" si="82"/>
        <v>项</v>
      </c>
      <c r="H1043" s="474" t="str">
        <f t="shared" si="83"/>
        <v>215</v>
      </c>
      <c r="I1043" s="474" t="str">
        <f t="shared" si="84"/>
        <v>21505</v>
      </c>
    </row>
    <row r="1044" s="319" customFormat="1" ht="34" hidden="1" customHeight="1" spans="1:9">
      <c r="A1044" s="333">
        <v>2150507</v>
      </c>
      <c r="B1044" s="342" t="s">
        <v>925</v>
      </c>
      <c r="C1044" s="478">
        <v>0</v>
      </c>
      <c r="D1044" s="479">
        <v>0</v>
      </c>
      <c r="E1044" s="477" t="str">
        <f t="shared" si="80"/>
        <v/>
      </c>
      <c r="F1044" s="139" t="str">
        <f t="shared" si="81"/>
        <v>否</v>
      </c>
      <c r="G1044" s="473" t="str">
        <f t="shared" si="82"/>
        <v>项</v>
      </c>
      <c r="H1044" s="474" t="str">
        <f t="shared" si="83"/>
        <v>215</v>
      </c>
      <c r="I1044" s="474" t="str">
        <f t="shared" si="84"/>
        <v>21505</v>
      </c>
    </row>
    <row r="1045" s="319" customFormat="1" ht="34" hidden="1" customHeight="1" spans="1:9">
      <c r="A1045" s="333">
        <v>2150508</v>
      </c>
      <c r="B1045" s="342" t="s">
        <v>926</v>
      </c>
      <c r="C1045" s="478">
        <v>0</v>
      </c>
      <c r="D1045" s="479">
        <v>0</v>
      </c>
      <c r="E1045" s="477" t="str">
        <f t="shared" si="80"/>
        <v/>
      </c>
      <c r="F1045" s="139" t="str">
        <f t="shared" si="81"/>
        <v>否</v>
      </c>
      <c r="G1045" s="473" t="str">
        <f t="shared" si="82"/>
        <v>项</v>
      </c>
      <c r="H1045" s="474" t="str">
        <f t="shared" si="83"/>
        <v>215</v>
      </c>
      <c r="I1045" s="474" t="str">
        <f t="shared" si="84"/>
        <v>21505</v>
      </c>
    </row>
    <row r="1046" s="319" customFormat="1" ht="34" hidden="1" customHeight="1" spans="1:9">
      <c r="A1046" s="481">
        <v>2150516</v>
      </c>
      <c r="B1046" s="487" t="s">
        <v>927</v>
      </c>
      <c r="C1046" s="478">
        <v>0</v>
      </c>
      <c r="D1046" s="479">
        <v>0</v>
      </c>
      <c r="E1046" s="477" t="str">
        <f t="shared" si="80"/>
        <v/>
      </c>
      <c r="F1046" s="139" t="str">
        <f t="shared" si="81"/>
        <v>否</v>
      </c>
      <c r="G1046" s="473" t="str">
        <f t="shared" si="82"/>
        <v>项</v>
      </c>
      <c r="H1046" s="474" t="str">
        <f t="shared" si="83"/>
        <v>215</v>
      </c>
      <c r="I1046" s="474" t="str">
        <f t="shared" si="84"/>
        <v>21505</v>
      </c>
    </row>
    <row r="1047" s="319" customFormat="1" ht="34" customHeight="1" spans="1:9">
      <c r="A1047" s="333">
        <v>2150517</v>
      </c>
      <c r="B1047" s="342" t="s">
        <v>928</v>
      </c>
      <c r="C1047" s="478">
        <v>626</v>
      </c>
      <c r="D1047" s="479">
        <v>1100</v>
      </c>
      <c r="E1047" s="477">
        <f t="shared" si="80"/>
        <v>0.757188498402556</v>
      </c>
      <c r="F1047" s="139" t="str">
        <f t="shared" si="81"/>
        <v>是</v>
      </c>
      <c r="G1047" s="473" t="str">
        <f t="shared" si="82"/>
        <v>项</v>
      </c>
      <c r="H1047" s="474" t="str">
        <f t="shared" si="83"/>
        <v>215</v>
      </c>
      <c r="I1047" s="474" t="str">
        <f t="shared" si="84"/>
        <v>21505</v>
      </c>
    </row>
    <row r="1048" s="319" customFormat="1" ht="34" hidden="1" customHeight="1" spans="1:9">
      <c r="A1048" s="333">
        <v>2150550</v>
      </c>
      <c r="B1048" s="342" t="s">
        <v>160</v>
      </c>
      <c r="C1048" s="479">
        <v>0</v>
      </c>
      <c r="D1048" s="479">
        <v>0</v>
      </c>
      <c r="E1048" s="477" t="str">
        <f t="shared" si="80"/>
        <v/>
      </c>
      <c r="F1048" s="139" t="str">
        <f t="shared" si="81"/>
        <v>否</v>
      </c>
      <c r="G1048" s="473" t="str">
        <f t="shared" si="82"/>
        <v>项</v>
      </c>
      <c r="H1048" s="474" t="str">
        <f t="shared" si="83"/>
        <v>215</v>
      </c>
      <c r="I1048" s="474" t="str">
        <f t="shared" si="84"/>
        <v>21505</v>
      </c>
    </row>
    <row r="1049" s="319" customFormat="1" ht="34" hidden="1" customHeight="1" spans="1:9">
      <c r="A1049" s="333">
        <v>2150599</v>
      </c>
      <c r="B1049" s="342" t="s">
        <v>929</v>
      </c>
      <c r="C1049" s="478">
        <v>0</v>
      </c>
      <c r="D1049" s="479">
        <v>0</v>
      </c>
      <c r="E1049" s="477" t="str">
        <f t="shared" si="80"/>
        <v/>
      </c>
      <c r="F1049" s="139" t="str">
        <f t="shared" si="81"/>
        <v>否</v>
      </c>
      <c r="G1049" s="473" t="str">
        <f t="shared" si="82"/>
        <v>项</v>
      </c>
      <c r="H1049" s="474" t="str">
        <f t="shared" si="83"/>
        <v>215</v>
      </c>
      <c r="I1049" s="474" t="str">
        <f t="shared" si="84"/>
        <v>21505</v>
      </c>
    </row>
    <row r="1050" s="316" customFormat="1" ht="34" customHeight="1" spans="1:9">
      <c r="A1050" s="339">
        <v>21507</v>
      </c>
      <c r="B1050" s="475" t="s">
        <v>930</v>
      </c>
      <c r="C1050" s="476">
        <f>SUMIFS(C1051:C$1302,$G1051:$G$1302,"项",$I1051:$I$1302,$A1050)</f>
        <v>0</v>
      </c>
      <c r="D1050" s="479">
        <f>SUMIFS(D1051:D$1302,$G1051:$G$1302,"项",$I1051:$I$1302,$A1050)</f>
        <v>235</v>
      </c>
      <c r="E1050" s="477" t="str">
        <f t="shared" si="80"/>
        <v/>
      </c>
      <c r="F1050" s="139" t="str">
        <f t="shared" si="81"/>
        <v>是</v>
      </c>
      <c r="G1050" s="473" t="str">
        <f t="shared" si="82"/>
        <v>款</v>
      </c>
      <c r="H1050" s="474" t="str">
        <f t="shared" si="83"/>
        <v>215</v>
      </c>
      <c r="I1050" s="474" t="str">
        <f t="shared" si="84"/>
        <v>21507</v>
      </c>
    </row>
    <row r="1051" s="319" customFormat="1" ht="34" hidden="1" customHeight="1" spans="1:9">
      <c r="A1051" s="333">
        <v>2150701</v>
      </c>
      <c r="B1051" s="342" t="s">
        <v>151</v>
      </c>
      <c r="C1051" s="478">
        <v>0</v>
      </c>
      <c r="D1051" s="479">
        <v>0</v>
      </c>
      <c r="E1051" s="477" t="str">
        <f t="shared" si="80"/>
        <v/>
      </c>
      <c r="F1051" s="139" t="str">
        <f t="shared" si="81"/>
        <v>否</v>
      </c>
      <c r="G1051" s="473" t="str">
        <f t="shared" si="82"/>
        <v>项</v>
      </c>
      <c r="H1051" s="474" t="str">
        <f t="shared" si="83"/>
        <v>215</v>
      </c>
      <c r="I1051" s="474" t="str">
        <f t="shared" si="84"/>
        <v>21507</v>
      </c>
    </row>
    <row r="1052" s="319" customFormat="1" ht="34" customHeight="1" spans="1:9">
      <c r="A1052" s="333">
        <v>2150702</v>
      </c>
      <c r="B1052" s="342" t="s">
        <v>152</v>
      </c>
      <c r="C1052" s="478">
        <v>0</v>
      </c>
      <c r="D1052" s="479">
        <v>235</v>
      </c>
      <c r="E1052" s="477" t="str">
        <f t="shared" si="80"/>
        <v/>
      </c>
      <c r="F1052" s="139" t="str">
        <f t="shared" si="81"/>
        <v>是</v>
      </c>
      <c r="G1052" s="473" t="str">
        <f t="shared" si="82"/>
        <v>项</v>
      </c>
      <c r="H1052" s="474" t="str">
        <f t="shared" si="83"/>
        <v>215</v>
      </c>
      <c r="I1052" s="474" t="str">
        <f t="shared" si="84"/>
        <v>21507</v>
      </c>
    </row>
    <row r="1053" s="319" customFormat="1" ht="34" hidden="1" customHeight="1" spans="1:9">
      <c r="A1053" s="333">
        <v>2150703</v>
      </c>
      <c r="B1053" s="342" t="s">
        <v>153</v>
      </c>
      <c r="C1053" s="478">
        <v>0</v>
      </c>
      <c r="D1053" s="479">
        <v>0</v>
      </c>
      <c r="E1053" s="477" t="str">
        <f t="shared" si="80"/>
        <v/>
      </c>
      <c r="F1053" s="139" t="str">
        <f t="shared" si="81"/>
        <v>否</v>
      </c>
      <c r="G1053" s="473" t="str">
        <f t="shared" si="82"/>
        <v>项</v>
      </c>
      <c r="H1053" s="474" t="str">
        <f t="shared" si="83"/>
        <v>215</v>
      </c>
      <c r="I1053" s="474" t="str">
        <f t="shared" si="84"/>
        <v>21507</v>
      </c>
    </row>
    <row r="1054" s="319" customFormat="1" ht="34" hidden="1" customHeight="1" spans="1:9">
      <c r="A1054" s="333">
        <v>2150704</v>
      </c>
      <c r="B1054" s="342" t="s">
        <v>931</v>
      </c>
      <c r="C1054" s="479">
        <v>0</v>
      </c>
      <c r="D1054" s="479">
        <v>0</v>
      </c>
      <c r="E1054" s="477" t="str">
        <f t="shared" si="80"/>
        <v/>
      </c>
      <c r="F1054" s="139" t="str">
        <f t="shared" si="81"/>
        <v>否</v>
      </c>
      <c r="G1054" s="473" t="str">
        <f t="shared" si="82"/>
        <v>项</v>
      </c>
      <c r="H1054" s="474" t="str">
        <f t="shared" si="83"/>
        <v>215</v>
      </c>
      <c r="I1054" s="474" t="str">
        <f t="shared" si="84"/>
        <v>21507</v>
      </c>
    </row>
    <row r="1055" s="319" customFormat="1" ht="34" hidden="1" customHeight="1" spans="1:9">
      <c r="A1055" s="333">
        <v>2150705</v>
      </c>
      <c r="B1055" s="342" t="s">
        <v>932</v>
      </c>
      <c r="C1055" s="479">
        <v>0</v>
      </c>
      <c r="D1055" s="479">
        <v>0</v>
      </c>
      <c r="E1055" s="477" t="str">
        <f t="shared" si="80"/>
        <v/>
      </c>
      <c r="F1055" s="139" t="str">
        <f t="shared" si="81"/>
        <v>否</v>
      </c>
      <c r="G1055" s="473" t="str">
        <f t="shared" si="82"/>
        <v>项</v>
      </c>
      <c r="H1055" s="474" t="str">
        <f t="shared" si="83"/>
        <v>215</v>
      </c>
      <c r="I1055" s="474" t="str">
        <f t="shared" si="84"/>
        <v>21507</v>
      </c>
    </row>
    <row r="1056" s="319" customFormat="1" ht="34" hidden="1" customHeight="1" spans="1:9">
      <c r="A1056" s="333">
        <v>2150799</v>
      </c>
      <c r="B1056" s="342" t="s">
        <v>933</v>
      </c>
      <c r="C1056" s="478">
        <v>0</v>
      </c>
      <c r="D1056" s="479">
        <v>0</v>
      </c>
      <c r="E1056" s="477" t="str">
        <f t="shared" si="80"/>
        <v/>
      </c>
      <c r="F1056" s="139" t="str">
        <f t="shared" si="81"/>
        <v>否</v>
      </c>
      <c r="G1056" s="473" t="str">
        <f t="shared" si="82"/>
        <v>项</v>
      </c>
      <c r="H1056" s="474" t="str">
        <f t="shared" si="83"/>
        <v>215</v>
      </c>
      <c r="I1056" s="474" t="str">
        <f t="shared" si="84"/>
        <v>21507</v>
      </c>
    </row>
    <row r="1057" s="316" customFormat="1" ht="34" customHeight="1" spans="1:9">
      <c r="A1057" s="339">
        <v>21508</v>
      </c>
      <c r="B1057" s="475" t="s">
        <v>934</v>
      </c>
      <c r="C1057" s="476">
        <f>SUMIFS(C1058:C$1302,$G1058:$G$1302,"项",$I1058:$I$1302,$A1057)</f>
        <v>38</v>
      </c>
      <c r="D1057" s="479">
        <f>SUMIFS(D1058:D$1302,$G1058:$G$1302,"项",$I1058:$I$1302,$A1057)</f>
        <v>462</v>
      </c>
      <c r="E1057" s="477">
        <f t="shared" si="80"/>
        <v>11.1578947368421</v>
      </c>
      <c r="F1057" s="139" t="str">
        <f t="shared" si="81"/>
        <v>是</v>
      </c>
      <c r="G1057" s="473" t="str">
        <f t="shared" si="82"/>
        <v>款</v>
      </c>
      <c r="H1057" s="474" t="str">
        <f t="shared" si="83"/>
        <v>215</v>
      </c>
      <c r="I1057" s="474" t="str">
        <f t="shared" si="84"/>
        <v>21508</v>
      </c>
    </row>
    <row r="1058" s="319" customFormat="1" ht="34" hidden="1" customHeight="1" spans="1:9">
      <c r="A1058" s="333">
        <v>2150801</v>
      </c>
      <c r="B1058" s="342" t="s">
        <v>151</v>
      </c>
      <c r="C1058" s="478">
        <v>0</v>
      </c>
      <c r="D1058" s="479">
        <v>0</v>
      </c>
      <c r="E1058" s="477" t="str">
        <f t="shared" si="80"/>
        <v/>
      </c>
      <c r="F1058" s="139" t="str">
        <f t="shared" si="81"/>
        <v>否</v>
      </c>
      <c r="G1058" s="473" t="str">
        <f t="shared" si="82"/>
        <v>项</v>
      </c>
      <c r="H1058" s="474" t="str">
        <f t="shared" si="83"/>
        <v>215</v>
      </c>
      <c r="I1058" s="474" t="str">
        <f t="shared" si="84"/>
        <v>21508</v>
      </c>
    </row>
    <row r="1059" s="319" customFormat="1" ht="34" hidden="1" customHeight="1" spans="1:9">
      <c r="A1059" s="333">
        <v>2150802</v>
      </c>
      <c r="B1059" s="342" t="s">
        <v>152</v>
      </c>
      <c r="C1059" s="478">
        <v>0</v>
      </c>
      <c r="D1059" s="479">
        <v>0</v>
      </c>
      <c r="E1059" s="477" t="str">
        <f t="shared" si="80"/>
        <v/>
      </c>
      <c r="F1059" s="139" t="str">
        <f t="shared" si="81"/>
        <v>否</v>
      </c>
      <c r="G1059" s="473" t="str">
        <f t="shared" si="82"/>
        <v>项</v>
      </c>
      <c r="H1059" s="474" t="str">
        <f t="shared" si="83"/>
        <v>215</v>
      </c>
      <c r="I1059" s="474" t="str">
        <f t="shared" si="84"/>
        <v>21508</v>
      </c>
    </row>
    <row r="1060" s="319" customFormat="1" ht="34" hidden="1" customHeight="1" spans="1:9">
      <c r="A1060" s="333">
        <v>2150803</v>
      </c>
      <c r="B1060" s="342" t="s">
        <v>153</v>
      </c>
      <c r="C1060" s="478">
        <v>0</v>
      </c>
      <c r="D1060" s="479">
        <v>0</v>
      </c>
      <c r="E1060" s="477" t="str">
        <f t="shared" si="80"/>
        <v/>
      </c>
      <c r="F1060" s="139" t="str">
        <f t="shared" si="81"/>
        <v>否</v>
      </c>
      <c r="G1060" s="473" t="str">
        <f t="shared" si="82"/>
        <v>项</v>
      </c>
      <c r="H1060" s="474" t="str">
        <f t="shared" si="83"/>
        <v>215</v>
      </c>
      <c r="I1060" s="474" t="str">
        <f t="shared" si="84"/>
        <v>21508</v>
      </c>
    </row>
    <row r="1061" s="319" customFormat="1" ht="34" hidden="1" customHeight="1" spans="1:9">
      <c r="A1061" s="333">
        <v>2150804</v>
      </c>
      <c r="B1061" s="342" t="s">
        <v>935</v>
      </c>
      <c r="C1061" s="478">
        <v>0</v>
      </c>
      <c r="D1061" s="479">
        <v>0</v>
      </c>
      <c r="E1061" s="477" t="str">
        <f t="shared" si="80"/>
        <v/>
      </c>
      <c r="F1061" s="139" t="str">
        <f t="shared" si="81"/>
        <v>否</v>
      </c>
      <c r="G1061" s="473" t="str">
        <f t="shared" si="82"/>
        <v>项</v>
      </c>
      <c r="H1061" s="474" t="str">
        <f t="shared" si="83"/>
        <v>215</v>
      </c>
      <c r="I1061" s="474" t="str">
        <f t="shared" si="84"/>
        <v>21508</v>
      </c>
    </row>
    <row r="1062" s="319" customFormat="1" ht="34" customHeight="1" spans="1:9">
      <c r="A1062" s="333">
        <v>2150805</v>
      </c>
      <c r="B1062" s="342" t="s">
        <v>936</v>
      </c>
      <c r="C1062" s="478">
        <v>38</v>
      </c>
      <c r="D1062" s="479">
        <v>462</v>
      </c>
      <c r="E1062" s="477">
        <f t="shared" si="80"/>
        <v>11.1578947368421</v>
      </c>
      <c r="F1062" s="139" t="str">
        <f t="shared" si="81"/>
        <v>是</v>
      </c>
      <c r="G1062" s="473" t="str">
        <f t="shared" si="82"/>
        <v>项</v>
      </c>
      <c r="H1062" s="474" t="str">
        <f t="shared" si="83"/>
        <v>215</v>
      </c>
      <c r="I1062" s="474" t="str">
        <f t="shared" si="84"/>
        <v>21508</v>
      </c>
    </row>
    <row r="1063" s="319" customFormat="1" ht="34" hidden="1" customHeight="1" spans="1:9">
      <c r="A1063" s="333">
        <v>2150806</v>
      </c>
      <c r="B1063" s="342" t="s">
        <v>937</v>
      </c>
      <c r="C1063" s="478">
        <v>0</v>
      </c>
      <c r="D1063" s="479">
        <v>0</v>
      </c>
      <c r="E1063" s="477" t="str">
        <f t="shared" si="80"/>
        <v/>
      </c>
      <c r="F1063" s="139" t="str">
        <f t="shared" si="81"/>
        <v>否</v>
      </c>
      <c r="G1063" s="473" t="str">
        <f t="shared" si="82"/>
        <v>项</v>
      </c>
      <c r="H1063" s="474" t="str">
        <f t="shared" si="83"/>
        <v>215</v>
      </c>
      <c r="I1063" s="474" t="str">
        <f t="shared" si="84"/>
        <v>21508</v>
      </c>
    </row>
    <row r="1064" s="319" customFormat="1" ht="34" hidden="1" customHeight="1" spans="1:9">
      <c r="A1064" s="333">
        <v>2150899</v>
      </c>
      <c r="B1064" s="342" t="s">
        <v>938</v>
      </c>
      <c r="C1064" s="478">
        <v>0</v>
      </c>
      <c r="D1064" s="479">
        <v>0</v>
      </c>
      <c r="E1064" s="477" t="str">
        <f t="shared" si="80"/>
        <v/>
      </c>
      <c r="F1064" s="139" t="str">
        <f t="shared" si="81"/>
        <v>否</v>
      </c>
      <c r="G1064" s="473" t="str">
        <f t="shared" si="82"/>
        <v>项</v>
      </c>
      <c r="H1064" s="474" t="str">
        <f t="shared" si="83"/>
        <v>215</v>
      </c>
      <c r="I1064" s="474" t="str">
        <f t="shared" si="84"/>
        <v>21508</v>
      </c>
    </row>
    <row r="1065" s="316" customFormat="1" ht="34" customHeight="1" spans="1:9">
      <c r="A1065" s="339">
        <v>21599</v>
      </c>
      <c r="B1065" s="475" t="s">
        <v>939</v>
      </c>
      <c r="C1065" s="476">
        <f>SUMIFS(C1066:C$1302,$G1066:$G$1302,"项",$I1066:$I$1302,$A1065)</f>
        <v>0</v>
      </c>
      <c r="D1065" s="479">
        <f>SUMIFS(D1066:D$1302,$G1066:$G$1302,"项",$I1066:$I$1302,$A1065)</f>
        <v>413</v>
      </c>
      <c r="E1065" s="477" t="str">
        <f t="shared" si="80"/>
        <v/>
      </c>
      <c r="F1065" s="139" t="str">
        <f t="shared" si="81"/>
        <v>是</v>
      </c>
      <c r="G1065" s="473" t="str">
        <f t="shared" si="82"/>
        <v>款</v>
      </c>
      <c r="H1065" s="474" t="str">
        <f t="shared" si="83"/>
        <v>215</v>
      </c>
      <c r="I1065" s="474" t="str">
        <f t="shared" si="84"/>
        <v>21599</v>
      </c>
    </row>
    <row r="1066" s="319" customFormat="1" ht="34" hidden="1" customHeight="1" spans="1:9">
      <c r="A1066" s="333">
        <v>2159901</v>
      </c>
      <c r="B1066" s="342" t="s">
        <v>940</v>
      </c>
      <c r="C1066" s="478">
        <v>0</v>
      </c>
      <c r="D1066" s="479">
        <v>0</v>
      </c>
      <c r="E1066" s="477" t="str">
        <f t="shared" si="80"/>
        <v/>
      </c>
      <c r="F1066" s="139" t="str">
        <f t="shared" si="81"/>
        <v>否</v>
      </c>
      <c r="G1066" s="473" t="str">
        <f t="shared" si="82"/>
        <v>项</v>
      </c>
      <c r="H1066" s="474" t="str">
        <f t="shared" si="83"/>
        <v>215</v>
      </c>
      <c r="I1066" s="474" t="str">
        <f t="shared" si="84"/>
        <v>21599</v>
      </c>
    </row>
    <row r="1067" s="319" customFormat="1" ht="34" hidden="1" customHeight="1" spans="1:9">
      <c r="A1067" s="333">
        <v>2159904</v>
      </c>
      <c r="B1067" s="342" t="s">
        <v>941</v>
      </c>
      <c r="C1067" s="478">
        <v>0</v>
      </c>
      <c r="D1067" s="479">
        <v>0</v>
      </c>
      <c r="E1067" s="477" t="str">
        <f t="shared" si="80"/>
        <v/>
      </c>
      <c r="F1067" s="139" t="str">
        <f t="shared" si="81"/>
        <v>否</v>
      </c>
      <c r="G1067" s="473" t="str">
        <f t="shared" si="82"/>
        <v>项</v>
      </c>
      <c r="H1067" s="474" t="str">
        <f t="shared" si="83"/>
        <v>215</v>
      </c>
      <c r="I1067" s="474" t="str">
        <f t="shared" si="84"/>
        <v>21599</v>
      </c>
    </row>
    <row r="1068" s="319" customFormat="1" ht="34" hidden="1" customHeight="1" spans="1:9">
      <c r="A1068" s="333">
        <v>2159905</v>
      </c>
      <c r="B1068" s="342" t="s">
        <v>942</v>
      </c>
      <c r="C1068" s="478">
        <v>0</v>
      </c>
      <c r="D1068" s="479">
        <v>0</v>
      </c>
      <c r="E1068" s="477" t="str">
        <f t="shared" si="80"/>
        <v/>
      </c>
      <c r="F1068" s="139" t="str">
        <f t="shared" si="81"/>
        <v>否</v>
      </c>
      <c r="G1068" s="473" t="str">
        <f t="shared" si="82"/>
        <v>项</v>
      </c>
      <c r="H1068" s="474" t="str">
        <f t="shared" si="83"/>
        <v>215</v>
      </c>
      <c r="I1068" s="474" t="str">
        <f t="shared" si="84"/>
        <v>21599</v>
      </c>
    </row>
    <row r="1069" s="319" customFormat="1" ht="34" hidden="1" customHeight="1" spans="1:9">
      <c r="A1069" s="333">
        <v>2159906</v>
      </c>
      <c r="B1069" s="342" t="s">
        <v>943</v>
      </c>
      <c r="C1069" s="478">
        <v>0</v>
      </c>
      <c r="D1069" s="479">
        <v>0</v>
      </c>
      <c r="E1069" s="477" t="str">
        <f t="shared" si="80"/>
        <v/>
      </c>
      <c r="F1069" s="139" t="str">
        <f t="shared" si="81"/>
        <v>否</v>
      </c>
      <c r="G1069" s="473" t="str">
        <f t="shared" si="82"/>
        <v>项</v>
      </c>
      <c r="H1069" s="474" t="str">
        <f t="shared" si="83"/>
        <v>215</v>
      </c>
      <c r="I1069" s="474" t="str">
        <f t="shared" si="84"/>
        <v>21599</v>
      </c>
    </row>
    <row r="1070" s="319" customFormat="1" ht="34" customHeight="1" spans="1:9">
      <c r="A1070" s="333">
        <v>2159999</v>
      </c>
      <c r="B1070" s="342" t="s">
        <v>944</v>
      </c>
      <c r="C1070" s="478">
        <v>0</v>
      </c>
      <c r="D1070" s="479">
        <v>413</v>
      </c>
      <c r="E1070" s="477" t="str">
        <f t="shared" si="80"/>
        <v/>
      </c>
      <c r="F1070" s="139" t="str">
        <f t="shared" si="81"/>
        <v>是</v>
      </c>
      <c r="G1070" s="473" t="str">
        <f t="shared" si="82"/>
        <v>项</v>
      </c>
      <c r="H1070" s="474" t="str">
        <f t="shared" si="83"/>
        <v>215</v>
      </c>
      <c r="I1070" s="474" t="str">
        <f t="shared" si="84"/>
        <v>21599</v>
      </c>
    </row>
    <row r="1071" s="316" customFormat="1" ht="34" customHeight="1" spans="1:9">
      <c r="A1071" s="470">
        <v>216</v>
      </c>
      <c r="B1071" s="340" t="s">
        <v>111</v>
      </c>
      <c r="C1071" s="341">
        <f>SUMIFS(C1072:C$1302,$G1072:$G$1302,"款",$H1072:$H$1302,$A1071)</f>
        <v>116</v>
      </c>
      <c r="D1071" s="479">
        <f>SUMIFS(D1072:D$1302,$G1072:$G$1302,"款",$H1072:$H$1302,$A1071)</f>
        <v>3</v>
      </c>
      <c r="E1071" s="471">
        <f t="shared" si="80"/>
        <v>-0.974137931034483</v>
      </c>
      <c r="F1071" s="472" t="str">
        <f t="shared" si="81"/>
        <v>是</v>
      </c>
      <c r="G1071" s="473" t="str">
        <f t="shared" si="82"/>
        <v>类</v>
      </c>
      <c r="H1071" s="474" t="str">
        <f t="shared" si="83"/>
        <v>216</v>
      </c>
      <c r="I1071" s="474" t="str">
        <f t="shared" si="84"/>
        <v>216</v>
      </c>
    </row>
    <row r="1072" s="316" customFormat="1" ht="34" customHeight="1" spans="1:9">
      <c r="A1072" s="339">
        <v>21602</v>
      </c>
      <c r="B1072" s="475" t="s">
        <v>945</v>
      </c>
      <c r="C1072" s="476">
        <f>SUMIFS(C1073:C$1302,$G1073:$G$1302,"项",$I1073:$I$1302,$A1072)</f>
        <v>9</v>
      </c>
      <c r="D1072" s="479">
        <f>SUMIFS(D1073:D$1302,$G1073:$G$1302,"项",$I1073:$I$1302,$A1072)</f>
        <v>3</v>
      </c>
      <c r="E1072" s="477">
        <f t="shared" si="80"/>
        <v>-0.666666666666667</v>
      </c>
      <c r="F1072" s="139" t="str">
        <f t="shared" si="81"/>
        <v>是</v>
      </c>
      <c r="G1072" s="473" t="str">
        <f t="shared" si="82"/>
        <v>款</v>
      </c>
      <c r="H1072" s="474" t="str">
        <f t="shared" si="83"/>
        <v>216</v>
      </c>
      <c r="I1072" s="474" t="str">
        <f t="shared" si="84"/>
        <v>21602</v>
      </c>
    </row>
    <row r="1073" s="319" customFormat="1" ht="34" hidden="1" customHeight="1" spans="1:9">
      <c r="A1073" s="333">
        <v>2160201</v>
      </c>
      <c r="B1073" s="342" t="s">
        <v>151</v>
      </c>
      <c r="C1073" s="478">
        <v>0</v>
      </c>
      <c r="D1073" s="479">
        <v>0</v>
      </c>
      <c r="E1073" s="477" t="str">
        <f t="shared" si="80"/>
        <v/>
      </c>
      <c r="F1073" s="139" t="str">
        <f t="shared" si="81"/>
        <v>否</v>
      </c>
      <c r="G1073" s="473" t="str">
        <f t="shared" si="82"/>
        <v>项</v>
      </c>
      <c r="H1073" s="474" t="str">
        <f t="shared" si="83"/>
        <v>216</v>
      </c>
      <c r="I1073" s="474" t="str">
        <f t="shared" si="84"/>
        <v>21602</v>
      </c>
    </row>
    <row r="1074" s="319" customFormat="1" ht="34" hidden="1" customHeight="1" spans="1:9">
      <c r="A1074" s="333">
        <v>2160202</v>
      </c>
      <c r="B1074" s="342" t="s">
        <v>152</v>
      </c>
      <c r="C1074" s="479">
        <v>0</v>
      </c>
      <c r="D1074" s="479">
        <v>0</v>
      </c>
      <c r="E1074" s="477" t="str">
        <f t="shared" si="80"/>
        <v/>
      </c>
      <c r="F1074" s="139" t="str">
        <f t="shared" si="81"/>
        <v>否</v>
      </c>
      <c r="G1074" s="473" t="str">
        <f t="shared" si="82"/>
        <v>项</v>
      </c>
      <c r="H1074" s="474" t="str">
        <f t="shared" si="83"/>
        <v>216</v>
      </c>
      <c r="I1074" s="474" t="str">
        <f t="shared" si="84"/>
        <v>21602</v>
      </c>
    </row>
    <row r="1075" s="319" customFormat="1" ht="34" hidden="1" customHeight="1" spans="1:9">
      <c r="A1075" s="333">
        <v>2160203</v>
      </c>
      <c r="B1075" s="342" t="s">
        <v>153</v>
      </c>
      <c r="C1075" s="479">
        <v>0</v>
      </c>
      <c r="D1075" s="479">
        <v>0</v>
      </c>
      <c r="E1075" s="477" t="str">
        <f t="shared" si="80"/>
        <v/>
      </c>
      <c r="F1075" s="139" t="str">
        <f t="shared" si="81"/>
        <v>否</v>
      </c>
      <c r="G1075" s="473" t="str">
        <f t="shared" si="82"/>
        <v>项</v>
      </c>
      <c r="H1075" s="474" t="str">
        <f t="shared" si="83"/>
        <v>216</v>
      </c>
      <c r="I1075" s="474" t="str">
        <f t="shared" si="84"/>
        <v>21602</v>
      </c>
    </row>
    <row r="1076" s="319" customFormat="1" ht="34" hidden="1" customHeight="1" spans="1:9">
      <c r="A1076" s="333">
        <v>2160216</v>
      </c>
      <c r="B1076" s="342" t="s">
        <v>946</v>
      </c>
      <c r="C1076" s="478">
        <v>0</v>
      </c>
      <c r="D1076" s="479">
        <v>0</v>
      </c>
      <c r="E1076" s="477" t="str">
        <f t="shared" si="80"/>
        <v/>
      </c>
      <c r="F1076" s="139" t="str">
        <f t="shared" si="81"/>
        <v>否</v>
      </c>
      <c r="G1076" s="473" t="str">
        <f t="shared" si="82"/>
        <v>项</v>
      </c>
      <c r="H1076" s="474" t="str">
        <f t="shared" si="83"/>
        <v>216</v>
      </c>
      <c r="I1076" s="474" t="str">
        <f t="shared" si="84"/>
        <v>21602</v>
      </c>
    </row>
    <row r="1077" s="319" customFormat="1" ht="34" hidden="1" customHeight="1" spans="1:9">
      <c r="A1077" s="333">
        <v>2160217</v>
      </c>
      <c r="B1077" s="342" t="s">
        <v>947</v>
      </c>
      <c r="C1077" s="478">
        <v>0</v>
      </c>
      <c r="D1077" s="479">
        <v>0</v>
      </c>
      <c r="E1077" s="477" t="str">
        <f t="shared" ref="E1077:E1140" si="85">IF(C1077&lt;&gt;0,D1077/C1077-1,"")</f>
        <v/>
      </c>
      <c r="F1077" s="139" t="str">
        <f t="shared" si="81"/>
        <v>否</v>
      </c>
      <c r="G1077" s="473" t="str">
        <f t="shared" si="82"/>
        <v>项</v>
      </c>
      <c r="H1077" s="474" t="str">
        <f t="shared" si="83"/>
        <v>216</v>
      </c>
      <c r="I1077" s="474" t="str">
        <f t="shared" si="84"/>
        <v>21602</v>
      </c>
    </row>
    <row r="1078" s="319" customFormat="1" ht="34" hidden="1" customHeight="1" spans="1:9">
      <c r="A1078" s="333">
        <v>2160218</v>
      </c>
      <c r="B1078" s="342" t="s">
        <v>948</v>
      </c>
      <c r="C1078" s="478">
        <v>0</v>
      </c>
      <c r="D1078" s="479">
        <v>0</v>
      </c>
      <c r="E1078" s="477" t="str">
        <f t="shared" si="85"/>
        <v/>
      </c>
      <c r="F1078" s="139" t="str">
        <f t="shared" si="81"/>
        <v>否</v>
      </c>
      <c r="G1078" s="473" t="str">
        <f t="shared" si="82"/>
        <v>项</v>
      </c>
      <c r="H1078" s="474" t="str">
        <f t="shared" si="83"/>
        <v>216</v>
      </c>
      <c r="I1078" s="474" t="str">
        <f t="shared" si="84"/>
        <v>21602</v>
      </c>
    </row>
    <row r="1079" s="319" customFormat="1" ht="34" hidden="1" customHeight="1" spans="1:9">
      <c r="A1079" s="333">
        <v>2160219</v>
      </c>
      <c r="B1079" s="342" t="s">
        <v>949</v>
      </c>
      <c r="C1079" s="478">
        <v>0</v>
      </c>
      <c r="D1079" s="479">
        <v>0</v>
      </c>
      <c r="E1079" s="477" t="str">
        <f t="shared" si="85"/>
        <v/>
      </c>
      <c r="F1079" s="139" t="str">
        <f t="shared" si="81"/>
        <v>否</v>
      </c>
      <c r="G1079" s="473" t="str">
        <f t="shared" si="82"/>
        <v>项</v>
      </c>
      <c r="H1079" s="474" t="str">
        <f t="shared" si="83"/>
        <v>216</v>
      </c>
      <c r="I1079" s="474" t="str">
        <f t="shared" si="84"/>
        <v>21602</v>
      </c>
    </row>
    <row r="1080" s="319" customFormat="1" ht="34" hidden="1" customHeight="1" spans="1:9">
      <c r="A1080" s="333">
        <v>2160250</v>
      </c>
      <c r="B1080" s="342" t="s">
        <v>160</v>
      </c>
      <c r="C1080" s="478">
        <v>0</v>
      </c>
      <c r="D1080" s="479">
        <v>0</v>
      </c>
      <c r="E1080" s="477" t="str">
        <f t="shared" si="85"/>
        <v/>
      </c>
      <c r="F1080" s="139" t="str">
        <f t="shared" si="81"/>
        <v>否</v>
      </c>
      <c r="G1080" s="473" t="str">
        <f t="shared" si="82"/>
        <v>项</v>
      </c>
      <c r="H1080" s="474" t="str">
        <f t="shared" si="83"/>
        <v>216</v>
      </c>
      <c r="I1080" s="474" t="str">
        <f t="shared" si="84"/>
        <v>21602</v>
      </c>
    </row>
    <row r="1081" s="319" customFormat="1" ht="34" customHeight="1" spans="1:9">
      <c r="A1081" s="333">
        <v>2160299</v>
      </c>
      <c r="B1081" s="342" t="s">
        <v>950</v>
      </c>
      <c r="C1081" s="478">
        <v>9</v>
      </c>
      <c r="D1081" s="479">
        <v>3</v>
      </c>
      <c r="E1081" s="477">
        <f t="shared" si="85"/>
        <v>-0.666666666666667</v>
      </c>
      <c r="F1081" s="139" t="str">
        <f t="shared" si="81"/>
        <v>是</v>
      </c>
      <c r="G1081" s="473" t="str">
        <f t="shared" si="82"/>
        <v>项</v>
      </c>
      <c r="H1081" s="474" t="str">
        <f t="shared" si="83"/>
        <v>216</v>
      </c>
      <c r="I1081" s="474" t="str">
        <f t="shared" si="84"/>
        <v>21602</v>
      </c>
    </row>
    <row r="1082" s="316" customFormat="1" ht="34" customHeight="1" spans="1:9">
      <c r="A1082" s="475">
        <v>21606</v>
      </c>
      <c r="B1082" s="491" t="s">
        <v>951</v>
      </c>
      <c r="C1082" s="476">
        <f>SUMIFS(C1083:C$1302,$G1083:$G$1302,"项",$I1083:$I$1302,$A1082)</f>
        <v>47</v>
      </c>
      <c r="D1082" s="479">
        <f>SUMIFS(D1083:D$1302,$G1083:$G$1302,"项",$I1083:$I$1302,$A1082)</f>
        <v>0</v>
      </c>
      <c r="E1082" s="477">
        <f t="shared" si="85"/>
        <v>-1</v>
      </c>
      <c r="F1082" s="139" t="str">
        <f t="shared" si="81"/>
        <v>是</v>
      </c>
      <c r="G1082" s="473" t="str">
        <f t="shared" si="82"/>
        <v>款</v>
      </c>
      <c r="H1082" s="474" t="str">
        <f t="shared" si="83"/>
        <v>216</v>
      </c>
      <c r="I1082" s="474" t="str">
        <f t="shared" si="84"/>
        <v>21606</v>
      </c>
    </row>
    <row r="1083" s="319" customFormat="1" ht="34" hidden="1" customHeight="1" spans="1:9">
      <c r="A1083" s="492">
        <v>2160601</v>
      </c>
      <c r="B1083" s="488" t="s">
        <v>151</v>
      </c>
      <c r="C1083" s="478">
        <v>0</v>
      </c>
      <c r="D1083" s="479">
        <v>0</v>
      </c>
      <c r="E1083" s="477" t="str">
        <f t="shared" si="85"/>
        <v/>
      </c>
      <c r="F1083" s="139" t="str">
        <f t="shared" si="81"/>
        <v>否</v>
      </c>
      <c r="G1083" s="473" t="str">
        <f t="shared" si="82"/>
        <v>项</v>
      </c>
      <c r="H1083" s="474" t="str">
        <f t="shared" si="83"/>
        <v>216</v>
      </c>
      <c r="I1083" s="474" t="str">
        <f t="shared" si="84"/>
        <v>21606</v>
      </c>
    </row>
    <row r="1084" s="319" customFormat="1" ht="34" hidden="1" customHeight="1" spans="1:9">
      <c r="A1084" s="492">
        <v>2160602</v>
      </c>
      <c r="B1084" s="488" t="s">
        <v>152</v>
      </c>
      <c r="C1084" s="478">
        <v>0</v>
      </c>
      <c r="D1084" s="479">
        <v>0</v>
      </c>
      <c r="E1084" s="477" t="str">
        <f t="shared" si="85"/>
        <v/>
      </c>
      <c r="F1084" s="139" t="str">
        <f t="shared" si="81"/>
        <v>否</v>
      </c>
      <c r="G1084" s="473" t="str">
        <f t="shared" si="82"/>
        <v>项</v>
      </c>
      <c r="H1084" s="474" t="str">
        <f t="shared" si="83"/>
        <v>216</v>
      </c>
      <c r="I1084" s="474" t="str">
        <f t="shared" si="84"/>
        <v>21606</v>
      </c>
    </row>
    <row r="1085" s="319" customFormat="1" ht="34" hidden="1" customHeight="1" spans="1:9">
      <c r="A1085" s="492">
        <v>2160603</v>
      </c>
      <c r="B1085" s="488" t="s">
        <v>153</v>
      </c>
      <c r="C1085" s="478">
        <v>0</v>
      </c>
      <c r="D1085" s="479">
        <v>0</v>
      </c>
      <c r="E1085" s="477" t="str">
        <f t="shared" si="85"/>
        <v/>
      </c>
      <c r="F1085" s="139" t="str">
        <f t="shared" si="81"/>
        <v>否</v>
      </c>
      <c r="G1085" s="473" t="str">
        <f t="shared" si="82"/>
        <v>项</v>
      </c>
      <c r="H1085" s="474" t="str">
        <f t="shared" si="83"/>
        <v>216</v>
      </c>
      <c r="I1085" s="474" t="str">
        <f t="shared" si="84"/>
        <v>21606</v>
      </c>
    </row>
    <row r="1086" s="319" customFormat="1" ht="34" hidden="1" customHeight="1" spans="1:9">
      <c r="A1086" s="492">
        <v>2160607</v>
      </c>
      <c r="B1086" s="488" t="s">
        <v>952</v>
      </c>
      <c r="C1086" s="478">
        <v>0</v>
      </c>
      <c r="D1086" s="479">
        <v>0</v>
      </c>
      <c r="E1086" s="477" t="str">
        <f t="shared" si="85"/>
        <v/>
      </c>
      <c r="F1086" s="139" t="str">
        <f t="shared" si="81"/>
        <v>否</v>
      </c>
      <c r="G1086" s="473" t="str">
        <f t="shared" si="82"/>
        <v>项</v>
      </c>
      <c r="H1086" s="474" t="str">
        <f t="shared" si="83"/>
        <v>216</v>
      </c>
      <c r="I1086" s="474" t="str">
        <f t="shared" si="84"/>
        <v>21606</v>
      </c>
    </row>
    <row r="1087" s="319" customFormat="1" ht="34" customHeight="1" spans="1:9">
      <c r="A1087" s="492">
        <v>2160699</v>
      </c>
      <c r="B1087" s="488" t="s">
        <v>953</v>
      </c>
      <c r="C1087" s="478">
        <v>47</v>
      </c>
      <c r="D1087" s="479">
        <v>0</v>
      </c>
      <c r="E1087" s="477">
        <f t="shared" si="85"/>
        <v>-1</v>
      </c>
      <c r="F1087" s="139" t="str">
        <f t="shared" si="81"/>
        <v>是</v>
      </c>
      <c r="G1087" s="473" t="str">
        <f t="shared" si="82"/>
        <v>项</v>
      </c>
      <c r="H1087" s="474" t="str">
        <f t="shared" si="83"/>
        <v>216</v>
      </c>
      <c r="I1087" s="474" t="str">
        <f t="shared" si="84"/>
        <v>21606</v>
      </c>
    </row>
    <row r="1088" s="316" customFormat="1" ht="34" customHeight="1" spans="1:9">
      <c r="A1088" s="493">
        <v>21699</v>
      </c>
      <c r="B1088" s="491" t="s">
        <v>954</v>
      </c>
      <c r="C1088" s="476">
        <f>SUMIFS(C1089:C$1302,$G1089:$G$1302,"项",$I1089:$I$1302,$A1088)</f>
        <v>60</v>
      </c>
      <c r="D1088" s="479">
        <f>SUMIFS(D1089:D$1302,$G1089:$G$1302,"项",$I1089:$I$1302,$A1088)</f>
        <v>0</v>
      </c>
      <c r="E1088" s="477">
        <f t="shared" si="85"/>
        <v>-1</v>
      </c>
      <c r="F1088" s="139" t="str">
        <f t="shared" si="81"/>
        <v>是</v>
      </c>
      <c r="G1088" s="473" t="str">
        <f t="shared" si="82"/>
        <v>款</v>
      </c>
      <c r="H1088" s="474" t="str">
        <f t="shared" si="83"/>
        <v>216</v>
      </c>
      <c r="I1088" s="474" t="str">
        <f t="shared" si="84"/>
        <v>21699</v>
      </c>
    </row>
    <row r="1089" s="319" customFormat="1" ht="34" hidden="1" customHeight="1" spans="1:9">
      <c r="A1089" s="492">
        <v>2169901</v>
      </c>
      <c r="B1089" s="488" t="s">
        <v>955</v>
      </c>
      <c r="C1089" s="478">
        <v>0</v>
      </c>
      <c r="D1089" s="479">
        <v>0</v>
      </c>
      <c r="E1089" s="477" t="str">
        <f t="shared" si="85"/>
        <v/>
      </c>
      <c r="F1089" s="139" t="str">
        <f t="shared" si="81"/>
        <v>否</v>
      </c>
      <c r="G1089" s="473" t="str">
        <f t="shared" si="82"/>
        <v>项</v>
      </c>
      <c r="H1089" s="474" t="str">
        <f t="shared" si="83"/>
        <v>216</v>
      </c>
      <c r="I1089" s="474" t="str">
        <f t="shared" si="84"/>
        <v>21699</v>
      </c>
    </row>
    <row r="1090" s="319" customFormat="1" ht="34" customHeight="1" spans="1:9">
      <c r="A1090" s="492">
        <v>2169999</v>
      </c>
      <c r="B1090" s="488" t="s">
        <v>956</v>
      </c>
      <c r="C1090" s="478">
        <v>60</v>
      </c>
      <c r="D1090" s="479">
        <v>0</v>
      </c>
      <c r="E1090" s="477">
        <f t="shared" si="85"/>
        <v>-1</v>
      </c>
      <c r="F1090" s="139" t="str">
        <f t="shared" si="81"/>
        <v>是</v>
      </c>
      <c r="G1090" s="473" t="str">
        <f t="shared" si="82"/>
        <v>项</v>
      </c>
      <c r="H1090" s="474" t="str">
        <f t="shared" si="83"/>
        <v>216</v>
      </c>
      <c r="I1090" s="474" t="str">
        <f t="shared" si="84"/>
        <v>21699</v>
      </c>
    </row>
    <row r="1091" s="316" customFormat="1" ht="34" customHeight="1" spans="1:9">
      <c r="A1091" s="494">
        <v>217</v>
      </c>
      <c r="B1091" s="495" t="s">
        <v>113</v>
      </c>
      <c r="C1091" s="341">
        <f>SUMIFS(C1092:C$1302,$G1092:$G$1302,"款",$H1092:$H$1302,$A1091)</f>
        <v>0</v>
      </c>
      <c r="D1091" s="479">
        <f>SUMIFS(D1092:D$1302,$G1092:$G$1302,"款",$H1092:$H$1302,$A1091)</f>
        <v>0</v>
      </c>
      <c r="E1091" s="471" t="str">
        <f t="shared" si="85"/>
        <v/>
      </c>
      <c r="F1091" s="472" t="str">
        <f t="shared" si="81"/>
        <v>是</v>
      </c>
      <c r="G1091" s="473" t="str">
        <f t="shared" si="82"/>
        <v>类</v>
      </c>
      <c r="H1091" s="474" t="str">
        <f t="shared" si="83"/>
        <v>217</v>
      </c>
      <c r="I1091" s="474" t="str">
        <f t="shared" si="84"/>
        <v>217</v>
      </c>
    </row>
    <row r="1092" s="316" customFormat="1" ht="34" hidden="1" customHeight="1" spans="1:9">
      <c r="A1092" s="339">
        <v>21701</v>
      </c>
      <c r="B1092" s="475" t="s">
        <v>957</v>
      </c>
      <c r="C1092" s="476">
        <f>SUMIFS(C1093:C$1302,$G1093:$G$1302,"项",$I1093:$I$1302,$A1092)</f>
        <v>0</v>
      </c>
      <c r="D1092" s="479">
        <f>SUMIFS(D1093:D$1302,$G1093:$G$1302,"项",$I1093:$I$1302,$A1092)</f>
        <v>0</v>
      </c>
      <c r="E1092" s="477" t="str">
        <f t="shared" si="85"/>
        <v/>
      </c>
      <c r="F1092" s="139" t="str">
        <f t="shared" ref="F1092:F1155" si="86">IF(LEN(A1092)=3,"是",IF(B1092&lt;&gt;"",IF(SUM(C1092:D1092)&lt;&gt;0,"是","否"),"是"))</f>
        <v>否</v>
      </c>
      <c r="G1092" s="473" t="str">
        <f t="shared" ref="G1092:G1155" si="87">_xlfn.IFS(LEN(A1092)=3,"类",LEN(A1092)=5,"款",LEN(A1092)=7,"项")</f>
        <v>款</v>
      </c>
      <c r="H1092" s="474" t="str">
        <f t="shared" ref="H1092:H1155" si="88">LEFT(A1092,3)</f>
        <v>217</v>
      </c>
      <c r="I1092" s="474" t="str">
        <f t="shared" ref="I1092:I1155" si="89">LEFT(A1092,5)</f>
        <v>21701</v>
      </c>
    </row>
    <row r="1093" s="319" customFormat="1" ht="34" hidden="1" customHeight="1" spans="1:9">
      <c r="A1093" s="333">
        <v>2170101</v>
      </c>
      <c r="B1093" s="342" t="s">
        <v>151</v>
      </c>
      <c r="C1093" s="478">
        <v>0</v>
      </c>
      <c r="D1093" s="479">
        <v>0</v>
      </c>
      <c r="E1093" s="477" t="str">
        <f t="shared" si="85"/>
        <v/>
      </c>
      <c r="F1093" s="139" t="str">
        <f t="shared" si="86"/>
        <v>否</v>
      </c>
      <c r="G1093" s="473" t="str">
        <f t="shared" si="87"/>
        <v>项</v>
      </c>
      <c r="H1093" s="474" t="str">
        <f t="shared" si="88"/>
        <v>217</v>
      </c>
      <c r="I1093" s="474" t="str">
        <f t="shared" si="89"/>
        <v>21701</v>
      </c>
    </row>
    <row r="1094" s="319" customFormat="1" ht="34" hidden="1" customHeight="1" spans="1:9">
      <c r="A1094" s="333">
        <v>2170102</v>
      </c>
      <c r="B1094" s="342" t="s">
        <v>152</v>
      </c>
      <c r="C1094" s="478">
        <v>0</v>
      </c>
      <c r="D1094" s="479">
        <v>0</v>
      </c>
      <c r="E1094" s="477" t="str">
        <f t="shared" si="85"/>
        <v/>
      </c>
      <c r="F1094" s="139" t="str">
        <f t="shared" si="86"/>
        <v>否</v>
      </c>
      <c r="G1094" s="473" t="str">
        <f t="shared" si="87"/>
        <v>项</v>
      </c>
      <c r="H1094" s="474" t="str">
        <f t="shared" si="88"/>
        <v>217</v>
      </c>
      <c r="I1094" s="474" t="str">
        <f t="shared" si="89"/>
        <v>21701</v>
      </c>
    </row>
    <row r="1095" s="319" customFormat="1" ht="34" hidden="1" customHeight="1" spans="1:9">
      <c r="A1095" s="333">
        <v>2170103</v>
      </c>
      <c r="B1095" s="342" t="s">
        <v>153</v>
      </c>
      <c r="C1095" s="478">
        <v>0</v>
      </c>
      <c r="D1095" s="479">
        <v>0</v>
      </c>
      <c r="E1095" s="477" t="str">
        <f t="shared" si="85"/>
        <v/>
      </c>
      <c r="F1095" s="139" t="str">
        <f t="shared" si="86"/>
        <v>否</v>
      </c>
      <c r="G1095" s="473" t="str">
        <f t="shared" si="87"/>
        <v>项</v>
      </c>
      <c r="H1095" s="474" t="str">
        <f t="shared" si="88"/>
        <v>217</v>
      </c>
      <c r="I1095" s="474" t="str">
        <f t="shared" si="89"/>
        <v>21701</v>
      </c>
    </row>
    <row r="1096" s="319" customFormat="1" ht="34" hidden="1" customHeight="1" spans="1:9">
      <c r="A1096" s="333">
        <v>2170104</v>
      </c>
      <c r="B1096" s="342" t="s">
        <v>958</v>
      </c>
      <c r="C1096" s="478">
        <v>0</v>
      </c>
      <c r="D1096" s="479">
        <v>0</v>
      </c>
      <c r="E1096" s="477" t="str">
        <f t="shared" si="85"/>
        <v/>
      </c>
      <c r="F1096" s="139" t="str">
        <f t="shared" si="86"/>
        <v>否</v>
      </c>
      <c r="G1096" s="473" t="str">
        <f t="shared" si="87"/>
        <v>项</v>
      </c>
      <c r="H1096" s="474" t="str">
        <f t="shared" si="88"/>
        <v>217</v>
      </c>
      <c r="I1096" s="474" t="str">
        <f t="shared" si="89"/>
        <v>21701</v>
      </c>
    </row>
    <row r="1097" s="319" customFormat="1" ht="34" hidden="1" customHeight="1" spans="1:9">
      <c r="A1097" s="333">
        <v>2170150</v>
      </c>
      <c r="B1097" s="342" t="s">
        <v>160</v>
      </c>
      <c r="C1097" s="478">
        <v>0</v>
      </c>
      <c r="D1097" s="479">
        <v>0</v>
      </c>
      <c r="E1097" s="477" t="str">
        <f t="shared" si="85"/>
        <v/>
      </c>
      <c r="F1097" s="139" t="str">
        <f t="shared" si="86"/>
        <v>否</v>
      </c>
      <c r="G1097" s="473" t="str">
        <f t="shared" si="87"/>
        <v>项</v>
      </c>
      <c r="H1097" s="474" t="str">
        <f t="shared" si="88"/>
        <v>217</v>
      </c>
      <c r="I1097" s="474" t="str">
        <f t="shared" si="89"/>
        <v>21701</v>
      </c>
    </row>
    <row r="1098" s="319" customFormat="1" ht="34" hidden="1" customHeight="1" spans="1:9">
      <c r="A1098" s="333">
        <v>2170199</v>
      </c>
      <c r="B1098" s="342" t="s">
        <v>959</v>
      </c>
      <c r="C1098" s="479">
        <v>0</v>
      </c>
      <c r="D1098" s="479">
        <v>0</v>
      </c>
      <c r="E1098" s="477" t="str">
        <f t="shared" si="85"/>
        <v/>
      </c>
      <c r="F1098" s="139" t="str">
        <f t="shared" si="86"/>
        <v>否</v>
      </c>
      <c r="G1098" s="473" t="str">
        <f t="shared" si="87"/>
        <v>项</v>
      </c>
      <c r="H1098" s="474" t="str">
        <f t="shared" si="88"/>
        <v>217</v>
      </c>
      <c r="I1098" s="474" t="str">
        <f t="shared" si="89"/>
        <v>21701</v>
      </c>
    </row>
    <row r="1099" s="316" customFormat="1" ht="34" hidden="1" customHeight="1" spans="1:9">
      <c r="A1099" s="475">
        <v>21702</v>
      </c>
      <c r="B1099" s="475" t="s">
        <v>960</v>
      </c>
      <c r="C1099" s="476">
        <f>SUMIFS(C1100:C$1302,$G1100:$G$1302,"项",$I1100:$I$1302,$A1099)</f>
        <v>0</v>
      </c>
      <c r="D1099" s="479">
        <f>SUMIFS(D1100:D$1302,$G1100:$G$1302,"项",$I1100:$I$1302,$A1099)</f>
        <v>0</v>
      </c>
      <c r="E1099" s="477" t="str">
        <f t="shared" si="85"/>
        <v/>
      </c>
      <c r="F1099" s="139" t="str">
        <f t="shared" si="86"/>
        <v>否</v>
      </c>
      <c r="G1099" s="473" t="str">
        <f t="shared" si="87"/>
        <v>款</v>
      </c>
      <c r="H1099" s="474" t="str">
        <f t="shared" si="88"/>
        <v>217</v>
      </c>
      <c r="I1099" s="474" t="str">
        <f t="shared" si="89"/>
        <v>21702</v>
      </c>
    </row>
    <row r="1100" s="319" customFormat="1" ht="34" hidden="1" customHeight="1" spans="1:9">
      <c r="A1100" s="342">
        <v>2170201</v>
      </c>
      <c r="B1100" s="342" t="s">
        <v>961</v>
      </c>
      <c r="C1100" s="478">
        <v>0</v>
      </c>
      <c r="D1100" s="479">
        <v>0</v>
      </c>
      <c r="E1100" s="477" t="str">
        <f t="shared" si="85"/>
        <v/>
      </c>
      <c r="F1100" s="139" t="str">
        <f t="shared" si="86"/>
        <v>否</v>
      </c>
      <c r="G1100" s="473" t="str">
        <f t="shared" si="87"/>
        <v>项</v>
      </c>
      <c r="H1100" s="474" t="str">
        <f t="shared" si="88"/>
        <v>217</v>
      </c>
      <c r="I1100" s="474" t="str">
        <f t="shared" si="89"/>
        <v>21702</v>
      </c>
    </row>
    <row r="1101" s="319" customFormat="1" ht="34" hidden="1" customHeight="1" spans="1:9">
      <c r="A1101" s="333">
        <v>2170202</v>
      </c>
      <c r="B1101" s="342" t="s">
        <v>962</v>
      </c>
      <c r="C1101" s="479">
        <v>0</v>
      </c>
      <c r="D1101" s="479">
        <v>0</v>
      </c>
      <c r="E1101" s="477" t="str">
        <f t="shared" si="85"/>
        <v/>
      </c>
      <c r="F1101" s="139" t="str">
        <f t="shared" si="86"/>
        <v>否</v>
      </c>
      <c r="G1101" s="473" t="str">
        <f t="shared" si="87"/>
        <v>项</v>
      </c>
      <c r="H1101" s="474" t="str">
        <f t="shared" si="88"/>
        <v>217</v>
      </c>
      <c r="I1101" s="474" t="str">
        <f t="shared" si="89"/>
        <v>21702</v>
      </c>
    </row>
    <row r="1102" s="319" customFormat="1" ht="34" hidden="1" customHeight="1" spans="1:9">
      <c r="A1102" s="333">
        <v>2170203</v>
      </c>
      <c r="B1102" s="342" t="s">
        <v>963</v>
      </c>
      <c r="C1102" s="478">
        <v>0</v>
      </c>
      <c r="D1102" s="479">
        <v>0</v>
      </c>
      <c r="E1102" s="477" t="str">
        <f t="shared" si="85"/>
        <v/>
      </c>
      <c r="F1102" s="139" t="str">
        <f t="shared" si="86"/>
        <v>否</v>
      </c>
      <c r="G1102" s="473" t="str">
        <f t="shared" si="87"/>
        <v>项</v>
      </c>
      <c r="H1102" s="474" t="str">
        <f t="shared" si="88"/>
        <v>217</v>
      </c>
      <c r="I1102" s="474" t="str">
        <f t="shared" si="89"/>
        <v>21702</v>
      </c>
    </row>
    <row r="1103" s="319" customFormat="1" ht="34" hidden="1" customHeight="1" spans="1:9">
      <c r="A1103" s="333">
        <v>2170204</v>
      </c>
      <c r="B1103" s="342" t="s">
        <v>964</v>
      </c>
      <c r="C1103" s="478">
        <v>0</v>
      </c>
      <c r="D1103" s="479">
        <v>0</v>
      </c>
      <c r="E1103" s="477" t="str">
        <f t="shared" si="85"/>
        <v/>
      </c>
      <c r="F1103" s="139" t="str">
        <f t="shared" si="86"/>
        <v>否</v>
      </c>
      <c r="G1103" s="473" t="str">
        <f t="shared" si="87"/>
        <v>项</v>
      </c>
      <c r="H1103" s="474" t="str">
        <f t="shared" si="88"/>
        <v>217</v>
      </c>
      <c r="I1103" s="474" t="str">
        <f t="shared" si="89"/>
        <v>21702</v>
      </c>
    </row>
    <row r="1104" s="319" customFormat="1" ht="34" hidden="1" customHeight="1" spans="1:9">
      <c r="A1104" s="333">
        <v>2170205</v>
      </c>
      <c r="B1104" s="342" t="s">
        <v>965</v>
      </c>
      <c r="C1104" s="478">
        <v>0</v>
      </c>
      <c r="D1104" s="479">
        <v>0</v>
      </c>
      <c r="E1104" s="477" t="str">
        <f t="shared" si="85"/>
        <v/>
      </c>
      <c r="F1104" s="139" t="str">
        <f t="shared" si="86"/>
        <v>否</v>
      </c>
      <c r="G1104" s="473" t="str">
        <f t="shared" si="87"/>
        <v>项</v>
      </c>
      <c r="H1104" s="474" t="str">
        <f t="shared" si="88"/>
        <v>217</v>
      </c>
      <c r="I1104" s="474" t="str">
        <f t="shared" si="89"/>
        <v>21702</v>
      </c>
    </row>
    <row r="1105" s="319" customFormat="1" ht="34" hidden="1" customHeight="1" spans="1:9">
      <c r="A1105" s="333">
        <v>2170206</v>
      </c>
      <c r="B1105" s="342" t="s">
        <v>966</v>
      </c>
      <c r="C1105" s="478">
        <v>0</v>
      </c>
      <c r="D1105" s="479">
        <v>0</v>
      </c>
      <c r="E1105" s="477" t="str">
        <f t="shared" si="85"/>
        <v/>
      </c>
      <c r="F1105" s="139" t="str">
        <f t="shared" si="86"/>
        <v>否</v>
      </c>
      <c r="G1105" s="473" t="str">
        <f t="shared" si="87"/>
        <v>项</v>
      </c>
      <c r="H1105" s="474" t="str">
        <f t="shared" si="88"/>
        <v>217</v>
      </c>
      <c r="I1105" s="474" t="str">
        <f t="shared" si="89"/>
        <v>21702</v>
      </c>
    </row>
    <row r="1106" s="319" customFormat="1" ht="34" hidden="1" customHeight="1" spans="1:9">
      <c r="A1106" s="333">
        <v>2170207</v>
      </c>
      <c r="B1106" s="342" t="s">
        <v>967</v>
      </c>
      <c r="C1106" s="478">
        <v>0</v>
      </c>
      <c r="D1106" s="479">
        <v>0</v>
      </c>
      <c r="E1106" s="477" t="str">
        <f t="shared" si="85"/>
        <v/>
      </c>
      <c r="F1106" s="139" t="str">
        <f t="shared" si="86"/>
        <v>否</v>
      </c>
      <c r="G1106" s="473" t="str">
        <f t="shared" si="87"/>
        <v>项</v>
      </c>
      <c r="H1106" s="474" t="str">
        <f t="shared" si="88"/>
        <v>217</v>
      </c>
      <c r="I1106" s="474" t="str">
        <f t="shared" si="89"/>
        <v>21702</v>
      </c>
    </row>
    <row r="1107" s="319" customFormat="1" ht="34" hidden="1" customHeight="1" spans="1:9">
      <c r="A1107" s="333">
        <v>2170208</v>
      </c>
      <c r="B1107" s="342" t="s">
        <v>968</v>
      </c>
      <c r="C1107" s="478">
        <v>0</v>
      </c>
      <c r="D1107" s="479">
        <v>0</v>
      </c>
      <c r="E1107" s="477" t="str">
        <f t="shared" si="85"/>
        <v/>
      </c>
      <c r="F1107" s="139" t="str">
        <f t="shared" si="86"/>
        <v>否</v>
      </c>
      <c r="G1107" s="473" t="str">
        <f t="shared" si="87"/>
        <v>项</v>
      </c>
      <c r="H1107" s="474" t="str">
        <f t="shared" si="88"/>
        <v>217</v>
      </c>
      <c r="I1107" s="474" t="str">
        <f t="shared" si="89"/>
        <v>21702</v>
      </c>
    </row>
    <row r="1108" s="319" customFormat="1" ht="34" hidden="1" customHeight="1" spans="1:9">
      <c r="A1108" s="333">
        <v>2170299</v>
      </c>
      <c r="B1108" s="342" t="s">
        <v>969</v>
      </c>
      <c r="C1108" s="478">
        <v>0</v>
      </c>
      <c r="D1108" s="479">
        <v>0</v>
      </c>
      <c r="E1108" s="477" t="str">
        <f t="shared" si="85"/>
        <v/>
      </c>
      <c r="F1108" s="139" t="str">
        <f t="shared" si="86"/>
        <v>否</v>
      </c>
      <c r="G1108" s="473" t="str">
        <f t="shared" si="87"/>
        <v>项</v>
      </c>
      <c r="H1108" s="474" t="str">
        <f t="shared" si="88"/>
        <v>217</v>
      </c>
      <c r="I1108" s="474" t="str">
        <f t="shared" si="89"/>
        <v>21702</v>
      </c>
    </row>
    <row r="1109" s="316" customFormat="1" ht="34" hidden="1" customHeight="1" spans="1:9">
      <c r="A1109" s="339">
        <v>21703</v>
      </c>
      <c r="B1109" s="475" t="s">
        <v>970</v>
      </c>
      <c r="C1109" s="476">
        <f>SUMIFS(C1110:C$1302,$G1110:$G$1302,"项",$I1110:$I$1302,$A1109)</f>
        <v>0</v>
      </c>
      <c r="D1109" s="479">
        <f>SUMIFS(D1110:D$1302,$G1110:$G$1302,"项",$I1110:$I$1302,$A1109)</f>
        <v>0</v>
      </c>
      <c r="E1109" s="477" t="str">
        <f t="shared" si="85"/>
        <v/>
      </c>
      <c r="F1109" s="139" t="str">
        <f t="shared" si="86"/>
        <v>否</v>
      </c>
      <c r="G1109" s="473" t="str">
        <f t="shared" si="87"/>
        <v>款</v>
      </c>
      <c r="H1109" s="474" t="str">
        <f t="shared" si="88"/>
        <v>217</v>
      </c>
      <c r="I1109" s="474" t="str">
        <f t="shared" si="89"/>
        <v>21703</v>
      </c>
    </row>
    <row r="1110" s="319" customFormat="1" ht="34" hidden="1" customHeight="1" spans="1:9">
      <c r="A1110" s="333">
        <v>2170301</v>
      </c>
      <c r="B1110" s="342" t="s">
        <v>971</v>
      </c>
      <c r="C1110" s="478">
        <v>0</v>
      </c>
      <c r="D1110" s="479">
        <v>0</v>
      </c>
      <c r="E1110" s="477" t="str">
        <f t="shared" si="85"/>
        <v/>
      </c>
      <c r="F1110" s="139" t="str">
        <f t="shared" si="86"/>
        <v>否</v>
      </c>
      <c r="G1110" s="473" t="str">
        <f t="shared" si="87"/>
        <v>项</v>
      </c>
      <c r="H1110" s="474" t="str">
        <f t="shared" si="88"/>
        <v>217</v>
      </c>
      <c r="I1110" s="474" t="str">
        <f t="shared" si="89"/>
        <v>21703</v>
      </c>
    </row>
    <row r="1111" s="319" customFormat="1" ht="34" hidden="1" customHeight="1" spans="1:9">
      <c r="A1111" s="333">
        <v>2170302</v>
      </c>
      <c r="B1111" s="342" t="s">
        <v>972</v>
      </c>
      <c r="C1111" s="479">
        <v>0</v>
      </c>
      <c r="D1111" s="479">
        <v>0</v>
      </c>
      <c r="E1111" s="477" t="str">
        <f t="shared" si="85"/>
        <v/>
      </c>
      <c r="F1111" s="139" t="str">
        <f t="shared" si="86"/>
        <v>否</v>
      </c>
      <c r="G1111" s="473" t="str">
        <f t="shared" si="87"/>
        <v>项</v>
      </c>
      <c r="H1111" s="474" t="str">
        <f t="shared" si="88"/>
        <v>217</v>
      </c>
      <c r="I1111" s="474" t="str">
        <f t="shared" si="89"/>
        <v>21703</v>
      </c>
    </row>
    <row r="1112" s="319" customFormat="1" ht="34" hidden="1" customHeight="1" spans="1:9">
      <c r="A1112" s="333">
        <v>2170303</v>
      </c>
      <c r="B1112" s="342" t="s">
        <v>973</v>
      </c>
      <c r="C1112" s="479">
        <v>0</v>
      </c>
      <c r="D1112" s="479">
        <v>0</v>
      </c>
      <c r="E1112" s="477" t="str">
        <f t="shared" si="85"/>
        <v/>
      </c>
      <c r="F1112" s="139" t="str">
        <f t="shared" si="86"/>
        <v>否</v>
      </c>
      <c r="G1112" s="473" t="str">
        <f t="shared" si="87"/>
        <v>项</v>
      </c>
      <c r="H1112" s="474" t="str">
        <f t="shared" si="88"/>
        <v>217</v>
      </c>
      <c r="I1112" s="474" t="str">
        <f t="shared" si="89"/>
        <v>21703</v>
      </c>
    </row>
    <row r="1113" s="319" customFormat="1" ht="34" hidden="1" customHeight="1" spans="1:9">
      <c r="A1113" s="333">
        <v>2170304</v>
      </c>
      <c r="B1113" s="342" t="s">
        <v>974</v>
      </c>
      <c r="C1113" s="478">
        <v>0</v>
      </c>
      <c r="D1113" s="479">
        <v>0</v>
      </c>
      <c r="E1113" s="477" t="str">
        <f t="shared" si="85"/>
        <v/>
      </c>
      <c r="F1113" s="139" t="str">
        <f t="shared" si="86"/>
        <v>否</v>
      </c>
      <c r="G1113" s="473" t="str">
        <f t="shared" si="87"/>
        <v>项</v>
      </c>
      <c r="H1113" s="474" t="str">
        <f t="shared" si="88"/>
        <v>217</v>
      </c>
      <c r="I1113" s="474" t="str">
        <f t="shared" si="89"/>
        <v>21703</v>
      </c>
    </row>
    <row r="1114" s="319" customFormat="1" ht="34" hidden="1" customHeight="1" spans="1:9">
      <c r="A1114" s="333">
        <v>2170399</v>
      </c>
      <c r="B1114" s="342" t="s">
        <v>975</v>
      </c>
      <c r="C1114" s="478">
        <v>0</v>
      </c>
      <c r="D1114" s="479">
        <v>0</v>
      </c>
      <c r="E1114" s="477" t="str">
        <f t="shared" si="85"/>
        <v/>
      </c>
      <c r="F1114" s="139" t="str">
        <f t="shared" si="86"/>
        <v>否</v>
      </c>
      <c r="G1114" s="473" t="str">
        <f t="shared" si="87"/>
        <v>项</v>
      </c>
      <c r="H1114" s="474" t="str">
        <f t="shared" si="88"/>
        <v>217</v>
      </c>
      <c r="I1114" s="474" t="str">
        <f t="shared" si="89"/>
        <v>21703</v>
      </c>
    </row>
    <row r="1115" s="316" customFormat="1" ht="34" hidden="1" customHeight="1" spans="1:9">
      <c r="A1115" s="339">
        <v>21799</v>
      </c>
      <c r="B1115" s="475" t="s">
        <v>976</v>
      </c>
      <c r="C1115" s="476">
        <f>SUMIFS(C1116:C$1302,$G1116:$G$1302,"项",$I1116:$I$1302,$A1115)</f>
        <v>0</v>
      </c>
      <c r="D1115" s="479">
        <f>SUMIFS(D1116:D$1302,$G1116:$G$1302,"项",$I1116:$I$1302,$A1115)</f>
        <v>0</v>
      </c>
      <c r="E1115" s="477" t="str">
        <f t="shared" si="85"/>
        <v/>
      </c>
      <c r="F1115" s="139" t="str">
        <f t="shared" si="86"/>
        <v>否</v>
      </c>
      <c r="G1115" s="473" t="str">
        <f t="shared" si="87"/>
        <v>款</v>
      </c>
      <c r="H1115" s="474" t="str">
        <f t="shared" si="88"/>
        <v>217</v>
      </c>
      <c r="I1115" s="474" t="str">
        <f t="shared" si="89"/>
        <v>21799</v>
      </c>
    </row>
    <row r="1116" s="319" customFormat="1" ht="34" hidden="1" customHeight="1" spans="1:9">
      <c r="A1116" s="333" t="s">
        <v>1667</v>
      </c>
      <c r="B1116" s="342" t="s">
        <v>977</v>
      </c>
      <c r="C1116" s="478">
        <v>0</v>
      </c>
      <c r="D1116" s="479">
        <v>0</v>
      </c>
      <c r="E1116" s="477" t="str">
        <f t="shared" si="85"/>
        <v/>
      </c>
      <c r="F1116" s="139" t="str">
        <f t="shared" si="86"/>
        <v>否</v>
      </c>
      <c r="G1116" s="473" t="str">
        <f t="shared" si="87"/>
        <v>项</v>
      </c>
      <c r="H1116" s="474" t="str">
        <f t="shared" si="88"/>
        <v>217</v>
      </c>
      <c r="I1116" s="474" t="str">
        <f t="shared" si="89"/>
        <v>21799</v>
      </c>
    </row>
    <row r="1117" s="319" customFormat="1" ht="34" hidden="1" customHeight="1" spans="1:9">
      <c r="A1117" s="333" t="s">
        <v>1668</v>
      </c>
      <c r="B1117" s="342" t="s">
        <v>978</v>
      </c>
      <c r="C1117" s="478">
        <v>0</v>
      </c>
      <c r="D1117" s="479">
        <v>0</v>
      </c>
      <c r="E1117" s="477" t="str">
        <f t="shared" si="85"/>
        <v/>
      </c>
      <c r="F1117" s="139" t="str">
        <f t="shared" si="86"/>
        <v>否</v>
      </c>
      <c r="G1117" s="473" t="str">
        <f t="shared" si="87"/>
        <v>项</v>
      </c>
      <c r="H1117" s="474" t="str">
        <f t="shared" si="88"/>
        <v>217</v>
      </c>
      <c r="I1117" s="474" t="str">
        <f t="shared" si="89"/>
        <v>21799</v>
      </c>
    </row>
    <row r="1118" s="316" customFormat="1" ht="34" customHeight="1" spans="1:9">
      <c r="A1118" s="470">
        <v>219</v>
      </c>
      <c r="B1118" s="340" t="s">
        <v>115</v>
      </c>
      <c r="C1118" s="341">
        <f>SUMIFS(C1119:C$1302,$G1119:$G$1302,"款",$H1119:$H$1302,$A1118)</f>
        <v>0</v>
      </c>
      <c r="D1118" s="479">
        <f>SUMIFS(D1119:D$1302,$G1119:$G$1302,"款",$H1119:$H$1302,$A1118)</f>
        <v>0</v>
      </c>
      <c r="E1118" s="471" t="str">
        <f t="shared" si="85"/>
        <v/>
      </c>
      <c r="F1118" s="472" t="str">
        <f t="shared" si="86"/>
        <v>是</v>
      </c>
      <c r="G1118" s="473" t="str">
        <f t="shared" si="87"/>
        <v>类</v>
      </c>
      <c r="H1118" s="474" t="str">
        <f t="shared" si="88"/>
        <v>219</v>
      </c>
      <c r="I1118" s="474" t="str">
        <f t="shared" si="89"/>
        <v>219</v>
      </c>
    </row>
    <row r="1119" s="316" customFormat="1" ht="34" hidden="1" customHeight="1" spans="1:9">
      <c r="A1119" s="339">
        <v>21901</v>
      </c>
      <c r="B1119" s="475" t="s">
        <v>979</v>
      </c>
      <c r="C1119" s="476">
        <f>SUMIFS(C1120:C$1302,$G1120:$G$1302,"项",$I1120:$I$1302,$A1119)</f>
        <v>0</v>
      </c>
      <c r="D1119" s="479">
        <f>SUMIFS(D1120:D$1302,$G1120:$G$1302,"项",$I1120:$I$1302,$A1119)</f>
        <v>0</v>
      </c>
      <c r="E1119" s="477" t="str">
        <f t="shared" si="85"/>
        <v/>
      </c>
      <c r="F1119" s="139" t="str">
        <f t="shared" si="86"/>
        <v>否</v>
      </c>
      <c r="G1119" s="473" t="str">
        <f t="shared" si="87"/>
        <v>款</v>
      </c>
      <c r="H1119" s="474" t="str">
        <f t="shared" si="88"/>
        <v>219</v>
      </c>
      <c r="I1119" s="474" t="str">
        <f t="shared" si="89"/>
        <v>21901</v>
      </c>
    </row>
    <row r="1120" s="316" customFormat="1" ht="34" hidden="1" customHeight="1" spans="1:9">
      <c r="A1120" s="339">
        <v>21902</v>
      </c>
      <c r="B1120" s="475" t="s">
        <v>980</v>
      </c>
      <c r="C1120" s="476">
        <f>SUMIFS(C1121:C$1302,$G1121:$G$1302,"项",$I1121:$I$1302,$A1120)</f>
        <v>0</v>
      </c>
      <c r="D1120" s="479">
        <f>SUMIFS(D1121:D$1302,$G1121:$G$1302,"项",$I1121:$I$1302,$A1120)</f>
        <v>0</v>
      </c>
      <c r="E1120" s="477" t="str">
        <f t="shared" si="85"/>
        <v/>
      </c>
      <c r="F1120" s="139" t="str">
        <f t="shared" si="86"/>
        <v>否</v>
      </c>
      <c r="G1120" s="473" t="str">
        <f t="shared" si="87"/>
        <v>款</v>
      </c>
      <c r="H1120" s="474" t="str">
        <f t="shared" si="88"/>
        <v>219</v>
      </c>
      <c r="I1120" s="474" t="str">
        <f t="shared" si="89"/>
        <v>21902</v>
      </c>
    </row>
    <row r="1121" s="316" customFormat="1" ht="34" hidden="1" customHeight="1" spans="1:9">
      <c r="A1121" s="339">
        <v>21903</v>
      </c>
      <c r="B1121" s="475" t="s">
        <v>981</v>
      </c>
      <c r="C1121" s="476">
        <f>SUMIFS(C1122:C$1302,$G1122:$G$1302,"项",$I1122:$I$1302,$A1121)</f>
        <v>0</v>
      </c>
      <c r="D1121" s="479">
        <f>SUMIFS(D1122:D$1302,$G1122:$G$1302,"项",$I1122:$I$1302,$A1121)</f>
        <v>0</v>
      </c>
      <c r="E1121" s="477" t="str">
        <f t="shared" si="85"/>
        <v/>
      </c>
      <c r="F1121" s="139" t="str">
        <f t="shared" si="86"/>
        <v>否</v>
      </c>
      <c r="G1121" s="473" t="str">
        <f t="shared" si="87"/>
        <v>款</v>
      </c>
      <c r="H1121" s="474" t="str">
        <f t="shared" si="88"/>
        <v>219</v>
      </c>
      <c r="I1121" s="474" t="str">
        <f t="shared" si="89"/>
        <v>21903</v>
      </c>
    </row>
    <row r="1122" s="316" customFormat="1" ht="34" hidden="1" customHeight="1" spans="1:9">
      <c r="A1122" s="339">
        <v>21904</v>
      </c>
      <c r="B1122" s="475" t="s">
        <v>982</v>
      </c>
      <c r="C1122" s="476">
        <f>SUMIFS(C1123:C$1302,$G1123:$G$1302,"项",$I1123:$I$1302,$A1122)</f>
        <v>0</v>
      </c>
      <c r="D1122" s="479">
        <f>SUMIFS(D1123:D$1302,$G1123:$G$1302,"项",$I1123:$I$1302,$A1122)</f>
        <v>0</v>
      </c>
      <c r="E1122" s="477" t="str">
        <f t="shared" si="85"/>
        <v/>
      </c>
      <c r="F1122" s="139" t="str">
        <f t="shared" si="86"/>
        <v>否</v>
      </c>
      <c r="G1122" s="473" t="str">
        <f t="shared" si="87"/>
        <v>款</v>
      </c>
      <c r="H1122" s="474" t="str">
        <f t="shared" si="88"/>
        <v>219</v>
      </c>
      <c r="I1122" s="474" t="str">
        <f t="shared" si="89"/>
        <v>21904</v>
      </c>
    </row>
    <row r="1123" s="316" customFormat="1" ht="34" hidden="1" customHeight="1" spans="1:9">
      <c r="A1123" s="339">
        <v>21905</v>
      </c>
      <c r="B1123" s="475" t="s">
        <v>983</v>
      </c>
      <c r="C1123" s="476">
        <f>SUMIFS(C1124:C$1302,$G1124:$G$1302,"项",$I1124:$I$1302,$A1123)</f>
        <v>0</v>
      </c>
      <c r="D1123" s="479">
        <f>SUMIFS(D1124:D$1302,$G1124:$G$1302,"项",$I1124:$I$1302,$A1123)</f>
        <v>0</v>
      </c>
      <c r="E1123" s="477" t="str">
        <f t="shared" si="85"/>
        <v/>
      </c>
      <c r="F1123" s="139" t="str">
        <f t="shared" si="86"/>
        <v>否</v>
      </c>
      <c r="G1123" s="473" t="str">
        <f t="shared" si="87"/>
        <v>款</v>
      </c>
      <c r="H1123" s="474" t="str">
        <f t="shared" si="88"/>
        <v>219</v>
      </c>
      <c r="I1123" s="474" t="str">
        <f t="shared" si="89"/>
        <v>21905</v>
      </c>
    </row>
    <row r="1124" s="316" customFormat="1" ht="34" hidden="1" customHeight="1" spans="1:9">
      <c r="A1124" s="339">
        <v>21906</v>
      </c>
      <c r="B1124" s="475" t="s">
        <v>765</v>
      </c>
      <c r="C1124" s="476">
        <f>SUMIFS(C1125:C$1302,$G1125:$G$1302,"项",$I1125:$I$1302,$A1124)</f>
        <v>0</v>
      </c>
      <c r="D1124" s="479">
        <f>SUMIFS(D1125:D$1302,$G1125:$G$1302,"项",$I1125:$I$1302,$A1124)</f>
        <v>0</v>
      </c>
      <c r="E1124" s="477" t="str">
        <f t="shared" si="85"/>
        <v/>
      </c>
      <c r="F1124" s="139" t="str">
        <f t="shared" si="86"/>
        <v>否</v>
      </c>
      <c r="G1124" s="473" t="str">
        <f t="shared" si="87"/>
        <v>款</v>
      </c>
      <c r="H1124" s="474" t="str">
        <f t="shared" si="88"/>
        <v>219</v>
      </c>
      <c r="I1124" s="474" t="str">
        <f t="shared" si="89"/>
        <v>21906</v>
      </c>
    </row>
    <row r="1125" s="316" customFormat="1" ht="34" hidden="1" customHeight="1" spans="1:9">
      <c r="A1125" s="339">
        <v>21907</v>
      </c>
      <c r="B1125" s="475" t="s">
        <v>984</v>
      </c>
      <c r="C1125" s="476">
        <f>SUMIFS(C1126:C$1302,$G1126:$G$1302,"项",$I1126:$I$1302,$A1125)</f>
        <v>0</v>
      </c>
      <c r="D1125" s="479">
        <f>SUMIFS(D1126:D$1302,$G1126:$G$1302,"项",$I1126:$I$1302,$A1125)</f>
        <v>0</v>
      </c>
      <c r="E1125" s="477" t="str">
        <f t="shared" si="85"/>
        <v/>
      </c>
      <c r="F1125" s="139" t="str">
        <f t="shared" si="86"/>
        <v>否</v>
      </c>
      <c r="G1125" s="473" t="str">
        <f t="shared" si="87"/>
        <v>款</v>
      </c>
      <c r="H1125" s="474" t="str">
        <f t="shared" si="88"/>
        <v>219</v>
      </c>
      <c r="I1125" s="474" t="str">
        <f t="shared" si="89"/>
        <v>21907</v>
      </c>
    </row>
    <row r="1126" s="316" customFormat="1" ht="34" hidden="1" customHeight="1" spans="1:9">
      <c r="A1126" s="339">
        <v>21908</v>
      </c>
      <c r="B1126" s="475" t="s">
        <v>985</v>
      </c>
      <c r="C1126" s="476">
        <f>SUMIFS(C1127:C$1302,$G1127:$G$1302,"项",$I1127:$I$1302,$A1126)</f>
        <v>0</v>
      </c>
      <c r="D1126" s="479">
        <f>SUMIFS(D1127:D$1302,$G1127:$G$1302,"项",$I1127:$I$1302,$A1126)</f>
        <v>0</v>
      </c>
      <c r="E1126" s="477" t="str">
        <f t="shared" si="85"/>
        <v/>
      </c>
      <c r="F1126" s="139" t="str">
        <f t="shared" si="86"/>
        <v>否</v>
      </c>
      <c r="G1126" s="473" t="str">
        <f t="shared" si="87"/>
        <v>款</v>
      </c>
      <c r="H1126" s="474" t="str">
        <f t="shared" si="88"/>
        <v>219</v>
      </c>
      <c r="I1126" s="474" t="str">
        <f t="shared" si="89"/>
        <v>21908</v>
      </c>
    </row>
    <row r="1127" s="316" customFormat="1" ht="34" hidden="1" customHeight="1" spans="1:9">
      <c r="A1127" s="339">
        <v>21999</v>
      </c>
      <c r="B1127" s="475" t="s">
        <v>986</v>
      </c>
      <c r="C1127" s="476">
        <f>SUMIFS(C1128:C$1302,$G1128:$G$1302,"项",$I1128:$I$1302,$A1127)</f>
        <v>0</v>
      </c>
      <c r="D1127" s="479">
        <f>SUMIFS(D1128:D$1302,$G1128:$G$1302,"项",$I1128:$I$1302,$A1127)</f>
        <v>0</v>
      </c>
      <c r="E1127" s="477" t="str">
        <f t="shared" si="85"/>
        <v/>
      </c>
      <c r="F1127" s="139" t="str">
        <f t="shared" si="86"/>
        <v>否</v>
      </c>
      <c r="G1127" s="473" t="str">
        <f t="shared" si="87"/>
        <v>款</v>
      </c>
      <c r="H1127" s="474" t="str">
        <f t="shared" si="88"/>
        <v>219</v>
      </c>
      <c r="I1127" s="474" t="str">
        <f t="shared" si="89"/>
        <v>21999</v>
      </c>
    </row>
    <row r="1128" s="316" customFormat="1" ht="34" customHeight="1" spans="1:9">
      <c r="A1128" s="470">
        <v>220</v>
      </c>
      <c r="B1128" s="340" t="s">
        <v>117</v>
      </c>
      <c r="C1128" s="341">
        <f>SUMIFS(C1129:C$1302,$G1129:$G$1302,"款",$H1129:$H$1302,$A1128)</f>
        <v>1691</v>
      </c>
      <c r="D1128" s="479">
        <f>SUMIFS(D1129:D$1302,$G1129:$G$1302,"款",$H1129:$H$1302,$A1128)</f>
        <v>1845</v>
      </c>
      <c r="E1128" s="471">
        <f t="shared" si="85"/>
        <v>0.091070372560615</v>
      </c>
      <c r="F1128" s="472" t="str">
        <f t="shared" si="86"/>
        <v>是</v>
      </c>
      <c r="G1128" s="473" t="str">
        <f t="shared" si="87"/>
        <v>类</v>
      </c>
      <c r="H1128" s="474" t="str">
        <f t="shared" si="88"/>
        <v>220</v>
      </c>
      <c r="I1128" s="474" t="str">
        <f t="shared" si="89"/>
        <v>220</v>
      </c>
    </row>
    <row r="1129" s="316" customFormat="1" ht="34" customHeight="1" spans="1:9">
      <c r="A1129" s="339">
        <v>22001</v>
      </c>
      <c r="B1129" s="475" t="s">
        <v>987</v>
      </c>
      <c r="C1129" s="476">
        <f>SUMIFS(C1130:C$1302,$G1130:$G$1302,"项",$I1130:$I$1302,$A1129)</f>
        <v>1650</v>
      </c>
      <c r="D1129" s="479">
        <f>SUMIFS(D1130:D$1302,$G1130:$G$1302,"项",$I1130:$I$1302,$A1129)</f>
        <v>1806</v>
      </c>
      <c r="E1129" s="477">
        <f t="shared" si="85"/>
        <v>0.0945454545454545</v>
      </c>
      <c r="F1129" s="139" t="str">
        <f t="shared" si="86"/>
        <v>是</v>
      </c>
      <c r="G1129" s="473" t="str">
        <f t="shared" si="87"/>
        <v>款</v>
      </c>
      <c r="H1129" s="474" t="str">
        <f t="shared" si="88"/>
        <v>220</v>
      </c>
      <c r="I1129" s="474" t="str">
        <f t="shared" si="89"/>
        <v>22001</v>
      </c>
    </row>
    <row r="1130" s="319" customFormat="1" ht="34" customHeight="1" spans="1:9">
      <c r="A1130" s="333">
        <v>2200101</v>
      </c>
      <c r="B1130" s="342" t="s">
        <v>151</v>
      </c>
      <c r="C1130" s="478">
        <v>785</v>
      </c>
      <c r="D1130" s="479">
        <v>751</v>
      </c>
      <c r="E1130" s="477">
        <f t="shared" si="85"/>
        <v>-0.043312101910828</v>
      </c>
      <c r="F1130" s="139" t="str">
        <f t="shared" si="86"/>
        <v>是</v>
      </c>
      <c r="G1130" s="473" t="str">
        <f t="shared" si="87"/>
        <v>项</v>
      </c>
      <c r="H1130" s="474" t="str">
        <f t="shared" si="88"/>
        <v>220</v>
      </c>
      <c r="I1130" s="474" t="str">
        <f t="shared" si="89"/>
        <v>22001</v>
      </c>
    </row>
    <row r="1131" s="319" customFormat="1" ht="34" hidden="1" customHeight="1" spans="1:9">
      <c r="A1131" s="333">
        <v>2200102</v>
      </c>
      <c r="B1131" s="342" t="s">
        <v>152</v>
      </c>
      <c r="C1131" s="478">
        <v>0</v>
      </c>
      <c r="D1131" s="479">
        <v>0</v>
      </c>
      <c r="E1131" s="477" t="str">
        <f t="shared" si="85"/>
        <v/>
      </c>
      <c r="F1131" s="139" t="str">
        <f t="shared" si="86"/>
        <v>否</v>
      </c>
      <c r="G1131" s="473" t="str">
        <f t="shared" si="87"/>
        <v>项</v>
      </c>
      <c r="H1131" s="474" t="str">
        <f t="shared" si="88"/>
        <v>220</v>
      </c>
      <c r="I1131" s="474" t="str">
        <f t="shared" si="89"/>
        <v>22001</v>
      </c>
    </row>
    <row r="1132" s="319" customFormat="1" ht="34" hidden="1" customHeight="1" spans="1:9">
      <c r="A1132" s="333">
        <v>2200103</v>
      </c>
      <c r="B1132" s="342" t="s">
        <v>153</v>
      </c>
      <c r="C1132" s="478">
        <v>0</v>
      </c>
      <c r="D1132" s="479">
        <v>0</v>
      </c>
      <c r="E1132" s="477" t="str">
        <f t="shared" si="85"/>
        <v/>
      </c>
      <c r="F1132" s="139" t="str">
        <f t="shared" si="86"/>
        <v>否</v>
      </c>
      <c r="G1132" s="473" t="str">
        <f t="shared" si="87"/>
        <v>项</v>
      </c>
      <c r="H1132" s="474" t="str">
        <f t="shared" si="88"/>
        <v>220</v>
      </c>
      <c r="I1132" s="474" t="str">
        <f t="shared" si="89"/>
        <v>22001</v>
      </c>
    </row>
    <row r="1133" s="319" customFormat="1" ht="34" customHeight="1" spans="1:9">
      <c r="A1133" s="333">
        <v>2200104</v>
      </c>
      <c r="B1133" s="342" t="s">
        <v>988</v>
      </c>
      <c r="C1133" s="478">
        <v>0</v>
      </c>
      <c r="D1133" s="479">
        <v>45</v>
      </c>
      <c r="E1133" s="477" t="str">
        <f t="shared" si="85"/>
        <v/>
      </c>
      <c r="F1133" s="139" t="str">
        <f t="shared" si="86"/>
        <v>是</v>
      </c>
      <c r="G1133" s="473" t="str">
        <f t="shared" si="87"/>
        <v>项</v>
      </c>
      <c r="H1133" s="474" t="str">
        <f t="shared" si="88"/>
        <v>220</v>
      </c>
      <c r="I1133" s="474" t="str">
        <f t="shared" si="89"/>
        <v>22001</v>
      </c>
    </row>
    <row r="1134" s="319" customFormat="1" ht="34" customHeight="1" spans="1:9">
      <c r="A1134" s="333">
        <v>2200106</v>
      </c>
      <c r="B1134" s="342" t="s">
        <v>989</v>
      </c>
      <c r="C1134" s="478">
        <v>376</v>
      </c>
      <c r="D1134" s="479">
        <v>542</v>
      </c>
      <c r="E1134" s="477">
        <f t="shared" si="85"/>
        <v>0.441489361702128</v>
      </c>
      <c r="F1134" s="139" t="str">
        <f t="shared" si="86"/>
        <v>是</v>
      </c>
      <c r="G1134" s="473" t="str">
        <f t="shared" si="87"/>
        <v>项</v>
      </c>
      <c r="H1134" s="474" t="str">
        <f t="shared" si="88"/>
        <v>220</v>
      </c>
      <c r="I1134" s="474" t="str">
        <f t="shared" si="89"/>
        <v>22001</v>
      </c>
    </row>
    <row r="1135" s="319" customFormat="1" ht="34" hidden="1" customHeight="1" spans="1:9">
      <c r="A1135" s="333">
        <v>2200107</v>
      </c>
      <c r="B1135" s="342" t="s">
        <v>990</v>
      </c>
      <c r="C1135" s="478">
        <v>0</v>
      </c>
      <c r="D1135" s="479">
        <v>0</v>
      </c>
      <c r="E1135" s="477" t="str">
        <f t="shared" si="85"/>
        <v/>
      </c>
      <c r="F1135" s="139" t="str">
        <f t="shared" si="86"/>
        <v>否</v>
      </c>
      <c r="G1135" s="473" t="str">
        <f t="shared" si="87"/>
        <v>项</v>
      </c>
      <c r="H1135" s="474" t="str">
        <f t="shared" si="88"/>
        <v>220</v>
      </c>
      <c r="I1135" s="474" t="str">
        <f t="shared" si="89"/>
        <v>22001</v>
      </c>
    </row>
    <row r="1136" s="319" customFormat="1" ht="34" hidden="1" customHeight="1" spans="1:9">
      <c r="A1136" s="333">
        <v>2200108</v>
      </c>
      <c r="B1136" s="342" t="s">
        <v>991</v>
      </c>
      <c r="C1136" s="478">
        <v>0</v>
      </c>
      <c r="D1136" s="479">
        <v>0</v>
      </c>
      <c r="E1136" s="477" t="str">
        <f t="shared" si="85"/>
        <v/>
      </c>
      <c r="F1136" s="139" t="str">
        <f t="shared" si="86"/>
        <v>否</v>
      </c>
      <c r="G1136" s="473" t="str">
        <f t="shared" si="87"/>
        <v>项</v>
      </c>
      <c r="H1136" s="474" t="str">
        <f t="shared" si="88"/>
        <v>220</v>
      </c>
      <c r="I1136" s="474" t="str">
        <f t="shared" si="89"/>
        <v>22001</v>
      </c>
    </row>
    <row r="1137" s="319" customFormat="1" ht="34" customHeight="1" spans="1:9">
      <c r="A1137" s="333">
        <v>2200109</v>
      </c>
      <c r="B1137" s="342" t="s">
        <v>992</v>
      </c>
      <c r="C1137" s="478">
        <v>31</v>
      </c>
      <c r="D1137" s="479">
        <v>24</v>
      </c>
      <c r="E1137" s="477">
        <f t="shared" si="85"/>
        <v>-0.225806451612903</v>
      </c>
      <c r="F1137" s="139" t="str">
        <f t="shared" si="86"/>
        <v>是</v>
      </c>
      <c r="G1137" s="473" t="str">
        <f t="shared" si="87"/>
        <v>项</v>
      </c>
      <c r="H1137" s="474" t="str">
        <f t="shared" si="88"/>
        <v>220</v>
      </c>
      <c r="I1137" s="474" t="str">
        <f t="shared" si="89"/>
        <v>22001</v>
      </c>
    </row>
    <row r="1138" s="319" customFormat="1" ht="34" hidden="1" customHeight="1" spans="1:9">
      <c r="A1138" s="333">
        <v>2200112</v>
      </c>
      <c r="B1138" s="342" t="s">
        <v>993</v>
      </c>
      <c r="C1138" s="478">
        <v>0</v>
      </c>
      <c r="D1138" s="479">
        <v>0</v>
      </c>
      <c r="E1138" s="477" t="str">
        <f t="shared" si="85"/>
        <v/>
      </c>
      <c r="F1138" s="139" t="str">
        <f t="shared" si="86"/>
        <v>否</v>
      </c>
      <c r="G1138" s="473" t="str">
        <f t="shared" si="87"/>
        <v>项</v>
      </c>
      <c r="H1138" s="474" t="str">
        <f t="shared" si="88"/>
        <v>220</v>
      </c>
      <c r="I1138" s="474" t="str">
        <f t="shared" si="89"/>
        <v>22001</v>
      </c>
    </row>
    <row r="1139" s="319" customFormat="1" ht="34" hidden="1" customHeight="1" spans="1:9">
      <c r="A1139" s="333">
        <v>2200113</v>
      </c>
      <c r="B1139" s="342" t="s">
        <v>994</v>
      </c>
      <c r="C1139" s="479">
        <v>0</v>
      </c>
      <c r="D1139" s="479">
        <v>0</v>
      </c>
      <c r="E1139" s="477" t="str">
        <f t="shared" si="85"/>
        <v/>
      </c>
      <c r="F1139" s="139" t="str">
        <f t="shared" si="86"/>
        <v>否</v>
      </c>
      <c r="G1139" s="473" t="str">
        <f t="shared" si="87"/>
        <v>项</v>
      </c>
      <c r="H1139" s="474" t="str">
        <f t="shared" si="88"/>
        <v>220</v>
      </c>
      <c r="I1139" s="474" t="str">
        <f t="shared" si="89"/>
        <v>22001</v>
      </c>
    </row>
    <row r="1140" s="319" customFormat="1" ht="34" hidden="1" customHeight="1" spans="1:9">
      <c r="A1140" s="333">
        <v>2200114</v>
      </c>
      <c r="B1140" s="342" t="s">
        <v>995</v>
      </c>
      <c r="C1140" s="478">
        <v>0</v>
      </c>
      <c r="D1140" s="479">
        <v>0</v>
      </c>
      <c r="E1140" s="477" t="str">
        <f t="shared" si="85"/>
        <v/>
      </c>
      <c r="F1140" s="139" t="str">
        <f t="shared" si="86"/>
        <v>否</v>
      </c>
      <c r="G1140" s="473" t="str">
        <f t="shared" si="87"/>
        <v>项</v>
      </c>
      <c r="H1140" s="474" t="str">
        <f t="shared" si="88"/>
        <v>220</v>
      </c>
      <c r="I1140" s="474" t="str">
        <f t="shared" si="89"/>
        <v>22001</v>
      </c>
    </row>
    <row r="1141" s="319" customFormat="1" ht="34" hidden="1" customHeight="1" spans="1:9">
      <c r="A1141" s="333">
        <v>2200115</v>
      </c>
      <c r="B1141" s="342" t="s">
        <v>996</v>
      </c>
      <c r="C1141" s="478">
        <v>0</v>
      </c>
      <c r="D1141" s="479">
        <v>0</v>
      </c>
      <c r="E1141" s="477" t="str">
        <f t="shared" ref="E1141:E1204" si="90">IF(C1141&lt;&gt;0,D1141/C1141-1,"")</f>
        <v/>
      </c>
      <c r="F1141" s="139" t="str">
        <f t="shared" si="86"/>
        <v>否</v>
      </c>
      <c r="G1141" s="473" t="str">
        <f t="shared" si="87"/>
        <v>项</v>
      </c>
      <c r="H1141" s="474" t="str">
        <f t="shared" si="88"/>
        <v>220</v>
      </c>
      <c r="I1141" s="474" t="str">
        <f t="shared" si="89"/>
        <v>22001</v>
      </c>
    </row>
    <row r="1142" s="319" customFormat="1" ht="34" hidden="1" customHeight="1" spans="1:9">
      <c r="A1142" s="333">
        <v>2200116</v>
      </c>
      <c r="B1142" s="342" t="s">
        <v>997</v>
      </c>
      <c r="C1142" s="478">
        <v>0</v>
      </c>
      <c r="D1142" s="479">
        <v>0</v>
      </c>
      <c r="E1142" s="477" t="str">
        <f t="shared" si="90"/>
        <v/>
      </c>
      <c r="F1142" s="139" t="str">
        <f t="shared" si="86"/>
        <v>否</v>
      </c>
      <c r="G1142" s="473" t="str">
        <f t="shared" si="87"/>
        <v>项</v>
      </c>
      <c r="H1142" s="474" t="str">
        <f t="shared" si="88"/>
        <v>220</v>
      </c>
      <c r="I1142" s="474" t="str">
        <f t="shared" si="89"/>
        <v>22001</v>
      </c>
    </row>
    <row r="1143" s="319" customFormat="1" ht="34" hidden="1" customHeight="1" spans="1:9">
      <c r="A1143" s="333">
        <v>2200119</v>
      </c>
      <c r="B1143" s="342" t="s">
        <v>998</v>
      </c>
      <c r="C1143" s="478">
        <v>0</v>
      </c>
      <c r="D1143" s="479">
        <v>0</v>
      </c>
      <c r="E1143" s="477" t="str">
        <f t="shared" si="90"/>
        <v/>
      </c>
      <c r="F1143" s="139" t="str">
        <f t="shared" si="86"/>
        <v>否</v>
      </c>
      <c r="G1143" s="473" t="str">
        <f t="shared" si="87"/>
        <v>项</v>
      </c>
      <c r="H1143" s="474" t="str">
        <f t="shared" si="88"/>
        <v>220</v>
      </c>
      <c r="I1143" s="474" t="str">
        <f t="shared" si="89"/>
        <v>22001</v>
      </c>
    </row>
    <row r="1144" s="319" customFormat="1" ht="34" hidden="1" customHeight="1" spans="1:9">
      <c r="A1144" s="333">
        <v>2200120</v>
      </c>
      <c r="B1144" s="342" t="s">
        <v>999</v>
      </c>
      <c r="C1144" s="478">
        <v>0</v>
      </c>
      <c r="D1144" s="479">
        <v>0</v>
      </c>
      <c r="E1144" s="477" t="str">
        <f t="shared" si="90"/>
        <v/>
      </c>
      <c r="F1144" s="139" t="str">
        <f t="shared" si="86"/>
        <v>否</v>
      </c>
      <c r="G1144" s="473" t="str">
        <f t="shared" si="87"/>
        <v>项</v>
      </c>
      <c r="H1144" s="474" t="str">
        <f t="shared" si="88"/>
        <v>220</v>
      </c>
      <c r="I1144" s="474" t="str">
        <f t="shared" si="89"/>
        <v>22001</v>
      </c>
    </row>
    <row r="1145" s="319" customFormat="1" ht="34" hidden="1" customHeight="1" spans="1:9">
      <c r="A1145" s="333">
        <v>2200121</v>
      </c>
      <c r="B1145" s="342" t="s">
        <v>1000</v>
      </c>
      <c r="C1145" s="478">
        <v>0</v>
      </c>
      <c r="D1145" s="479">
        <v>0</v>
      </c>
      <c r="E1145" s="477" t="str">
        <f t="shared" si="90"/>
        <v/>
      </c>
      <c r="F1145" s="139" t="str">
        <f t="shared" si="86"/>
        <v>否</v>
      </c>
      <c r="G1145" s="473" t="str">
        <f t="shared" si="87"/>
        <v>项</v>
      </c>
      <c r="H1145" s="474" t="str">
        <f t="shared" si="88"/>
        <v>220</v>
      </c>
      <c r="I1145" s="474" t="str">
        <f t="shared" si="89"/>
        <v>22001</v>
      </c>
    </row>
    <row r="1146" s="319" customFormat="1" ht="34" hidden="1" customHeight="1" spans="1:9">
      <c r="A1146" s="333">
        <v>2200122</v>
      </c>
      <c r="B1146" s="342" t="s">
        <v>1001</v>
      </c>
      <c r="C1146" s="478">
        <v>0</v>
      </c>
      <c r="D1146" s="479">
        <v>0</v>
      </c>
      <c r="E1146" s="477" t="str">
        <f t="shared" si="90"/>
        <v/>
      </c>
      <c r="F1146" s="139" t="str">
        <f t="shared" si="86"/>
        <v>否</v>
      </c>
      <c r="G1146" s="473" t="str">
        <f t="shared" si="87"/>
        <v>项</v>
      </c>
      <c r="H1146" s="474" t="str">
        <f t="shared" si="88"/>
        <v>220</v>
      </c>
      <c r="I1146" s="474" t="str">
        <f t="shared" si="89"/>
        <v>22001</v>
      </c>
    </row>
    <row r="1147" s="319" customFormat="1" ht="34" hidden="1" customHeight="1" spans="1:9">
      <c r="A1147" s="333">
        <v>2200123</v>
      </c>
      <c r="B1147" s="342" t="s">
        <v>1002</v>
      </c>
      <c r="C1147" s="478">
        <v>0</v>
      </c>
      <c r="D1147" s="479">
        <v>0</v>
      </c>
      <c r="E1147" s="477" t="str">
        <f t="shared" si="90"/>
        <v/>
      </c>
      <c r="F1147" s="139" t="str">
        <f t="shared" si="86"/>
        <v>否</v>
      </c>
      <c r="G1147" s="473" t="str">
        <f t="shared" si="87"/>
        <v>项</v>
      </c>
      <c r="H1147" s="474" t="str">
        <f t="shared" si="88"/>
        <v>220</v>
      </c>
      <c r="I1147" s="474" t="str">
        <f t="shared" si="89"/>
        <v>22001</v>
      </c>
    </row>
    <row r="1148" s="319" customFormat="1" ht="34" hidden="1" customHeight="1" spans="1:9">
      <c r="A1148" s="333">
        <v>2200124</v>
      </c>
      <c r="B1148" s="342" t="s">
        <v>1003</v>
      </c>
      <c r="C1148" s="478">
        <v>0</v>
      </c>
      <c r="D1148" s="479">
        <v>0</v>
      </c>
      <c r="E1148" s="477" t="str">
        <f t="shared" si="90"/>
        <v/>
      </c>
      <c r="F1148" s="139" t="str">
        <f t="shared" si="86"/>
        <v>否</v>
      </c>
      <c r="G1148" s="473" t="str">
        <f t="shared" si="87"/>
        <v>项</v>
      </c>
      <c r="H1148" s="474" t="str">
        <f t="shared" si="88"/>
        <v>220</v>
      </c>
      <c r="I1148" s="474" t="str">
        <f t="shared" si="89"/>
        <v>22001</v>
      </c>
    </row>
    <row r="1149" s="319" customFormat="1" ht="34" hidden="1" customHeight="1" spans="1:9">
      <c r="A1149" s="333">
        <v>2200125</v>
      </c>
      <c r="B1149" s="342" t="s">
        <v>1004</v>
      </c>
      <c r="C1149" s="478">
        <v>0</v>
      </c>
      <c r="D1149" s="479">
        <v>0</v>
      </c>
      <c r="E1149" s="477" t="str">
        <f t="shared" si="90"/>
        <v/>
      </c>
      <c r="F1149" s="139" t="str">
        <f t="shared" si="86"/>
        <v>否</v>
      </c>
      <c r="G1149" s="473" t="str">
        <f t="shared" si="87"/>
        <v>项</v>
      </c>
      <c r="H1149" s="474" t="str">
        <f t="shared" si="88"/>
        <v>220</v>
      </c>
      <c r="I1149" s="474" t="str">
        <f t="shared" si="89"/>
        <v>22001</v>
      </c>
    </row>
    <row r="1150" s="319" customFormat="1" ht="34" hidden="1" customHeight="1" spans="1:9">
      <c r="A1150" s="333">
        <v>2200126</v>
      </c>
      <c r="B1150" s="342" t="s">
        <v>1005</v>
      </c>
      <c r="C1150" s="478">
        <v>0</v>
      </c>
      <c r="D1150" s="479">
        <v>0</v>
      </c>
      <c r="E1150" s="477" t="str">
        <f t="shared" si="90"/>
        <v/>
      </c>
      <c r="F1150" s="139" t="str">
        <f t="shared" si="86"/>
        <v>否</v>
      </c>
      <c r="G1150" s="473" t="str">
        <f t="shared" si="87"/>
        <v>项</v>
      </c>
      <c r="H1150" s="474" t="str">
        <f t="shared" si="88"/>
        <v>220</v>
      </c>
      <c r="I1150" s="474" t="str">
        <f t="shared" si="89"/>
        <v>22001</v>
      </c>
    </row>
    <row r="1151" s="319" customFormat="1" ht="34" hidden="1" customHeight="1" spans="1:9">
      <c r="A1151" s="333">
        <v>2200127</v>
      </c>
      <c r="B1151" s="342" t="s">
        <v>1006</v>
      </c>
      <c r="C1151" s="478">
        <v>0</v>
      </c>
      <c r="D1151" s="479">
        <v>0</v>
      </c>
      <c r="E1151" s="477" t="str">
        <f t="shared" si="90"/>
        <v/>
      </c>
      <c r="F1151" s="139" t="str">
        <f t="shared" si="86"/>
        <v>否</v>
      </c>
      <c r="G1151" s="473" t="str">
        <f t="shared" si="87"/>
        <v>项</v>
      </c>
      <c r="H1151" s="474" t="str">
        <f t="shared" si="88"/>
        <v>220</v>
      </c>
      <c r="I1151" s="474" t="str">
        <f t="shared" si="89"/>
        <v>22001</v>
      </c>
    </row>
    <row r="1152" s="319" customFormat="1" ht="34" hidden="1" customHeight="1" spans="1:9">
      <c r="A1152" s="333">
        <v>2200128</v>
      </c>
      <c r="B1152" s="342" t="s">
        <v>1007</v>
      </c>
      <c r="C1152" s="478">
        <v>0</v>
      </c>
      <c r="D1152" s="479">
        <v>0</v>
      </c>
      <c r="E1152" s="477" t="str">
        <f t="shared" si="90"/>
        <v/>
      </c>
      <c r="F1152" s="139" t="str">
        <f t="shared" si="86"/>
        <v>否</v>
      </c>
      <c r="G1152" s="473" t="str">
        <f t="shared" si="87"/>
        <v>项</v>
      </c>
      <c r="H1152" s="474" t="str">
        <f t="shared" si="88"/>
        <v>220</v>
      </c>
      <c r="I1152" s="474" t="str">
        <f t="shared" si="89"/>
        <v>22001</v>
      </c>
    </row>
    <row r="1153" s="319" customFormat="1" ht="34" hidden="1" customHeight="1" spans="1:9">
      <c r="A1153" s="333">
        <v>2200129</v>
      </c>
      <c r="B1153" s="342" t="s">
        <v>1008</v>
      </c>
      <c r="C1153" s="478">
        <v>0</v>
      </c>
      <c r="D1153" s="479">
        <v>0</v>
      </c>
      <c r="E1153" s="477" t="str">
        <f t="shared" si="90"/>
        <v/>
      </c>
      <c r="F1153" s="139" t="str">
        <f t="shared" si="86"/>
        <v>否</v>
      </c>
      <c r="G1153" s="473" t="str">
        <f t="shared" si="87"/>
        <v>项</v>
      </c>
      <c r="H1153" s="474" t="str">
        <f t="shared" si="88"/>
        <v>220</v>
      </c>
      <c r="I1153" s="474" t="str">
        <f t="shared" si="89"/>
        <v>22001</v>
      </c>
    </row>
    <row r="1154" s="319" customFormat="1" ht="34" customHeight="1" spans="1:9">
      <c r="A1154" s="333">
        <v>2200150</v>
      </c>
      <c r="B1154" s="342" t="s">
        <v>160</v>
      </c>
      <c r="C1154" s="479">
        <v>458</v>
      </c>
      <c r="D1154" s="479">
        <v>444</v>
      </c>
      <c r="E1154" s="477">
        <f t="shared" si="90"/>
        <v>-0.0305676855895196</v>
      </c>
      <c r="F1154" s="139" t="str">
        <f t="shared" si="86"/>
        <v>是</v>
      </c>
      <c r="G1154" s="473" t="str">
        <f t="shared" si="87"/>
        <v>项</v>
      </c>
      <c r="H1154" s="474" t="str">
        <f t="shared" si="88"/>
        <v>220</v>
      </c>
      <c r="I1154" s="474" t="str">
        <f t="shared" si="89"/>
        <v>22001</v>
      </c>
    </row>
    <row r="1155" s="319" customFormat="1" ht="34" hidden="1" customHeight="1" spans="1:9">
      <c r="A1155" s="342">
        <v>2200199</v>
      </c>
      <c r="B1155" s="342" t="s">
        <v>1009</v>
      </c>
      <c r="C1155" s="478">
        <v>0</v>
      </c>
      <c r="D1155" s="479">
        <v>0</v>
      </c>
      <c r="E1155" s="477" t="str">
        <f t="shared" si="90"/>
        <v/>
      </c>
      <c r="F1155" s="139" t="str">
        <f t="shared" si="86"/>
        <v>否</v>
      </c>
      <c r="G1155" s="473" t="str">
        <f t="shared" si="87"/>
        <v>项</v>
      </c>
      <c r="H1155" s="474" t="str">
        <f t="shared" si="88"/>
        <v>220</v>
      </c>
      <c r="I1155" s="474" t="str">
        <f t="shared" si="89"/>
        <v>22001</v>
      </c>
    </row>
    <row r="1156" s="316" customFormat="1" ht="34" customHeight="1" spans="1:9">
      <c r="A1156" s="339">
        <v>22005</v>
      </c>
      <c r="B1156" s="475" t="s">
        <v>1010</v>
      </c>
      <c r="C1156" s="476">
        <f>SUMIFS(C1157:C$1302,$G1157:$G$1302,"项",$I1157:$I$1302,$A1156)</f>
        <v>41</v>
      </c>
      <c r="D1156" s="479">
        <f>SUMIFS(D1157:D$1302,$G1157:$G$1302,"项",$I1157:$I$1302,$A1156)</f>
        <v>39</v>
      </c>
      <c r="E1156" s="477">
        <f t="shared" si="90"/>
        <v>-0.0487804878048781</v>
      </c>
      <c r="F1156" s="139" t="str">
        <f t="shared" ref="F1156:F1219" si="91">IF(LEN(A1156)=3,"是",IF(B1156&lt;&gt;"",IF(SUM(C1156:D1156)&lt;&gt;0,"是","否"),"是"))</f>
        <v>是</v>
      </c>
      <c r="G1156" s="473" t="str">
        <f t="shared" ref="G1156:G1219" si="92">_xlfn.IFS(LEN(A1156)=3,"类",LEN(A1156)=5,"款",LEN(A1156)=7,"项")</f>
        <v>款</v>
      </c>
      <c r="H1156" s="474" t="str">
        <f t="shared" ref="H1156:H1219" si="93">LEFT(A1156,3)</f>
        <v>220</v>
      </c>
      <c r="I1156" s="474" t="str">
        <f t="shared" ref="I1156:I1219" si="94">LEFT(A1156,5)</f>
        <v>22005</v>
      </c>
    </row>
    <row r="1157" s="319" customFormat="1" ht="34" customHeight="1" spans="1:9">
      <c r="A1157" s="333">
        <v>2200501</v>
      </c>
      <c r="B1157" s="342" t="s">
        <v>151</v>
      </c>
      <c r="C1157" s="479">
        <v>25</v>
      </c>
      <c r="D1157" s="479">
        <v>23</v>
      </c>
      <c r="E1157" s="477">
        <f t="shared" si="90"/>
        <v>-0.08</v>
      </c>
      <c r="F1157" s="139" t="str">
        <f t="shared" si="91"/>
        <v>是</v>
      </c>
      <c r="G1157" s="473" t="str">
        <f t="shared" si="92"/>
        <v>项</v>
      </c>
      <c r="H1157" s="474" t="str">
        <f t="shared" si="93"/>
        <v>220</v>
      </c>
      <c r="I1157" s="474" t="str">
        <f t="shared" si="94"/>
        <v>22005</v>
      </c>
    </row>
    <row r="1158" s="319" customFormat="1" ht="34" hidden="1" customHeight="1" spans="1:9">
      <c r="A1158" s="333">
        <v>2200502</v>
      </c>
      <c r="B1158" s="342" t="s">
        <v>152</v>
      </c>
      <c r="C1158" s="478">
        <v>0</v>
      </c>
      <c r="D1158" s="479">
        <v>0</v>
      </c>
      <c r="E1158" s="477" t="str">
        <f t="shared" si="90"/>
        <v/>
      </c>
      <c r="F1158" s="139" t="str">
        <f t="shared" si="91"/>
        <v>否</v>
      </c>
      <c r="G1158" s="473" t="str">
        <f t="shared" si="92"/>
        <v>项</v>
      </c>
      <c r="H1158" s="474" t="str">
        <f t="shared" si="93"/>
        <v>220</v>
      </c>
      <c r="I1158" s="474" t="str">
        <f t="shared" si="94"/>
        <v>22005</v>
      </c>
    </row>
    <row r="1159" s="319" customFormat="1" ht="34" hidden="1" customHeight="1" spans="1:9">
      <c r="A1159" s="333">
        <v>2200503</v>
      </c>
      <c r="B1159" s="342" t="s">
        <v>153</v>
      </c>
      <c r="C1159" s="478">
        <v>0</v>
      </c>
      <c r="D1159" s="479">
        <v>0</v>
      </c>
      <c r="E1159" s="477" t="str">
        <f t="shared" si="90"/>
        <v/>
      </c>
      <c r="F1159" s="139" t="str">
        <f t="shared" si="91"/>
        <v>否</v>
      </c>
      <c r="G1159" s="473" t="str">
        <f t="shared" si="92"/>
        <v>项</v>
      </c>
      <c r="H1159" s="474" t="str">
        <f t="shared" si="93"/>
        <v>220</v>
      </c>
      <c r="I1159" s="474" t="str">
        <f t="shared" si="94"/>
        <v>22005</v>
      </c>
    </row>
    <row r="1160" s="319" customFormat="1" ht="34" customHeight="1" spans="1:9">
      <c r="A1160" s="333">
        <v>2200504</v>
      </c>
      <c r="B1160" s="342" t="s">
        <v>1011</v>
      </c>
      <c r="C1160" s="478">
        <v>16</v>
      </c>
      <c r="D1160" s="479">
        <v>16</v>
      </c>
      <c r="E1160" s="477">
        <f t="shared" si="90"/>
        <v>0</v>
      </c>
      <c r="F1160" s="139" t="str">
        <f t="shared" si="91"/>
        <v>是</v>
      </c>
      <c r="G1160" s="473" t="str">
        <f t="shared" si="92"/>
        <v>项</v>
      </c>
      <c r="H1160" s="474" t="str">
        <f t="shared" si="93"/>
        <v>220</v>
      </c>
      <c r="I1160" s="474" t="str">
        <f t="shared" si="94"/>
        <v>22005</v>
      </c>
    </row>
    <row r="1161" s="319" customFormat="1" ht="34" hidden="1" customHeight="1" spans="1:9">
      <c r="A1161" s="333">
        <v>2200506</v>
      </c>
      <c r="B1161" s="342" t="s">
        <v>1012</v>
      </c>
      <c r="C1161" s="478">
        <v>0</v>
      </c>
      <c r="D1161" s="479">
        <v>0</v>
      </c>
      <c r="E1161" s="477" t="str">
        <f t="shared" si="90"/>
        <v/>
      </c>
      <c r="F1161" s="139" t="str">
        <f t="shared" si="91"/>
        <v>否</v>
      </c>
      <c r="G1161" s="473" t="str">
        <f t="shared" si="92"/>
        <v>项</v>
      </c>
      <c r="H1161" s="474" t="str">
        <f t="shared" si="93"/>
        <v>220</v>
      </c>
      <c r="I1161" s="474" t="str">
        <f t="shared" si="94"/>
        <v>22005</v>
      </c>
    </row>
    <row r="1162" s="319" customFormat="1" ht="34" hidden="1" customHeight="1" spans="1:9">
      <c r="A1162" s="333">
        <v>2200507</v>
      </c>
      <c r="B1162" s="342" t="s">
        <v>1013</v>
      </c>
      <c r="C1162" s="478">
        <v>0</v>
      </c>
      <c r="D1162" s="479">
        <v>0</v>
      </c>
      <c r="E1162" s="477" t="str">
        <f t="shared" si="90"/>
        <v/>
      </c>
      <c r="F1162" s="139" t="str">
        <f t="shared" si="91"/>
        <v>否</v>
      </c>
      <c r="G1162" s="473" t="str">
        <f t="shared" si="92"/>
        <v>项</v>
      </c>
      <c r="H1162" s="474" t="str">
        <f t="shared" si="93"/>
        <v>220</v>
      </c>
      <c r="I1162" s="474" t="str">
        <f t="shared" si="94"/>
        <v>22005</v>
      </c>
    </row>
    <row r="1163" s="319" customFormat="1" ht="34" hidden="1" customHeight="1" spans="1:9">
      <c r="A1163" s="333">
        <v>2200508</v>
      </c>
      <c r="B1163" s="342" t="s">
        <v>1014</v>
      </c>
      <c r="C1163" s="478">
        <v>0</v>
      </c>
      <c r="D1163" s="479">
        <v>0</v>
      </c>
      <c r="E1163" s="477" t="str">
        <f t="shared" si="90"/>
        <v/>
      </c>
      <c r="F1163" s="139" t="str">
        <f t="shared" si="91"/>
        <v>否</v>
      </c>
      <c r="G1163" s="473" t="str">
        <f t="shared" si="92"/>
        <v>项</v>
      </c>
      <c r="H1163" s="474" t="str">
        <f t="shared" si="93"/>
        <v>220</v>
      </c>
      <c r="I1163" s="474" t="str">
        <f t="shared" si="94"/>
        <v>22005</v>
      </c>
    </row>
    <row r="1164" s="319" customFormat="1" ht="34" hidden="1" customHeight="1" spans="1:9">
      <c r="A1164" s="333">
        <v>2200509</v>
      </c>
      <c r="B1164" s="342" t="s">
        <v>1015</v>
      </c>
      <c r="C1164" s="478">
        <v>0</v>
      </c>
      <c r="D1164" s="479">
        <v>0</v>
      </c>
      <c r="E1164" s="477" t="str">
        <f t="shared" si="90"/>
        <v/>
      </c>
      <c r="F1164" s="139" t="str">
        <f t="shared" si="91"/>
        <v>否</v>
      </c>
      <c r="G1164" s="473" t="str">
        <f t="shared" si="92"/>
        <v>项</v>
      </c>
      <c r="H1164" s="474" t="str">
        <f t="shared" si="93"/>
        <v>220</v>
      </c>
      <c r="I1164" s="474" t="str">
        <f t="shared" si="94"/>
        <v>22005</v>
      </c>
    </row>
    <row r="1165" s="319" customFormat="1" ht="34" hidden="1" customHeight="1" spans="1:9">
      <c r="A1165" s="333">
        <v>2200510</v>
      </c>
      <c r="B1165" s="342" t="s">
        <v>1016</v>
      </c>
      <c r="C1165" s="478">
        <v>0</v>
      </c>
      <c r="D1165" s="479">
        <v>0</v>
      </c>
      <c r="E1165" s="477" t="str">
        <f t="shared" si="90"/>
        <v/>
      </c>
      <c r="F1165" s="139" t="str">
        <f t="shared" si="91"/>
        <v>否</v>
      </c>
      <c r="G1165" s="473" t="str">
        <f t="shared" si="92"/>
        <v>项</v>
      </c>
      <c r="H1165" s="474" t="str">
        <f t="shared" si="93"/>
        <v>220</v>
      </c>
      <c r="I1165" s="474" t="str">
        <f t="shared" si="94"/>
        <v>22005</v>
      </c>
    </row>
    <row r="1166" s="319" customFormat="1" ht="34" hidden="1" customHeight="1" spans="1:9">
      <c r="A1166" s="333">
        <v>2200511</v>
      </c>
      <c r="B1166" s="342" t="s">
        <v>1017</v>
      </c>
      <c r="C1166" s="478">
        <v>0</v>
      </c>
      <c r="D1166" s="479">
        <v>0</v>
      </c>
      <c r="E1166" s="477" t="str">
        <f t="shared" si="90"/>
        <v/>
      </c>
      <c r="F1166" s="139" t="str">
        <f t="shared" si="91"/>
        <v>否</v>
      </c>
      <c r="G1166" s="473" t="str">
        <f t="shared" si="92"/>
        <v>项</v>
      </c>
      <c r="H1166" s="474" t="str">
        <f t="shared" si="93"/>
        <v>220</v>
      </c>
      <c r="I1166" s="474" t="str">
        <f t="shared" si="94"/>
        <v>22005</v>
      </c>
    </row>
    <row r="1167" s="319" customFormat="1" ht="34" hidden="1" customHeight="1" spans="1:9">
      <c r="A1167" s="333">
        <v>2200512</v>
      </c>
      <c r="B1167" s="342" t="s">
        <v>1018</v>
      </c>
      <c r="C1167" s="478">
        <v>0</v>
      </c>
      <c r="D1167" s="479">
        <v>0</v>
      </c>
      <c r="E1167" s="477" t="str">
        <f t="shared" si="90"/>
        <v/>
      </c>
      <c r="F1167" s="139" t="str">
        <f t="shared" si="91"/>
        <v>否</v>
      </c>
      <c r="G1167" s="473" t="str">
        <f t="shared" si="92"/>
        <v>项</v>
      </c>
      <c r="H1167" s="474" t="str">
        <f t="shared" si="93"/>
        <v>220</v>
      </c>
      <c r="I1167" s="474" t="str">
        <f t="shared" si="94"/>
        <v>22005</v>
      </c>
    </row>
    <row r="1168" s="319" customFormat="1" ht="34" hidden="1" customHeight="1" spans="1:9">
      <c r="A1168" s="333">
        <v>2200513</v>
      </c>
      <c r="B1168" s="342" t="s">
        <v>1019</v>
      </c>
      <c r="C1168" s="479">
        <v>0</v>
      </c>
      <c r="D1168" s="479">
        <v>0</v>
      </c>
      <c r="E1168" s="477" t="str">
        <f t="shared" si="90"/>
        <v/>
      </c>
      <c r="F1168" s="139" t="str">
        <f t="shared" si="91"/>
        <v>否</v>
      </c>
      <c r="G1168" s="473" t="str">
        <f t="shared" si="92"/>
        <v>项</v>
      </c>
      <c r="H1168" s="474" t="str">
        <f t="shared" si="93"/>
        <v>220</v>
      </c>
      <c r="I1168" s="474" t="str">
        <f t="shared" si="94"/>
        <v>22005</v>
      </c>
    </row>
    <row r="1169" s="319" customFormat="1" ht="34" hidden="1" customHeight="1" spans="1:9">
      <c r="A1169" s="333">
        <v>2200514</v>
      </c>
      <c r="B1169" s="342" t="s">
        <v>1020</v>
      </c>
      <c r="C1169" s="478">
        <v>0</v>
      </c>
      <c r="D1169" s="479">
        <v>0</v>
      </c>
      <c r="E1169" s="477" t="str">
        <f t="shared" si="90"/>
        <v/>
      </c>
      <c r="F1169" s="139" t="str">
        <f t="shared" si="91"/>
        <v>否</v>
      </c>
      <c r="G1169" s="473" t="str">
        <f t="shared" si="92"/>
        <v>项</v>
      </c>
      <c r="H1169" s="474" t="str">
        <f t="shared" si="93"/>
        <v>220</v>
      </c>
      <c r="I1169" s="474" t="str">
        <f t="shared" si="94"/>
        <v>22005</v>
      </c>
    </row>
    <row r="1170" s="319" customFormat="1" ht="34" hidden="1" customHeight="1" spans="1:9">
      <c r="A1170" s="333">
        <v>2200599</v>
      </c>
      <c r="B1170" s="342" t="s">
        <v>1021</v>
      </c>
      <c r="C1170" s="478">
        <v>0</v>
      </c>
      <c r="D1170" s="479">
        <v>0</v>
      </c>
      <c r="E1170" s="477" t="str">
        <f t="shared" si="90"/>
        <v/>
      </c>
      <c r="F1170" s="139" t="str">
        <f t="shared" si="91"/>
        <v>否</v>
      </c>
      <c r="G1170" s="473" t="str">
        <f t="shared" si="92"/>
        <v>项</v>
      </c>
      <c r="H1170" s="474" t="str">
        <f t="shared" si="93"/>
        <v>220</v>
      </c>
      <c r="I1170" s="474" t="str">
        <f t="shared" si="94"/>
        <v>22005</v>
      </c>
    </row>
    <row r="1171" s="316" customFormat="1" ht="34" hidden="1" customHeight="1" spans="1:9">
      <c r="A1171" s="339">
        <v>22099</v>
      </c>
      <c r="B1171" s="475" t="s">
        <v>1022</v>
      </c>
      <c r="C1171" s="476">
        <f>SUMIFS(C1172:C$1302,$G1172:$G$1302,"项",$I1172:$I$1302,$A1171)</f>
        <v>0</v>
      </c>
      <c r="D1171" s="479">
        <f>SUMIFS(D1172:D$1302,$G1172:$G$1302,"项",$I1172:$I$1302,$A1171)</f>
        <v>0</v>
      </c>
      <c r="E1171" s="477" t="str">
        <f t="shared" si="90"/>
        <v/>
      </c>
      <c r="F1171" s="139" t="str">
        <f t="shared" si="91"/>
        <v>否</v>
      </c>
      <c r="G1171" s="473" t="str">
        <f t="shared" si="92"/>
        <v>款</v>
      </c>
      <c r="H1171" s="474" t="str">
        <f t="shared" si="93"/>
        <v>220</v>
      </c>
      <c r="I1171" s="474" t="str">
        <f t="shared" si="94"/>
        <v>22099</v>
      </c>
    </row>
    <row r="1172" s="319" customFormat="1" ht="34" hidden="1" customHeight="1" spans="1:9">
      <c r="A1172" s="333" t="s">
        <v>1669</v>
      </c>
      <c r="B1172" s="342" t="s">
        <v>1023</v>
      </c>
      <c r="C1172" s="479">
        <v>0</v>
      </c>
      <c r="D1172" s="479">
        <v>0</v>
      </c>
      <c r="E1172" s="477" t="str">
        <f t="shared" si="90"/>
        <v/>
      </c>
      <c r="F1172" s="139" t="str">
        <f t="shared" si="91"/>
        <v>否</v>
      </c>
      <c r="G1172" s="473" t="str">
        <f t="shared" si="92"/>
        <v>项</v>
      </c>
      <c r="H1172" s="474" t="str">
        <f t="shared" si="93"/>
        <v>220</v>
      </c>
      <c r="I1172" s="474" t="str">
        <f t="shared" si="94"/>
        <v>22099</v>
      </c>
    </row>
    <row r="1173" s="316" customFormat="1" ht="34" customHeight="1" spans="1:9">
      <c r="A1173" s="470">
        <v>221</v>
      </c>
      <c r="B1173" s="340" t="s">
        <v>119</v>
      </c>
      <c r="C1173" s="341">
        <f>SUMIFS(C1174:C$1302,$G1174:$G$1302,"款",$H1174:$H$1302,$A1173)</f>
        <v>15547</v>
      </c>
      <c r="D1173" s="479">
        <f>SUMIFS(D1174:D$1302,$G1174:$G$1302,"款",$H1174:$H$1302,$A1173)</f>
        <v>17571</v>
      </c>
      <c r="E1173" s="471">
        <f t="shared" si="90"/>
        <v>0.13018588795266</v>
      </c>
      <c r="F1173" s="472" t="str">
        <f t="shared" si="91"/>
        <v>是</v>
      </c>
      <c r="G1173" s="473" t="str">
        <f t="shared" si="92"/>
        <v>类</v>
      </c>
      <c r="H1173" s="474" t="str">
        <f t="shared" si="93"/>
        <v>221</v>
      </c>
      <c r="I1173" s="474" t="str">
        <f t="shared" si="94"/>
        <v>221</v>
      </c>
    </row>
    <row r="1174" s="316" customFormat="1" ht="34" customHeight="1" spans="1:9">
      <c r="A1174" s="339">
        <v>22101</v>
      </c>
      <c r="B1174" s="475" t="s">
        <v>1024</v>
      </c>
      <c r="C1174" s="476">
        <f>SUMIFS(C1175:C$1302,$G1175:$G$1302,"项",$I1175:$I$1302,$A1174)</f>
        <v>4539</v>
      </c>
      <c r="D1174" s="479">
        <f>SUMIFS(D1175:D$1302,$G1175:$G$1302,"项",$I1175:$I$1302,$A1174)</f>
        <v>6665</v>
      </c>
      <c r="E1174" s="477">
        <f t="shared" si="90"/>
        <v>0.46838510685173</v>
      </c>
      <c r="F1174" s="139" t="str">
        <f t="shared" si="91"/>
        <v>是</v>
      </c>
      <c r="G1174" s="473" t="str">
        <f t="shared" si="92"/>
        <v>款</v>
      </c>
      <c r="H1174" s="474" t="str">
        <f t="shared" si="93"/>
        <v>221</v>
      </c>
      <c r="I1174" s="474" t="str">
        <f t="shared" si="94"/>
        <v>22101</v>
      </c>
    </row>
    <row r="1175" s="319" customFormat="1" ht="34" hidden="1" customHeight="1" spans="1:9">
      <c r="A1175" s="333">
        <v>2210101</v>
      </c>
      <c r="B1175" s="342" t="s">
        <v>1025</v>
      </c>
      <c r="C1175" s="478">
        <v>0</v>
      </c>
      <c r="D1175" s="479">
        <v>0</v>
      </c>
      <c r="E1175" s="477" t="str">
        <f t="shared" si="90"/>
        <v/>
      </c>
      <c r="F1175" s="139" t="str">
        <f t="shared" si="91"/>
        <v>否</v>
      </c>
      <c r="G1175" s="473" t="str">
        <f t="shared" si="92"/>
        <v>项</v>
      </c>
      <c r="H1175" s="474" t="str">
        <f t="shared" si="93"/>
        <v>221</v>
      </c>
      <c r="I1175" s="474" t="str">
        <f t="shared" si="94"/>
        <v>22101</v>
      </c>
    </row>
    <row r="1176" s="319" customFormat="1" ht="34" hidden="1" customHeight="1" spans="1:9">
      <c r="A1176" s="333">
        <v>2210102</v>
      </c>
      <c r="B1176" s="342" t="s">
        <v>1026</v>
      </c>
      <c r="C1176" s="479">
        <v>0</v>
      </c>
      <c r="D1176" s="479">
        <v>0</v>
      </c>
      <c r="E1176" s="477" t="str">
        <f t="shared" si="90"/>
        <v/>
      </c>
      <c r="F1176" s="139" t="str">
        <f t="shared" si="91"/>
        <v>否</v>
      </c>
      <c r="G1176" s="473" t="str">
        <f t="shared" si="92"/>
        <v>项</v>
      </c>
      <c r="H1176" s="474" t="str">
        <f t="shared" si="93"/>
        <v>221</v>
      </c>
      <c r="I1176" s="474" t="str">
        <f t="shared" si="94"/>
        <v>22101</v>
      </c>
    </row>
    <row r="1177" s="319" customFormat="1" ht="34" customHeight="1" spans="1:9">
      <c r="A1177" s="333">
        <v>2210103</v>
      </c>
      <c r="B1177" s="342" t="s">
        <v>1027</v>
      </c>
      <c r="C1177" s="479">
        <v>650</v>
      </c>
      <c r="D1177" s="479">
        <v>700</v>
      </c>
      <c r="E1177" s="477">
        <f t="shared" si="90"/>
        <v>0.0769230769230769</v>
      </c>
      <c r="F1177" s="139" t="str">
        <f t="shared" si="91"/>
        <v>是</v>
      </c>
      <c r="G1177" s="473" t="str">
        <f t="shared" si="92"/>
        <v>项</v>
      </c>
      <c r="H1177" s="474" t="str">
        <f t="shared" si="93"/>
        <v>221</v>
      </c>
      <c r="I1177" s="474" t="str">
        <f t="shared" si="94"/>
        <v>22101</v>
      </c>
    </row>
    <row r="1178" s="319" customFormat="1" ht="34" hidden="1" customHeight="1" spans="1:9">
      <c r="A1178" s="333">
        <v>2210104</v>
      </c>
      <c r="B1178" s="342" t="s">
        <v>1028</v>
      </c>
      <c r="C1178" s="478">
        <v>0</v>
      </c>
      <c r="D1178" s="479">
        <v>0</v>
      </c>
      <c r="E1178" s="477" t="str">
        <f t="shared" si="90"/>
        <v/>
      </c>
      <c r="F1178" s="139" t="str">
        <f t="shared" si="91"/>
        <v>否</v>
      </c>
      <c r="G1178" s="473" t="str">
        <f t="shared" si="92"/>
        <v>项</v>
      </c>
      <c r="H1178" s="474" t="str">
        <f t="shared" si="93"/>
        <v>221</v>
      </c>
      <c r="I1178" s="474" t="str">
        <f t="shared" si="94"/>
        <v>22101</v>
      </c>
    </row>
    <row r="1179" s="319" customFormat="1" ht="34" customHeight="1" spans="1:9">
      <c r="A1179" s="333">
        <v>2210105</v>
      </c>
      <c r="B1179" s="342" t="s">
        <v>1029</v>
      </c>
      <c r="C1179" s="478">
        <v>119</v>
      </c>
      <c r="D1179" s="479">
        <v>124</v>
      </c>
      <c r="E1179" s="477">
        <f t="shared" si="90"/>
        <v>0.0420168067226891</v>
      </c>
      <c r="F1179" s="139" t="str">
        <f t="shared" si="91"/>
        <v>是</v>
      </c>
      <c r="G1179" s="473" t="str">
        <f t="shared" si="92"/>
        <v>项</v>
      </c>
      <c r="H1179" s="474" t="str">
        <f t="shared" si="93"/>
        <v>221</v>
      </c>
      <c r="I1179" s="474" t="str">
        <f t="shared" si="94"/>
        <v>22101</v>
      </c>
    </row>
    <row r="1180" s="319" customFormat="1" ht="34" hidden="1" customHeight="1" spans="1:9">
      <c r="A1180" s="333">
        <v>2210106</v>
      </c>
      <c r="B1180" s="342" t="s">
        <v>1030</v>
      </c>
      <c r="C1180" s="478">
        <v>0</v>
      </c>
      <c r="D1180" s="479">
        <v>0</v>
      </c>
      <c r="E1180" s="477" t="str">
        <f t="shared" si="90"/>
        <v/>
      </c>
      <c r="F1180" s="139" t="str">
        <f t="shared" si="91"/>
        <v>否</v>
      </c>
      <c r="G1180" s="473" t="str">
        <f t="shared" si="92"/>
        <v>项</v>
      </c>
      <c r="H1180" s="474" t="str">
        <f t="shared" si="93"/>
        <v>221</v>
      </c>
      <c r="I1180" s="474" t="str">
        <f t="shared" si="94"/>
        <v>22101</v>
      </c>
    </row>
    <row r="1181" s="319" customFormat="1" ht="34" hidden="1" customHeight="1" spans="1:9">
      <c r="A1181" s="333">
        <v>2210107</v>
      </c>
      <c r="B1181" s="342" t="s">
        <v>1031</v>
      </c>
      <c r="C1181" s="478">
        <v>0</v>
      </c>
      <c r="D1181" s="479">
        <v>0</v>
      </c>
      <c r="E1181" s="477" t="str">
        <f t="shared" si="90"/>
        <v/>
      </c>
      <c r="F1181" s="139" t="str">
        <f t="shared" si="91"/>
        <v>否</v>
      </c>
      <c r="G1181" s="473" t="str">
        <f t="shared" si="92"/>
        <v>项</v>
      </c>
      <c r="H1181" s="474" t="str">
        <f t="shared" si="93"/>
        <v>221</v>
      </c>
      <c r="I1181" s="474" t="str">
        <f t="shared" si="94"/>
        <v>22101</v>
      </c>
    </row>
    <row r="1182" s="319" customFormat="1" ht="34" customHeight="1" spans="1:9">
      <c r="A1182" s="333">
        <v>2210108</v>
      </c>
      <c r="B1182" s="342" t="s">
        <v>1032</v>
      </c>
      <c r="C1182" s="478">
        <v>3770</v>
      </c>
      <c r="D1182" s="479">
        <v>5841</v>
      </c>
      <c r="E1182" s="477">
        <f t="shared" si="90"/>
        <v>0.549336870026525</v>
      </c>
      <c r="F1182" s="139" t="str">
        <f t="shared" si="91"/>
        <v>是</v>
      </c>
      <c r="G1182" s="473" t="str">
        <f t="shared" si="92"/>
        <v>项</v>
      </c>
      <c r="H1182" s="474" t="str">
        <f t="shared" si="93"/>
        <v>221</v>
      </c>
      <c r="I1182" s="474" t="str">
        <f t="shared" si="94"/>
        <v>22101</v>
      </c>
    </row>
    <row r="1183" s="319" customFormat="1" ht="34" hidden="1" customHeight="1" spans="1:9">
      <c r="A1183" s="333">
        <v>2210109</v>
      </c>
      <c r="B1183" s="342" t="s">
        <v>1033</v>
      </c>
      <c r="C1183" s="478">
        <v>0</v>
      </c>
      <c r="D1183" s="479">
        <v>0</v>
      </c>
      <c r="E1183" s="477" t="str">
        <f t="shared" si="90"/>
        <v/>
      </c>
      <c r="F1183" s="139" t="str">
        <f t="shared" si="91"/>
        <v>否</v>
      </c>
      <c r="G1183" s="473" t="str">
        <f t="shared" si="92"/>
        <v>项</v>
      </c>
      <c r="H1183" s="474" t="str">
        <f t="shared" si="93"/>
        <v>221</v>
      </c>
      <c r="I1183" s="474" t="str">
        <f t="shared" si="94"/>
        <v>22101</v>
      </c>
    </row>
    <row r="1184" s="319" customFormat="1" ht="34" hidden="1" customHeight="1" spans="1:9">
      <c r="A1184" s="333">
        <v>2210199</v>
      </c>
      <c r="B1184" s="342" t="s">
        <v>1034</v>
      </c>
      <c r="C1184" s="478">
        <v>0</v>
      </c>
      <c r="D1184" s="479">
        <v>0</v>
      </c>
      <c r="E1184" s="477" t="str">
        <f t="shared" si="90"/>
        <v/>
      </c>
      <c r="F1184" s="139" t="str">
        <f t="shared" si="91"/>
        <v>否</v>
      </c>
      <c r="G1184" s="473" t="str">
        <f t="shared" si="92"/>
        <v>项</v>
      </c>
      <c r="H1184" s="474" t="str">
        <f t="shared" si="93"/>
        <v>221</v>
      </c>
      <c r="I1184" s="474" t="str">
        <f t="shared" si="94"/>
        <v>22101</v>
      </c>
    </row>
    <row r="1185" s="316" customFormat="1" ht="34" customHeight="1" spans="1:9">
      <c r="A1185" s="339">
        <v>22102</v>
      </c>
      <c r="B1185" s="475" t="s">
        <v>1035</v>
      </c>
      <c r="C1185" s="476">
        <f>SUMIFS(C1186:C$1302,$G1186:$G$1302,"项",$I1186:$I$1302,$A1185)</f>
        <v>10008</v>
      </c>
      <c r="D1185" s="479">
        <f>SUMIFS(D1186:D$1302,$G1186:$G$1302,"项",$I1186:$I$1302,$A1185)</f>
        <v>10906</v>
      </c>
      <c r="E1185" s="477">
        <f t="shared" si="90"/>
        <v>0.0897282174260592</v>
      </c>
      <c r="F1185" s="139" t="str">
        <f t="shared" si="91"/>
        <v>是</v>
      </c>
      <c r="G1185" s="473" t="str">
        <f t="shared" si="92"/>
        <v>款</v>
      </c>
      <c r="H1185" s="474" t="str">
        <f t="shared" si="93"/>
        <v>221</v>
      </c>
      <c r="I1185" s="474" t="str">
        <f t="shared" si="94"/>
        <v>22102</v>
      </c>
    </row>
    <row r="1186" s="319" customFormat="1" ht="34" customHeight="1" spans="1:9">
      <c r="A1186" s="333">
        <v>2210201</v>
      </c>
      <c r="B1186" s="342" t="s">
        <v>1036</v>
      </c>
      <c r="C1186" s="478">
        <v>10008</v>
      </c>
      <c r="D1186" s="479">
        <v>10906</v>
      </c>
      <c r="E1186" s="477">
        <f t="shared" si="90"/>
        <v>0.0897282174260592</v>
      </c>
      <c r="F1186" s="139" t="str">
        <f t="shared" si="91"/>
        <v>是</v>
      </c>
      <c r="G1186" s="473" t="str">
        <f t="shared" si="92"/>
        <v>项</v>
      </c>
      <c r="H1186" s="474" t="str">
        <f t="shared" si="93"/>
        <v>221</v>
      </c>
      <c r="I1186" s="474" t="str">
        <f t="shared" si="94"/>
        <v>22102</v>
      </c>
    </row>
    <row r="1187" s="319" customFormat="1" ht="34" hidden="1" customHeight="1" spans="1:9">
      <c r="A1187" s="333">
        <v>2210202</v>
      </c>
      <c r="B1187" s="342" t="s">
        <v>1037</v>
      </c>
      <c r="C1187" s="478">
        <v>0</v>
      </c>
      <c r="D1187" s="479">
        <v>0</v>
      </c>
      <c r="E1187" s="477" t="str">
        <f t="shared" si="90"/>
        <v/>
      </c>
      <c r="F1187" s="139" t="str">
        <f t="shared" si="91"/>
        <v>否</v>
      </c>
      <c r="G1187" s="473" t="str">
        <f t="shared" si="92"/>
        <v>项</v>
      </c>
      <c r="H1187" s="474" t="str">
        <f t="shared" si="93"/>
        <v>221</v>
      </c>
      <c r="I1187" s="474" t="str">
        <f t="shared" si="94"/>
        <v>22102</v>
      </c>
    </row>
    <row r="1188" s="319" customFormat="1" ht="34" hidden="1" customHeight="1" spans="1:9">
      <c r="A1188" s="333">
        <v>2210203</v>
      </c>
      <c r="B1188" s="342" t="s">
        <v>1038</v>
      </c>
      <c r="C1188" s="478">
        <v>0</v>
      </c>
      <c r="D1188" s="479">
        <v>0</v>
      </c>
      <c r="E1188" s="477" t="str">
        <f t="shared" si="90"/>
        <v/>
      </c>
      <c r="F1188" s="139" t="str">
        <f t="shared" si="91"/>
        <v>否</v>
      </c>
      <c r="G1188" s="473" t="str">
        <f t="shared" si="92"/>
        <v>项</v>
      </c>
      <c r="H1188" s="474" t="str">
        <f t="shared" si="93"/>
        <v>221</v>
      </c>
      <c r="I1188" s="474" t="str">
        <f t="shared" si="94"/>
        <v>22102</v>
      </c>
    </row>
    <row r="1189" s="316" customFormat="1" ht="34" customHeight="1" spans="1:9">
      <c r="A1189" s="339">
        <v>22103</v>
      </c>
      <c r="B1189" s="475" t="s">
        <v>1039</v>
      </c>
      <c r="C1189" s="476">
        <f>SUMIFS(C1190:C$1302,$G1190:$G$1302,"项",$I1190:$I$1302,$A1189)</f>
        <v>1000</v>
      </c>
      <c r="D1189" s="479">
        <f>SUMIFS(D1190:D$1302,$G1190:$G$1302,"项",$I1190:$I$1302,$A1189)</f>
        <v>0</v>
      </c>
      <c r="E1189" s="477">
        <f t="shared" si="90"/>
        <v>-1</v>
      </c>
      <c r="F1189" s="139" t="str">
        <f t="shared" si="91"/>
        <v>是</v>
      </c>
      <c r="G1189" s="473" t="str">
        <f t="shared" si="92"/>
        <v>款</v>
      </c>
      <c r="H1189" s="474" t="str">
        <f t="shared" si="93"/>
        <v>221</v>
      </c>
      <c r="I1189" s="474" t="str">
        <f t="shared" si="94"/>
        <v>22103</v>
      </c>
    </row>
    <row r="1190" s="319" customFormat="1" ht="34" hidden="1" customHeight="1" spans="1:9">
      <c r="A1190" s="481">
        <v>2210301</v>
      </c>
      <c r="B1190" s="490" t="s">
        <v>1040</v>
      </c>
      <c r="C1190" s="478">
        <v>0</v>
      </c>
      <c r="D1190" s="479">
        <v>0</v>
      </c>
      <c r="E1190" s="477" t="str">
        <f t="shared" si="90"/>
        <v/>
      </c>
      <c r="F1190" s="139" t="str">
        <f t="shared" si="91"/>
        <v>否</v>
      </c>
      <c r="G1190" s="473" t="str">
        <f t="shared" si="92"/>
        <v>项</v>
      </c>
      <c r="H1190" s="474" t="str">
        <f t="shared" si="93"/>
        <v>221</v>
      </c>
      <c r="I1190" s="474" t="str">
        <f t="shared" si="94"/>
        <v>22103</v>
      </c>
    </row>
    <row r="1191" s="319" customFormat="1" ht="34" hidden="1" customHeight="1" spans="1:9">
      <c r="A1191" s="481">
        <v>2210302</v>
      </c>
      <c r="B1191" s="490" t="s">
        <v>1041</v>
      </c>
      <c r="C1191" s="478">
        <v>0</v>
      </c>
      <c r="D1191" s="479">
        <v>0</v>
      </c>
      <c r="E1191" s="477" t="str">
        <f t="shared" si="90"/>
        <v/>
      </c>
      <c r="F1191" s="139" t="str">
        <f t="shared" si="91"/>
        <v>否</v>
      </c>
      <c r="G1191" s="473" t="str">
        <f t="shared" si="92"/>
        <v>项</v>
      </c>
      <c r="H1191" s="474" t="str">
        <f t="shared" si="93"/>
        <v>221</v>
      </c>
      <c r="I1191" s="474" t="str">
        <f t="shared" si="94"/>
        <v>22103</v>
      </c>
    </row>
    <row r="1192" s="319" customFormat="1" ht="34" customHeight="1" spans="1:9">
      <c r="A1192" s="481">
        <v>2210399</v>
      </c>
      <c r="B1192" s="490" t="s">
        <v>1042</v>
      </c>
      <c r="C1192" s="478">
        <v>1000</v>
      </c>
      <c r="D1192" s="479">
        <v>0</v>
      </c>
      <c r="E1192" s="477">
        <f t="shared" si="90"/>
        <v>-1</v>
      </c>
      <c r="F1192" s="139" t="str">
        <f t="shared" si="91"/>
        <v>是</v>
      </c>
      <c r="G1192" s="473" t="str">
        <f t="shared" si="92"/>
        <v>项</v>
      </c>
      <c r="H1192" s="474" t="str">
        <f t="shared" si="93"/>
        <v>221</v>
      </c>
      <c r="I1192" s="474" t="str">
        <f t="shared" si="94"/>
        <v>22103</v>
      </c>
    </row>
    <row r="1193" s="316" customFormat="1" ht="34" customHeight="1" spans="1:9">
      <c r="A1193" s="470">
        <v>222</v>
      </c>
      <c r="B1193" s="340" t="s">
        <v>121</v>
      </c>
      <c r="C1193" s="341">
        <f>SUMIFS(C1194:C$1302,$G1194:$G$1302,"款",$H1194:$H$1302,$A1193)</f>
        <v>264</v>
      </c>
      <c r="D1193" s="479">
        <f>SUMIFS(D1194:D$1302,$G1194:$G$1302,"款",$H1194:$H$1302,$A1193)</f>
        <v>363</v>
      </c>
      <c r="E1193" s="471">
        <f t="shared" si="90"/>
        <v>0.375</v>
      </c>
      <c r="F1193" s="472" t="str">
        <f t="shared" si="91"/>
        <v>是</v>
      </c>
      <c r="G1193" s="473" t="str">
        <f t="shared" si="92"/>
        <v>类</v>
      </c>
      <c r="H1193" s="474" t="str">
        <f t="shared" si="93"/>
        <v>222</v>
      </c>
      <c r="I1193" s="474" t="str">
        <f t="shared" si="94"/>
        <v>222</v>
      </c>
    </row>
    <row r="1194" s="316" customFormat="1" ht="34" customHeight="1" spans="1:9">
      <c r="A1194" s="339">
        <v>22201</v>
      </c>
      <c r="B1194" s="475" t="s">
        <v>1043</v>
      </c>
      <c r="C1194" s="476">
        <f>SUMIFS(C1195:C$1302,$G1195:$G$1302,"项",$I1195:$I$1302,$A1194)</f>
        <v>216</v>
      </c>
      <c r="D1194" s="479">
        <f>SUMIFS(D1195:D$1302,$G1195:$G$1302,"项",$I1195:$I$1302,$A1194)</f>
        <v>169</v>
      </c>
      <c r="E1194" s="477">
        <f t="shared" si="90"/>
        <v>-0.217592592592593</v>
      </c>
      <c r="F1194" s="139" t="str">
        <f t="shared" si="91"/>
        <v>是</v>
      </c>
      <c r="G1194" s="473" t="str">
        <f t="shared" si="92"/>
        <v>款</v>
      </c>
      <c r="H1194" s="474" t="str">
        <f t="shared" si="93"/>
        <v>222</v>
      </c>
      <c r="I1194" s="474" t="str">
        <f t="shared" si="94"/>
        <v>22201</v>
      </c>
    </row>
    <row r="1195" s="319" customFormat="1" ht="34" hidden="1" customHeight="1" spans="1:9">
      <c r="A1195" s="333">
        <v>2220101</v>
      </c>
      <c r="B1195" s="342" t="s">
        <v>151</v>
      </c>
      <c r="C1195" s="479">
        <v>0</v>
      </c>
      <c r="D1195" s="479">
        <v>0</v>
      </c>
      <c r="E1195" s="477" t="str">
        <f t="shared" si="90"/>
        <v/>
      </c>
      <c r="F1195" s="139" t="str">
        <f t="shared" si="91"/>
        <v>否</v>
      </c>
      <c r="G1195" s="473" t="str">
        <f t="shared" si="92"/>
        <v>项</v>
      </c>
      <c r="H1195" s="474" t="str">
        <f t="shared" si="93"/>
        <v>222</v>
      </c>
      <c r="I1195" s="474" t="str">
        <f t="shared" si="94"/>
        <v>22201</v>
      </c>
    </row>
    <row r="1196" s="319" customFormat="1" ht="34" hidden="1" customHeight="1" spans="1:9">
      <c r="A1196" s="333">
        <v>2220102</v>
      </c>
      <c r="B1196" s="342" t="s">
        <v>152</v>
      </c>
      <c r="C1196" s="478">
        <v>0</v>
      </c>
      <c r="D1196" s="479">
        <v>0</v>
      </c>
      <c r="E1196" s="477" t="str">
        <f t="shared" si="90"/>
        <v/>
      </c>
      <c r="F1196" s="139" t="str">
        <f t="shared" si="91"/>
        <v>否</v>
      </c>
      <c r="G1196" s="473" t="str">
        <f t="shared" si="92"/>
        <v>项</v>
      </c>
      <c r="H1196" s="474" t="str">
        <f t="shared" si="93"/>
        <v>222</v>
      </c>
      <c r="I1196" s="474" t="str">
        <f t="shared" si="94"/>
        <v>22201</v>
      </c>
    </row>
    <row r="1197" s="319" customFormat="1" ht="34" hidden="1" customHeight="1" spans="1:9">
      <c r="A1197" s="333">
        <v>2220103</v>
      </c>
      <c r="B1197" s="342" t="s">
        <v>153</v>
      </c>
      <c r="C1197" s="478">
        <v>0</v>
      </c>
      <c r="D1197" s="479">
        <v>0</v>
      </c>
      <c r="E1197" s="477" t="str">
        <f t="shared" si="90"/>
        <v/>
      </c>
      <c r="F1197" s="139" t="str">
        <f t="shared" si="91"/>
        <v>否</v>
      </c>
      <c r="G1197" s="473" t="str">
        <f t="shared" si="92"/>
        <v>项</v>
      </c>
      <c r="H1197" s="474" t="str">
        <f t="shared" si="93"/>
        <v>222</v>
      </c>
      <c r="I1197" s="474" t="str">
        <f t="shared" si="94"/>
        <v>22201</v>
      </c>
    </row>
    <row r="1198" s="319" customFormat="1" ht="34" hidden="1" customHeight="1" spans="1:9">
      <c r="A1198" s="333">
        <v>2220104</v>
      </c>
      <c r="B1198" s="342" t="s">
        <v>1044</v>
      </c>
      <c r="C1198" s="478">
        <v>0</v>
      </c>
      <c r="D1198" s="479">
        <v>0</v>
      </c>
      <c r="E1198" s="477" t="str">
        <f t="shared" si="90"/>
        <v/>
      </c>
      <c r="F1198" s="139" t="str">
        <f t="shared" si="91"/>
        <v>否</v>
      </c>
      <c r="G1198" s="473" t="str">
        <f t="shared" si="92"/>
        <v>项</v>
      </c>
      <c r="H1198" s="474" t="str">
        <f t="shared" si="93"/>
        <v>222</v>
      </c>
      <c r="I1198" s="474" t="str">
        <f t="shared" si="94"/>
        <v>22201</v>
      </c>
    </row>
    <row r="1199" s="319" customFormat="1" ht="34" hidden="1" customHeight="1" spans="1:9">
      <c r="A1199" s="481">
        <v>2220105</v>
      </c>
      <c r="B1199" s="490" t="s">
        <v>1045</v>
      </c>
      <c r="C1199" s="478">
        <v>0</v>
      </c>
      <c r="D1199" s="479">
        <v>0</v>
      </c>
      <c r="E1199" s="477" t="str">
        <f t="shared" si="90"/>
        <v/>
      </c>
      <c r="F1199" s="139" t="str">
        <f t="shared" si="91"/>
        <v>否</v>
      </c>
      <c r="G1199" s="473" t="str">
        <f t="shared" si="92"/>
        <v>项</v>
      </c>
      <c r="H1199" s="474" t="str">
        <f t="shared" si="93"/>
        <v>222</v>
      </c>
      <c r="I1199" s="474" t="str">
        <f t="shared" si="94"/>
        <v>22201</v>
      </c>
    </row>
    <row r="1200" s="319" customFormat="1" ht="34" customHeight="1" spans="1:9">
      <c r="A1200" s="481">
        <v>2220106</v>
      </c>
      <c r="B1200" s="490" t="s">
        <v>1046</v>
      </c>
      <c r="C1200" s="478">
        <v>0</v>
      </c>
      <c r="D1200" s="479">
        <v>148</v>
      </c>
      <c r="E1200" s="477" t="str">
        <f t="shared" si="90"/>
        <v/>
      </c>
      <c r="F1200" s="139" t="str">
        <f t="shared" si="91"/>
        <v>是</v>
      </c>
      <c r="G1200" s="473" t="str">
        <f t="shared" si="92"/>
        <v>项</v>
      </c>
      <c r="H1200" s="474" t="str">
        <f t="shared" si="93"/>
        <v>222</v>
      </c>
      <c r="I1200" s="474" t="str">
        <f t="shared" si="94"/>
        <v>22201</v>
      </c>
    </row>
    <row r="1201" s="319" customFormat="1" ht="34" hidden="1" customHeight="1" spans="1:9">
      <c r="A1201" s="333">
        <v>2220107</v>
      </c>
      <c r="B1201" s="342" t="s">
        <v>1047</v>
      </c>
      <c r="C1201" s="478">
        <v>0</v>
      </c>
      <c r="D1201" s="479">
        <v>0</v>
      </c>
      <c r="E1201" s="477" t="str">
        <f t="shared" si="90"/>
        <v/>
      </c>
      <c r="F1201" s="139" t="str">
        <f t="shared" si="91"/>
        <v>否</v>
      </c>
      <c r="G1201" s="473" t="str">
        <f t="shared" si="92"/>
        <v>项</v>
      </c>
      <c r="H1201" s="474" t="str">
        <f t="shared" si="93"/>
        <v>222</v>
      </c>
      <c r="I1201" s="474" t="str">
        <f t="shared" si="94"/>
        <v>22201</v>
      </c>
    </row>
    <row r="1202" s="319" customFormat="1" ht="34" hidden="1" customHeight="1" spans="1:9">
      <c r="A1202" s="333">
        <v>2220112</v>
      </c>
      <c r="B1202" s="342" t="s">
        <v>1048</v>
      </c>
      <c r="C1202" s="479">
        <v>0</v>
      </c>
      <c r="D1202" s="479">
        <v>0</v>
      </c>
      <c r="E1202" s="477" t="str">
        <f t="shared" si="90"/>
        <v/>
      </c>
      <c r="F1202" s="139" t="str">
        <f t="shared" si="91"/>
        <v>否</v>
      </c>
      <c r="G1202" s="473" t="str">
        <f t="shared" si="92"/>
        <v>项</v>
      </c>
      <c r="H1202" s="474" t="str">
        <f t="shared" si="93"/>
        <v>222</v>
      </c>
      <c r="I1202" s="474" t="str">
        <f t="shared" si="94"/>
        <v>22201</v>
      </c>
    </row>
    <row r="1203" s="319" customFormat="1" ht="34" hidden="1" customHeight="1" spans="1:9">
      <c r="A1203" s="333">
        <v>2220113</v>
      </c>
      <c r="B1203" s="342" t="s">
        <v>1049</v>
      </c>
      <c r="C1203" s="478">
        <v>0</v>
      </c>
      <c r="D1203" s="479">
        <v>0</v>
      </c>
      <c r="E1203" s="477" t="str">
        <f t="shared" si="90"/>
        <v/>
      </c>
      <c r="F1203" s="139" t="str">
        <f t="shared" si="91"/>
        <v>否</v>
      </c>
      <c r="G1203" s="473" t="str">
        <f t="shared" si="92"/>
        <v>项</v>
      </c>
      <c r="H1203" s="474" t="str">
        <f t="shared" si="93"/>
        <v>222</v>
      </c>
      <c r="I1203" s="474" t="str">
        <f t="shared" si="94"/>
        <v>22201</v>
      </c>
    </row>
    <row r="1204" s="319" customFormat="1" ht="34" hidden="1" customHeight="1" spans="1:9">
      <c r="A1204" s="333">
        <v>2220114</v>
      </c>
      <c r="B1204" s="342" t="s">
        <v>1050</v>
      </c>
      <c r="C1204" s="478">
        <v>0</v>
      </c>
      <c r="D1204" s="479">
        <v>0</v>
      </c>
      <c r="E1204" s="477" t="str">
        <f t="shared" si="90"/>
        <v/>
      </c>
      <c r="F1204" s="139" t="str">
        <f t="shared" si="91"/>
        <v>否</v>
      </c>
      <c r="G1204" s="473" t="str">
        <f t="shared" si="92"/>
        <v>项</v>
      </c>
      <c r="H1204" s="474" t="str">
        <f t="shared" si="93"/>
        <v>222</v>
      </c>
      <c r="I1204" s="474" t="str">
        <f t="shared" si="94"/>
        <v>22201</v>
      </c>
    </row>
    <row r="1205" s="319" customFormat="1" ht="34" customHeight="1" spans="1:9">
      <c r="A1205" s="333">
        <v>2220115</v>
      </c>
      <c r="B1205" s="342" t="s">
        <v>1051</v>
      </c>
      <c r="C1205" s="478">
        <v>209</v>
      </c>
      <c r="D1205" s="479">
        <v>21</v>
      </c>
      <c r="E1205" s="477">
        <f t="shared" ref="E1205:E1268" si="95">IF(C1205&lt;&gt;0,D1205/C1205-1,"")</f>
        <v>-0.899521531100478</v>
      </c>
      <c r="F1205" s="139" t="str">
        <f t="shared" si="91"/>
        <v>是</v>
      </c>
      <c r="G1205" s="473" t="str">
        <f t="shared" si="92"/>
        <v>项</v>
      </c>
      <c r="H1205" s="474" t="str">
        <f t="shared" si="93"/>
        <v>222</v>
      </c>
      <c r="I1205" s="474" t="str">
        <f t="shared" si="94"/>
        <v>22201</v>
      </c>
    </row>
    <row r="1206" s="319" customFormat="1" ht="34" hidden="1" customHeight="1" spans="1:9">
      <c r="A1206" s="333">
        <v>2220118</v>
      </c>
      <c r="B1206" s="342" t="s">
        <v>1052</v>
      </c>
      <c r="C1206" s="478">
        <v>0</v>
      </c>
      <c r="D1206" s="479">
        <v>0</v>
      </c>
      <c r="E1206" s="477" t="str">
        <f t="shared" si="95"/>
        <v/>
      </c>
      <c r="F1206" s="139" t="str">
        <f t="shared" si="91"/>
        <v>否</v>
      </c>
      <c r="G1206" s="473" t="str">
        <f t="shared" si="92"/>
        <v>项</v>
      </c>
      <c r="H1206" s="474" t="str">
        <f t="shared" si="93"/>
        <v>222</v>
      </c>
      <c r="I1206" s="474" t="str">
        <f t="shared" si="94"/>
        <v>22201</v>
      </c>
    </row>
    <row r="1207" s="319" customFormat="1" ht="34" hidden="1" customHeight="1" spans="1:9">
      <c r="A1207" s="333">
        <v>2220119</v>
      </c>
      <c r="B1207" s="342" t="s">
        <v>1053</v>
      </c>
      <c r="C1207" s="478">
        <v>0</v>
      </c>
      <c r="D1207" s="479">
        <v>0</v>
      </c>
      <c r="E1207" s="477" t="str">
        <f t="shared" si="95"/>
        <v/>
      </c>
      <c r="F1207" s="139" t="str">
        <f t="shared" si="91"/>
        <v>否</v>
      </c>
      <c r="G1207" s="473" t="str">
        <f t="shared" si="92"/>
        <v>项</v>
      </c>
      <c r="H1207" s="474" t="str">
        <f t="shared" si="93"/>
        <v>222</v>
      </c>
      <c r="I1207" s="474" t="str">
        <f t="shared" si="94"/>
        <v>22201</v>
      </c>
    </row>
    <row r="1208" s="319" customFormat="1" ht="34" hidden="1" customHeight="1" spans="1:9">
      <c r="A1208" s="333">
        <v>2220120</v>
      </c>
      <c r="B1208" s="342" t="s">
        <v>1054</v>
      </c>
      <c r="C1208" s="479">
        <v>0</v>
      </c>
      <c r="D1208" s="479">
        <v>0</v>
      </c>
      <c r="E1208" s="477" t="str">
        <f t="shared" si="95"/>
        <v/>
      </c>
      <c r="F1208" s="139" t="str">
        <f t="shared" si="91"/>
        <v>否</v>
      </c>
      <c r="G1208" s="473" t="str">
        <f t="shared" si="92"/>
        <v>项</v>
      </c>
      <c r="H1208" s="474" t="str">
        <f t="shared" si="93"/>
        <v>222</v>
      </c>
      <c r="I1208" s="474" t="str">
        <f t="shared" si="94"/>
        <v>22201</v>
      </c>
    </row>
    <row r="1209" s="319" customFormat="1" ht="34" customHeight="1" spans="1:9">
      <c r="A1209" s="333">
        <v>2220121</v>
      </c>
      <c r="B1209" s="342" t="s">
        <v>1055</v>
      </c>
      <c r="C1209" s="478">
        <v>7</v>
      </c>
      <c r="D1209" s="479">
        <v>0</v>
      </c>
      <c r="E1209" s="477">
        <f t="shared" si="95"/>
        <v>-1</v>
      </c>
      <c r="F1209" s="139" t="str">
        <f t="shared" si="91"/>
        <v>是</v>
      </c>
      <c r="G1209" s="473" t="str">
        <f t="shared" si="92"/>
        <v>项</v>
      </c>
      <c r="H1209" s="474" t="str">
        <f t="shared" si="93"/>
        <v>222</v>
      </c>
      <c r="I1209" s="474" t="str">
        <f t="shared" si="94"/>
        <v>22201</v>
      </c>
    </row>
    <row r="1210" s="319" customFormat="1" ht="34" hidden="1" customHeight="1" spans="1:9">
      <c r="A1210" s="333">
        <v>2220150</v>
      </c>
      <c r="B1210" s="342" t="s">
        <v>160</v>
      </c>
      <c r="C1210" s="478">
        <v>0</v>
      </c>
      <c r="D1210" s="479">
        <v>0</v>
      </c>
      <c r="E1210" s="477" t="str">
        <f t="shared" si="95"/>
        <v/>
      </c>
      <c r="F1210" s="139" t="str">
        <f t="shared" si="91"/>
        <v>否</v>
      </c>
      <c r="G1210" s="473" t="str">
        <f t="shared" si="92"/>
        <v>项</v>
      </c>
      <c r="H1210" s="474" t="str">
        <f t="shared" si="93"/>
        <v>222</v>
      </c>
      <c r="I1210" s="474" t="str">
        <f t="shared" si="94"/>
        <v>22201</v>
      </c>
    </row>
    <row r="1211" s="319" customFormat="1" ht="34" hidden="1" customHeight="1" spans="1:9">
      <c r="A1211" s="333">
        <v>2220199</v>
      </c>
      <c r="B1211" s="342" t="s">
        <v>1056</v>
      </c>
      <c r="C1211" s="478">
        <v>0</v>
      </c>
      <c r="D1211" s="479">
        <v>0</v>
      </c>
      <c r="E1211" s="477" t="str">
        <f t="shared" si="95"/>
        <v/>
      </c>
      <c r="F1211" s="139" t="str">
        <f t="shared" si="91"/>
        <v>否</v>
      </c>
      <c r="G1211" s="473" t="str">
        <f t="shared" si="92"/>
        <v>项</v>
      </c>
      <c r="H1211" s="474" t="str">
        <f t="shared" si="93"/>
        <v>222</v>
      </c>
      <c r="I1211" s="474" t="str">
        <f t="shared" si="94"/>
        <v>22201</v>
      </c>
    </row>
    <row r="1212" s="316" customFormat="1" ht="34" hidden="1" customHeight="1" spans="1:9">
      <c r="A1212" s="339">
        <v>22203</v>
      </c>
      <c r="B1212" s="475" t="s">
        <v>1057</v>
      </c>
      <c r="C1212" s="476">
        <f>SUMIFS(C1213:C$1302,$G1213:$G$1302,"项",$I1213:$I$1302,$A1212)</f>
        <v>0</v>
      </c>
      <c r="D1212" s="479">
        <f>SUMIFS(D1213:D$1302,$G1213:$G$1302,"项",$I1213:$I$1302,$A1212)</f>
        <v>0</v>
      </c>
      <c r="E1212" s="477" t="str">
        <f t="shared" si="95"/>
        <v/>
      </c>
      <c r="F1212" s="139" t="str">
        <f t="shared" si="91"/>
        <v>否</v>
      </c>
      <c r="G1212" s="473" t="str">
        <f t="shared" si="92"/>
        <v>款</v>
      </c>
      <c r="H1212" s="474" t="str">
        <f t="shared" si="93"/>
        <v>222</v>
      </c>
      <c r="I1212" s="474" t="str">
        <f t="shared" si="94"/>
        <v>22203</v>
      </c>
    </row>
    <row r="1213" s="319" customFormat="1" ht="34" hidden="1" customHeight="1" spans="1:9">
      <c r="A1213" s="333">
        <v>2220301</v>
      </c>
      <c r="B1213" s="342" t="s">
        <v>1058</v>
      </c>
      <c r="C1213" s="478">
        <v>0</v>
      </c>
      <c r="D1213" s="479">
        <v>0</v>
      </c>
      <c r="E1213" s="477" t="str">
        <f t="shared" si="95"/>
        <v/>
      </c>
      <c r="F1213" s="139" t="str">
        <f t="shared" si="91"/>
        <v>否</v>
      </c>
      <c r="G1213" s="473" t="str">
        <f t="shared" si="92"/>
        <v>项</v>
      </c>
      <c r="H1213" s="474" t="str">
        <f t="shared" si="93"/>
        <v>222</v>
      </c>
      <c r="I1213" s="474" t="str">
        <f t="shared" si="94"/>
        <v>22203</v>
      </c>
    </row>
    <row r="1214" s="319" customFormat="1" ht="34" hidden="1" customHeight="1" spans="1:9">
      <c r="A1214" s="333">
        <v>2220303</v>
      </c>
      <c r="B1214" s="342" t="s">
        <v>1059</v>
      </c>
      <c r="C1214" s="478">
        <v>0</v>
      </c>
      <c r="D1214" s="479">
        <v>0</v>
      </c>
      <c r="E1214" s="477" t="str">
        <f t="shared" si="95"/>
        <v/>
      </c>
      <c r="F1214" s="139" t="str">
        <f t="shared" si="91"/>
        <v>否</v>
      </c>
      <c r="G1214" s="473" t="str">
        <f t="shared" si="92"/>
        <v>项</v>
      </c>
      <c r="H1214" s="474" t="str">
        <f t="shared" si="93"/>
        <v>222</v>
      </c>
      <c r="I1214" s="474" t="str">
        <f t="shared" si="94"/>
        <v>22203</v>
      </c>
    </row>
    <row r="1215" s="319" customFormat="1" ht="34" hidden="1" customHeight="1" spans="1:9">
      <c r="A1215" s="333">
        <v>2220304</v>
      </c>
      <c r="B1215" s="342" t="s">
        <v>1060</v>
      </c>
      <c r="C1215" s="478">
        <v>0</v>
      </c>
      <c r="D1215" s="479">
        <v>0</v>
      </c>
      <c r="E1215" s="477" t="str">
        <f t="shared" si="95"/>
        <v/>
      </c>
      <c r="F1215" s="139" t="str">
        <f t="shared" si="91"/>
        <v>否</v>
      </c>
      <c r="G1215" s="473" t="str">
        <f t="shared" si="92"/>
        <v>项</v>
      </c>
      <c r="H1215" s="474" t="str">
        <f t="shared" si="93"/>
        <v>222</v>
      </c>
      <c r="I1215" s="474" t="str">
        <f t="shared" si="94"/>
        <v>22203</v>
      </c>
    </row>
    <row r="1216" s="319" customFormat="1" ht="34" hidden="1" customHeight="1" spans="1:9">
      <c r="A1216" s="333">
        <v>2220305</v>
      </c>
      <c r="B1216" s="342" t="s">
        <v>1061</v>
      </c>
      <c r="C1216" s="478">
        <v>0</v>
      </c>
      <c r="D1216" s="479">
        <v>0</v>
      </c>
      <c r="E1216" s="477" t="str">
        <f t="shared" si="95"/>
        <v/>
      </c>
      <c r="F1216" s="139" t="str">
        <f t="shared" si="91"/>
        <v>否</v>
      </c>
      <c r="G1216" s="473" t="str">
        <f t="shared" si="92"/>
        <v>项</v>
      </c>
      <c r="H1216" s="474" t="str">
        <f t="shared" si="93"/>
        <v>222</v>
      </c>
      <c r="I1216" s="474" t="str">
        <f t="shared" si="94"/>
        <v>22203</v>
      </c>
    </row>
    <row r="1217" s="319" customFormat="1" ht="34" hidden="1" customHeight="1" spans="1:9">
      <c r="A1217" s="333">
        <v>2220306</v>
      </c>
      <c r="B1217" s="342" t="s">
        <v>1062</v>
      </c>
      <c r="C1217" s="478">
        <v>0</v>
      </c>
      <c r="D1217" s="479">
        <v>0</v>
      </c>
      <c r="E1217" s="477" t="str">
        <f t="shared" si="95"/>
        <v/>
      </c>
      <c r="F1217" s="139" t="str">
        <f t="shared" si="91"/>
        <v>否</v>
      </c>
      <c r="G1217" s="473" t="str">
        <f t="shared" si="92"/>
        <v>项</v>
      </c>
      <c r="H1217" s="474" t="str">
        <f t="shared" si="93"/>
        <v>222</v>
      </c>
      <c r="I1217" s="474" t="str">
        <f t="shared" si="94"/>
        <v>22203</v>
      </c>
    </row>
    <row r="1218" s="319" customFormat="1" ht="34" hidden="1" customHeight="1" spans="1:9">
      <c r="A1218" s="333">
        <v>2220399</v>
      </c>
      <c r="B1218" s="342" t="s">
        <v>1063</v>
      </c>
      <c r="C1218" s="478">
        <v>0</v>
      </c>
      <c r="D1218" s="479">
        <v>0</v>
      </c>
      <c r="E1218" s="477" t="str">
        <f t="shared" si="95"/>
        <v/>
      </c>
      <c r="F1218" s="139" t="str">
        <f t="shared" si="91"/>
        <v>否</v>
      </c>
      <c r="G1218" s="473" t="str">
        <f t="shared" si="92"/>
        <v>项</v>
      </c>
      <c r="H1218" s="474" t="str">
        <f t="shared" si="93"/>
        <v>222</v>
      </c>
      <c r="I1218" s="474" t="str">
        <f t="shared" si="94"/>
        <v>22203</v>
      </c>
    </row>
    <row r="1219" s="316" customFormat="1" ht="34" customHeight="1" spans="1:9">
      <c r="A1219" s="475">
        <v>22204</v>
      </c>
      <c r="B1219" s="475" t="s">
        <v>1064</v>
      </c>
      <c r="C1219" s="476">
        <f>SUMIFS(C1220:C$1302,$G1220:$G$1302,"项",$I1220:$I$1302,$A1219)</f>
        <v>48</v>
      </c>
      <c r="D1219" s="479">
        <f>SUMIFS(D1220:D$1302,$G1220:$G$1302,"项",$I1220:$I$1302,$A1219)</f>
        <v>184</v>
      </c>
      <c r="E1219" s="477">
        <f t="shared" si="95"/>
        <v>2.83333333333333</v>
      </c>
      <c r="F1219" s="139" t="str">
        <f t="shared" si="91"/>
        <v>是</v>
      </c>
      <c r="G1219" s="473" t="str">
        <f t="shared" si="92"/>
        <v>款</v>
      </c>
      <c r="H1219" s="474" t="str">
        <f t="shared" si="93"/>
        <v>222</v>
      </c>
      <c r="I1219" s="474" t="str">
        <f t="shared" si="94"/>
        <v>22204</v>
      </c>
    </row>
    <row r="1220" s="319" customFormat="1" ht="34" customHeight="1" spans="1:9">
      <c r="A1220" s="333">
        <v>2220401</v>
      </c>
      <c r="B1220" s="342" t="s">
        <v>1065</v>
      </c>
      <c r="C1220" s="478">
        <v>48</v>
      </c>
      <c r="D1220" s="479">
        <v>184</v>
      </c>
      <c r="E1220" s="477">
        <f t="shared" si="95"/>
        <v>2.83333333333333</v>
      </c>
      <c r="F1220" s="139" t="str">
        <f t="shared" ref="F1220:F1283" si="96">IF(LEN(A1220)=3,"是",IF(B1220&lt;&gt;"",IF(SUM(C1220:D1220)&lt;&gt;0,"是","否"),"是"))</f>
        <v>是</v>
      </c>
      <c r="G1220" s="473" t="str">
        <f t="shared" ref="G1220:G1283" si="97">_xlfn.IFS(LEN(A1220)=3,"类",LEN(A1220)=5,"款",LEN(A1220)=7,"项")</f>
        <v>项</v>
      </c>
      <c r="H1220" s="474" t="str">
        <f t="shared" ref="H1220:H1283" si="98">LEFT(A1220,3)</f>
        <v>222</v>
      </c>
      <c r="I1220" s="474" t="str">
        <f t="shared" ref="I1220:I1283" si="99">LEFT(A1220,5)</f>
        <v>22204</v>
      </c>
    </row>
    <row r="1221" s="319" customFormat="1" ht="34" hidden="1" customHeight="1" spans="1:9">
      <c r="A1221" s="333">
        <v>2220402</v>
      </c>
      <c r="B1221" s="342" t="s">
        <v>1066</v>
      </c>
      <c r="C1221" s="479">
        <v>0</v>
      </c>
      <c r="D1221" s="479">
        <v>0</v>
      </c>
      <c r="E1221" s="477" t="str">
        <f t="shared" si="95"/>
        <v/>
      </c>
      <c r="F1221" s="139" t="str">
        <f t="shared" si="96"/>
        <v>否</v>
      </c>
      <c r="G1221" s="473" t="str">
        <f t="shared" si="97"/>
        <v>项</v>
      </c>
      <c r="H1221" s="474" t="str">
        <f t="shared" si="98"/>
        <v>222</v>
      </c>
      <c r="I1221" s="474" t="str">
        <f t="shared" si="99"/>
        <v>22204</v>
      </c>
    </row>
    <row r="1222" s="319" customFormat="1" ht="34" hidden="1" customHeight="1" spans="1:9">
      <c r="A1222" s="333">
        <v>2220403</v>
      </c>
      <c r="B1222" s="342" t="s">
        <v>1067</v>
      </c>
      <c r="C1222" s="479">
        <v>0</v>
      </c>
      <c r="D1222" s="479">
        <v>0</v>
      </c>
      <c r="E1222" s="477" t="str">
        <f t="shared" si="95"/>
        <v/>
      </c>
      <c r="F1222" s="139" t="str">
        <f t="shared" si="96"/>
        <v>否</v>
      </c>
      <c r="G1222" s="473" t="str">
        <f t="shared" si="97"/>
        <v>项</v>
      </c>
      <c r="H1222" s="474" t="str">
        <f t="shared" si="98"/>
        <v>222</v>
      </c>
      <c r="I1222" s="474" t="str">
        <f t="shared" si="99"/>
        <v>22204</v>
      </c>
    </row>
    <row r="1223" s="319" customFormat="1" ht="34" hidden="1" customHeight="1" spans="1:9">
      <c r="A1223" s="333">
        <v>2220404</v>
      </c>
      <c r="B1223" s="342" t="s">
        <v>1068</v>
      </c>
      <c r="C1223" s="478">
        <v>0</v>
      </c>
      <c r="D1223" s="479">
        <v>0</v>
      </c>
      <c r="E1223" s="477" t="str">
        <f t="shared" si="95"/>
        <v/>
      </c>
      <c r="F1223" s="139" t="str">
        <f t="shared" si="96"/>
        <v>否</v>
      </c>
      <c r="G1223" s="473" t="str">
        <f t="shared" si="97"/>
        <v>项</v>
      </c>
      <c r="H1223" s="474" t="str">
        <f t="shared" si="98"/>
        <v>222</v>
      </c>
      <c r="I1223" s="474" t="str">
        <f t="shared" si="99"/>
        <v>22204</v>
      </c>
    </row>
    <row r="1224" s="319" customFormat="1" ht="34" hidden="1" customHeight="1" spans="1:9">
      <c r="A1224" s="333">
        <v>2220499</v>
      </c>
      <c r="B1224" s="342" t="s">
        <v>1069</v>
      </c>
      <c r="C1224" s="478">
        <v>0</v>
      </c>
      <c r="D1224" s="479">
        <v>0</v>
      </c>
      <c r="E1224" s="477" t="str">
        <f t="shared" si="95"/>
        <v/>
      </c>
      <c r="F1224" s="139" t="str">
        <f t="shared" si="96"/>
        <v>否</v>
      </c>
      <c r="G1224" s="473" t="str">
        <f t="shared" si="97"/>
        <v>项</v>
      </c>
      <c r="H1224" s="474" t="str">
        <f t="shared" si="98"/>
        <v>222</v>
      </c>
      <c r="I1224" s="474" t="str">
        <f t="shared" si="99"/>
        <v>22204</v>
      </c>
    </row>
    <row r="1225" s="316" customFormat="1" ht="34" customHeight="1" spans="1:9">
      <c r="A1225" s="339">
        <v>22205</v>
      </c>
      <c r="B1225" s="475" t="s">
        <v>1070</v>
      </c>
      <c r="C1225" s="476">
        <f>SUMIFS(C1226:C$1302,$G1226:$G$1302,"项",$I1226:$I$1302,$A1225)</f>
        <v>0</v>
      </c>
      <c r="D1225" s="479">
        <f>SUMIFS(D1226:D$1302,$G1226:$G$1302,"项",$I1226:$I$1302,$A1225)</f>
        <v>10</v>
      </c>
      <c r="E1225" s="477" t="str">
        <f t="shared" si="95"/>
        <v/>
      </c>
      <c r="F1225" s="139" t="str">
        <f t="shared" si="96"/>
        <v>是</v>
      </c>
      <c r="G1225" s="473" t="str">
        <f t="shared" si="97"/>
        <v>款</v>
      </c>
      <c r="H1225" s="474" t="str">
        <f t="shared" si="98"/>
        <v>222</v>
      </c>
      <c r="I1225" s="474" t="str">
        <f t="shared" si="99"/>
        <v>22205</v>
      </c>
    </row>
    <row r="1226" s="319" customFormat="1" ht="34" hidden="1" customHeight="1" spans="1:9">
      <c r="A1226" s="333">
        <v>2220501</v>
      </c>
      <c r="B1226" s="342" t="s">
        <v>1071</v>
      </c>
      <c r="C1226" s="478">
        <v>0</v>
      </c>
      <c r="D1226" s="479">
        <v>0</v>
      </c>
      <c r="E1226" s="477" t="str">
        <f t="shared" si="95"/>
        <v/>
      </c>
      <c r="F1226" s="139" t="str">
        <f t="shared" si="96"/>
        <v>否</v>
      </c>
      <c r="G1226" s="473" t="str">
        <f t="shared" si="97"/>
        <v>项</v>
      </c>
      <c r="H1226" s="474" t="str">
        <f t="shared" si="98"/>
        <v>222</v>
      </c>
      <c r="I1226" s="474" t="str">
        <f t="shared" si="99"/>
        <v>22205</v>
      </c>
    </row>
    <row r="1227" s="319" customFormat="1" ht="34" hidden="1" customHeight="1" spans="1:9">
      <c r="A1227" s="333">
        <v>2220502</v>
      </c>
      <c r="B1227" s="342" t="s">
        <v>1072</v>
      </c>
      <c r="C1227" s="478">
        <v>0</v>
      </c>
      <c r="D1227" s="479">
        <v>0</v>
      </c>
      <c r="E1227" s="477" t="str">
        <f t="shared" si="95"/>
        <v/>
      </c>
      <c r="F1227" s="139" t="str">
        <f t="shared" si="96"/>
        <v>否</v>
      </c>
      <c r="G1227" s="473" t="str">
        <f t="shared" si="97"/>
        <v>项</v>
      </c>
      <c r="H1227" s="474" t="str">
        <f t="shared" si="98"/>
        <v>222</v>
      </c>
      <c r="I1227" s="474" t="str">
        <f t="shared" si="99"/>
        <v>22205</v>
      </c>
    </row>
    <row r="1228" s="319" customFormat="1" ht="34" hidden="1" customHeight="1" spans="1:9">
      <c r="A1228" s="333">
        <v>2220503</v>
      </c>
      <c r="B1228" s="342" t="s">
        <v>1073</v>
      </c>
      <c r="C1228" s="478">
        <v>0</v>
      </c>
      <c r="D1228" s="479">
        <v>0</v>
      </c>
      <c r="E1228" s="477" t="str">
        <f t="shared" si="95"/>
        <v/>
      </c>
      <c r="F1228" s="139" t="str">
        <f t="shared" si="96"/>
        <v>否</v>
      </c>
      <c r="G1228" s="473" t="str">
        <f t="shared" si="97"/>
        <v>项</v>
      </c>
      <c r="H1228" s="474" t="str">
        <f t="shared" si="98"/>
        <v>222</v>
      </c>
      <c r="I1228" s="474" t="str">
        <f t="shared" si="99"/>
        <v>22205</v>
      </c>
    </row>
    <row r="1229" s="319" customFormat="1" ht="34" hidden="1" customHeight="1" spans="1:9">
      <c r="A1229" s="333">
        <v>2220504</v>
      </c>
      <c r="B1229" s="342" t="s">
        <v>1074</v>
      </c>
      <c r="C1229" s="478">
        <v>0</v>
      </c>
      <c r="D1229" s="479">
        <v>0</v>
      </c>
      <c r="E1229" s="477" t="str">
        <f t="shared" si="95"/>
        <v/>
      </c>
      <c r="F1229" s="139" t="str">
        <f t="shared" si="96"/>
        <v>否</v>
      </c>
      <c r="G1229" s="473" t="str">
        <f t="shared" si="97"/>
        <v>项</v>
      </c>
      <c r="H1229" s="474" t="str">
        <f t="shared" si="98"/>
        <v>222</v>
      </c>
      <c r="I1229" s="474" t="str">
        <f t="shared" si="99"/>
        <v>22205</v>
      </c>
    </row>
    <row r="1230" s="319" customFormat="1" ht="34" hidden="1" customHeight="1" spans="1:9">
      <c r="A1230" s="333">
        <v>2220505</v>
      </c>
      <c r="B1230" s="342" t="s">
        <v>1075</v>
      </c>
      <c r="C1230" s="478">
        <v>0</v>
      </c>
      <c r="D1230" s="479">
        <v>0</v>
      </c>
      <c r="E1230" s="477" t="str">
        <f t="shared" si="95"/>
        <v/>
      </c>
      <c r="F1230" s="139" t="str">
        <f t="shared" si="96"/>
        <v>否</v>
      </c>
      <c r="G1230" s="473" t="str">
        <f t="shared" si="97"/>
        <v>项</v>
      </c>
      <c r="H1230" s="474" t="str">
        <f t="shared" si="98"/>
        <v>222</v>
      </c>
      <c r="I1230" s="474" t="str">
        <f t="shared" si="99"/>
        <v>22205</v>
      </c>
    </row>
    <row r="1231" s="319" customFormat="1" ht="34" hidden="1" customHeight="1" spans="1:9">
      <c r="A1231" s="333">
        <v>2220506</v>
      </c>
      <c r="B1231" s="342" t="s">
        <v>1076</v>
      </c>
      <c r="C1231" s="478">
        <v>0</v>
      </c>
      <c r="D1231" s="479">
        <v>0</v>
      </c>
      <c r="E1231" s="477" t="str">
        <f t="shared" si="95"/>
        <v/>
      </c>
      <c r="F1231" s="139" t="str">
        <f t="shared" si="96"/>
        <v>否</v>
      </c>
      <c r="G1231" s="473" t="str">
        <f t="shared" si="97"/>
        <v>项</v>
      </c>
      <c r="H1231" s="474" t="str">
        <f t="shared" si="98"/>
        <v>222</v>
      </c>
      <c r="I1231" s="474" t="str">
        <f t="shared" si="99"/>
        <v>22205</v>
      </c>
    </row>
    <row r="1232" s="319" customFormat="1" ht="34" hidden="1" customHeight="1" spans="1:9">
      <c r="A1232" s="333">
        <v>2220507</v>
      </c>
      <c r="B1232" s="342" t="s">
        <v>1077</v>
      </c>
      <c r="C1232" s="478">
        <v>0</v>
      </c>
      <c r="D1232" s="479">
        <v>0</v>
      </c>
      <c r="E1232" s="477" t="str">
        <f t="shared" si="95"/>
        <v/>
      </c>
      <c r="F1232" s="139" t="str">
        <f t="shared" si="96"/>
        <v>否</v>
      </c>
      <c r="G1232" s="473" t="str">
        <f t="shared" si="97"/>
        <v>项</v>
      </c>
      <c r="H1232" s="474" t="str">
        <f t="shared" si="98"/>
        <v>222</v>
      </c>
      <c r="I1232" s="474" t="str">
        <f t="shared" si="99"/>
        <v>22205</v>
      </c>
    </row>
    <row r="1233" s="319" customFormat="1" ht="34" hidden="1" customHeight="1" spans="1:9">
      <c r="A1233" s="333">
        <v>2220508</v>
      </c>
      <c r="B1233" s="342" t="s">
        <v>1078</v>
      </c>
      <c r="C1233" s="479">
        <v>0</v>
      </c>
      <c r="D1233" s="479">
        <v>0</v>
      </c>
      <c r="E1233" s="477" t="str">
        <f t="shared" si="95"/>
        <v/>
      </c>
      <c r="F1233" s="139" t="str">
        <f t="shared" si="96"/>
        <v>否</v>
      </c>
      <c r="G1233" s="473" t="str">
        <f t="shared" si="97"/>
        <v>项</v>
      </c>
      <c r="H1233" s="474" t="str">
        <f t="shared" si="98"/>
        <v>222</v>
      </c>
      <c r="I1233" s="474" t="str">
        <f t="shared" si="99"/>
        <v>22205</v>
      </c>
    </row>
    <row r="1234" s="319" customFormat="1" ht="34" hidden="1" customHeight="1" spans="1:9">
      <c r="A1234" s="333">
        <v>2220509</v>
      </c>
      <c r="B1234" s="342" t="s">
        <v>1079</v>
      </c>
      <c r="C1234" s="478">
        <v>0</v>
      </c>
      <c r="D1234" s="479">
        <v>0</v>
      </c>
      <c r="E1234" s="477" t="str">
        <f t="shared" si="95"/>
        <v/>
      </c>
      <c r="F1234" s="139" t="str">
        <f t="shared" si="96"/>
        <v>否</v>
      </c>
      <c r="G1234" s="473" t="str">
        <f t="shared" si="97"/>
        <v>项</v>
      </c>
      <c r="H1234" s="474" t="str">
        <f t="shared" si="98"/>
        <v>222</v>
      </c>
      <c r="I1234" s="474" t="str">
        <f t="shared" si="99"/>
        <v>22205</v>
      </c>
    </row>
    <row r="1235" s="319" customFormat="1" ht="34" hidden="1" customHeight="1" spans="1:9">
      <c r="A1235" s="333">
        <v>2220510</v>
      </c>
      <c r="B1235" s="342" t="s">
        <v>1080</v>
      </c>
      <c r="C1235" s="478">
        <v>0</v>
      </c>
      <c r="D1235" s="479">
        <v>0</v>
      </c>
      <c r="E1235" s="477" t="str">
        <f t="shared" si="95"/>
        <v/>
      </c>
      <c r="F1235" s="139" t="str">
        <f t="shared" si="96"/>
        <v>否</v>
      </c>
      <c r="G1235" s="473" t="str">
        <f t="shared" si="97"/>
        <v>项</v>
      </c>
      <c r="H1235" s="474" t="str">
        <f t="shared" si="98"/>
        <v>222</v>
      </c>
      <c r="I1235" s="474" t="str">
        <f t="shared" si="99"/>
        <v>22205</v>
      </c>
    </row>
    <row r="1236" s="319" customFormat="1" ht="34" customHeight="1" spans="1:9">
      <c r="A1236" s="333" t="s">
        <v>1670</v>
      </c>
      <c r="B1236" s="342" t="s">
        <v>1081</v>
      </c>
      <c r="C1236" s="478">
        <v>0</v>
      </c>
      <c r="D1236" s="479">
        <v>10</v>
      </c>
      <c r="E1236" s="477" t="str">
        <f t="shared" si="95"/>
        <v/>
      </c>
      <c r="F1236" s="139" t="str">
        <f t="shared" si="96"/>
        <v>是</v>
      </c>
      <c r="G1236" s="473" t="str">
        <f t="shared" si="97"/>
        <v>项</v>
      </c>
      <c r="H1236" s="474" t="str">
        <f t="shared" si="98"/>
        <v>222</v>
      </c>
      <c r="I1236" s="474" t="str">
        <f t="shared" si="99"/>
        <v>22205</v>
      </c>
    </row>
    <row r="1237" s="319" customFormat="1" ht="34" hidden="1" customHeight="1" spans="1:9">
      <c r="A1237" s="333">
        <v>2220599</v>
      </c>
      <c r="B1237" s="342" t="s">
        <v>1082</v>
      </c>
      <c r="C1237" s="478">
        <v>0</v>
      </c>
      <c r="D1237" s="479">
        <v>0</v>
      </c>
      <c r="E1237" s="477" t="str">
        <f t="shared" si="95"/>
        <v/>
      </c>
      <c r="F1237" s="139" t="str">
        <f t="shared" si="96"/>
        <v>否</v>
      </c>
      <c r="G1237" s="473" t="str">
        <f t="shared" si="97"/>
        <v>项</v>
      </c>
      <c r="H1237" s="474" t="str">
        <f t="shared" si="98"/>
        <v>222</v>
      </c>
      <c r="I1237" s="474" t="str">
        <f t="shared" si="99"/>
        <v>22205</v>
      </c>
    </row>
    <row r="1238" s="316" customFormat="1" ht="34" customHeight="1" spans="1:9">
      <c r="A1238" s="470">
        <v>224</v>
      </c>
      <c r="B1238" s="340" t="s">
        <v>123</v>
      </c>
      <c r="C1238" s="341">
        <f>SUMIFS(C1239:C$1302,$G1239:$G$1302,"款",$H1239:$H$1302,$A1238)</f>
        <v>3465</v>
      </c>
      <c r="D1238" s="479">
        <f>SUMIFS(D1239:D$1302,$G1239:$G$1302,"款",$H1239:$H$1302,$A1238)</f>
        <v>7136</v>
      </c>
      <c r="E1238" s="471">
        <f t="shared" si="95"/>
        <v>1.05945165945166</v>
      </c>
      <c r="F1238" s="472" t="str">
        <f t="shared" si="96"/>
        <v>是</v>
      </c>
      <c r="G1238" s="473" t="str">
        <f t="shared" si="97"/>
        <v>类</v>
      </c>
      <c r="H1238" s="474" t="str">
        <f t="shared" si="98"/>
        <v>224</v>
      </c>
      <c r="I1238" s="474" t="str">
        <f t="shared" si="99"/>
        <v>224</v>
      </c>
    </row>
    <row r="1239" s="316" customFormat="1" ht="34" customHeight="1" spans="1:9">
      <c r="A1239" s="339">
        <v>22401</v>
      </c>
      <c r="B1239" s="475" t="s">
        <v>1083</v>
      </c>
      <c r="C1239" s="476">
        <f>SUMIFS(C1240:C$1302,$G1240:$G$1302,"项",$I1240:$I$1302,$A1239)</f>
        <v>814</v>
      </c>
      <c r="D1239" s="479">
        <f>SUMIFS(D1240:D$1302,$G1240:$G$1302,"项",$I1240:$I$1302,$A1239)</f>
        <v>1686</v>
      </c>
      <c r="E1239" s="477">
        <f t="shared" si="95"/>
        <v>1.07125307125307</v>
      </c>
      <c r="F1239" s="139" t="str">
        <f t="shared" si="96"/>
        <v>是</v>
      </c>
      <c r="G1239" s="473" t="str">
        <f t="shared" si="97"/>
        <v>款</v>
      </c>
      <c r="H1239" s="474" t="str">
        <f t="shared" si="98"/>
        <v>224</v>
      </c>
      <c r="I1239" s="474" t="str">
        <f t="shared" si="99"/>
        <v>22401</v>
      </c>
    </row>
    <row r="1240" s="319" customFormat="1" ht="34" customHeight="1" spans="1:9">
      <c r="A1240" s="333">
        <v>2240101</v>
      </c>
      <c r="B1240" s="342" t="s">
        <v>151</v>
      </c>
      <c r="C1240" s="478">
        <v>548</v>
      </c>
      <c r="D1240" s="479">
        <v>573</v>
      </c>
      <c r="E1240" s="477">
        <f t="shared" si="95"/>
        <v>0.0456204379562044</v>
      </c>
      <c r="F1240" s="139" t="str">
        <f t="shared" si="96"/>
        <v>是</v>
      </c>
      <c r="G1240" s="473" t="str">
        <f t="shared" si="97"/>
        <v>项</v>
      </c>
      <c r="H1240" s="474" t="str">
        <f t="shared" si="98"/>
        <v>224</v>
      </c>
      <c r="I1240" s="474" t="str">
        <f t="shared" si="99"/>
        <v>22401</v>
      </c>
    </row>
    <row r="1241" s="319" customFormat="1" ht="34" hidden="1" customHeight="1" spans="1:9">
      <c r="A1241" s="333">
        <v>2240102</v>
      </c>
      <c r="B1241" s="342" t="s">
        <v>152</v>
      </c>
      <c r="C1241" s="478">
        <v>0</v>
      </c>
      <c r="D1241" s="479">
        <v>0</v>
      </c>
      <c r="E1241" s="477" t="str">
        <f t="shared" si="95"/>
        <v/>
      </c>
      <c r="F1241" s="139" t="str">
        <f t="shared" si="96"/>
        <v>否</v>
      </c>
      <c r="G1241" s="473" t="str">
        <f t="shared" si="97"/>
        <v>项</v>
      </c>
      <c r="H1241" s="474" t="str">
        <f t="shared" si="98"/>
        <v>224</v>
      </c>
      <c r="I1241" s="474" t="str">
        <f t="shared" si="99"/>
        <v>22401</v>
      </c>
    </row>
    <row r="1242" s="319" customFormat="1" ht="34" customHeight="1" spans="1:9">
      <c r="A1242" s="333">
        <v>2240103</v>
      </c>
      <c r="B1242" s="342" t="s">
        <v>153</v>
      </c>
      <c r="C1242" s="478">
        <v>167</v>
      </c>
      <c r="D1242" s="479">
        <v>157</v>
      </c>
      <c r="E1242" s="477">
        <f t="shared" si="95"/>
        <v>-0.0598802395209581</v>
      </c>
      <c r="F1242" s="139" t="str">
        <f t="shared" si="96"/>
        <v>是</v>
      </c>
      <c r="G1242" s="473" t="str">
        <f t="shared" si="97"/>
        <v>项</v>
      </c>
      <c r="H1242" s="474" t="str">
        <f t="shared" si="98"/>
        <v>224</v>
      </c>
      <c r="I1242" s="474" t="str">
        <f t="shared" si="99"/>
        <v>22401</v>
      </c>
    </row>
    <row r="1243" s="319" customFormat="1" ht="34" customHeight="1" spans="1:9">
      <c r="A1243" s="333">
        <v>2240104</v>
      </c>
      <c r="B1243" s="342" t="s">
        <v>1084</v>
      </c>
      <c r="C1243" s="478">
        <v>0</v>
      </c>
      <c r="D1243" s="479">
        <v>700</v>
      </c>
      <c r="E1243" s="477" t="str">
        <f t="shared" si="95"/>
        <v/>
      </c>
      <c r="F1243" s="139" t="str">
        <f t="shared" si="96"/>
        <v>是</v>
      </c>
      <c r="G1243" s="473" t="str">
        <f t="shared" si="97"/>
        <v>项</v>
      </c>
      <c r="H1243" s="474" t="str">
        <f t="shared" si="98"/>
        <v>224</v>
      </c>
      <c r="I1243" s="474" t="str">
        <f t="shared" si="99"/>
        <v>22401</v>
      </c>
    </row>
    <row r="1244" s="319" customFormat="1" ht="34" hidden="1" customHeight="1" spans="1:9">
      <c r="A1244" s="333">
        <v>2240105</v>
      </c>
      <c r="B1244" s="342" t="s">
        <v>1085</v>
      </c>
      <c r="C1244" s="478">
        <v>0</v>
      </c>
      <c r="D1244" s="479">
        <v>0</v>
      </c>
      <c r="E1244" s="477" t="str">
        <f t="shared" si="95"/>
        <v/>
      </c>
      <c r="F1244" s="139" t="str">
        <f t="shared" si="96"/>
        <v>否</v>
      </c>
      <c r="G1244" s="473" t="str">
        <f t="shared" si="97"/>
        <v>项</v>
      </c>
      <c r="H1244" s="474" t="str">
        <f t="shared" si="98"/>
        <v>224</v>
      </c>
      <c r="I1244" s="474" t="str">
        <f t="shared" si="99"/>
        <v>22401</v>
      </c>
    </row>
    <row r="1245" s="319" customFormat="1" ht="34" customHeight="1" spans="1:9">
      <c r="A1245" s="333">
        <v>2240106</v>
      </c>
      <c r="B1245" s="342" t="s">
        <v>1086</v>
      </c>
      <c r="C1245" s="478">
        <v>9</v>
      </c>
      <c r="D1245" s="479">
        <v>80</v>
      </c>
      <c r="E1245" s="477">
        <f t="shared" si="95"/>
        <v>7.88888888888889</v>
      </c>
      <c r="F1245" s="139" t="str">
        <f t="shared" si="96"/>
        <v>是</v>
      </c>
      <c r="G1245" s="473" t="str">
        <f t="shared" si="97"/>
        <v>项</v>
      </c>
      <c r="H1245" s="474" t="str">
        <f t="shared" si="98"/>
        <v>224</v>
      </c>
      <c r="I1245" s="474" t="str">
        <f t="shared" si="99"/>
        <v>22401</v>
      </c>
    </row>
    <row r="1246" s="319" customFormat="1" ht="34" customHeight="1" spans="1:9">
      <c r="A1246" s="333">
        <v>2240108</v>
      </c>
      <c r="B1246" s="342" t="s">
        <v>1087</v>
      </c>
      <c r="C1246" s="478">
        <v>50</v>
      </c>
      <c r="D1246" s="479">
        <v>129</v>
      </c>
      <c r="E1246" s="477">
        <f t="shared" si="95"/>
        <v>1.58</v>
      </c>
      <c r="F1246" s="139" t="str">
        <f t="shared" si="96"/>
        <v>是</v>
      </c>
      <c r="G1246" s="473" t="str">
        <f t="shared" si="97"/>
        <v>项</v>
      </c>
      <c r="H1246" s="474" t="str">
        <f t="shared" si="98"/>
        <v>224</v>
      </c>
      <c r="I1246" s="474" t="str">
        <f t="shared" si="99"/>
        <v>22401</v>
      </c>
    </row>
    <row r="1247" s="319" customFormat="1" ht="34" customHeight="1" spans="1:9">
      <c r="A1247" s="333">
        <v>2240109</v>
      </c>
      <c r="B1247" s="342" t="s">
        <v>1088</v>
      </c>
      <c r="C1247" s="479">
        <v>40</v>
      </c>
      <c r="D1247" s="479">
        <v>47</v>
      </c>
      <c r="E1247" s="477">
        <f t="shared" si="95"/>
        <v>0.175</v>
      </c>
      <c r="F1247" s="139" t="str">
        <f t="shared" si="96"/>
        <v>是</v>
      </c>
      <c r="G1247" s="473" t="str">
        <f t="shared" si="97"/>
        <v>项</v>
      </c>
      <c r="H1247" s="474" t="str">
        <f t="shared" si="98"/>
        <v>224</v>
      </c>
      <c r="I1247" s="474" t="str">
        <f t="shared" si="99"/>
        <v>22401</v>
      </c>
    </row>
    <row r="1248" s="319" customFormat="1" ht="34" hidden="1" customHeight="1" spans="1:9">
      <c r="A1248" s="333">
        <v>2240150</v>
      </c>
      <c r="B1248" s="342" t="s">
        <v>160</v>
      </c>
      <c r="C1248" s="478">
        <v>0</v>
      </c>
      <c r="D1248" s="479">
        <v>0</v>
      </c>
      <c r="E1248" s="477" t="str">
        <f t="shared" si="95"/>
        <v/>
      </c>
      <c r="F1248" s="139" t="str">
        <f t="shared" si="96"/>
        <v>否</v>
      </c>
      <c r="G1248" s="473" t="str">
        <f t="shared" si="97"/>
        <v>项</v>
      </c>
      <c r="H1248" s="474" t="str">
        <f t="shared" si="98"/>
        <v>224</v>
      </c>
      <c r="I1248" s="474" t="str">
        <f t="shared" si="99"/>
        <v>22401</v>
      </c>
    </row>
    <row r="1249" s="319" customFormat="1" ht="34" hidden="1" customHeight="1" spans="1:9">
      <c r="A1249" s="333">
        <v>2240199</v>
      </c>
      <c r="B1249" s="342" t="s">
        <v>1089</v>
      </c>
      <c r="C1249" s="478">
        <v>0</v>
      </c>
      <c r="D1249" s="479">
        <v>0</v>
      </c>
      <c r="E1249" s="477" t="str">
        <f t="shared" si="95"/>
        <v/>
      </c>
      <c r="F1249" s="139" t="str">
        <f t="shared" si="96"/>
        <v>否</v>
      </c>
      <c r="G1249" s="473" t="str">
        <f t="shared" si="97"/>
        <v>项</v>
      </c>
      <c r="H1249" s="474" t="str">
        <f t="shared" si="98"/>
        <v>224</v>
      </c>
      <c r="I1249" s="474" t="str">
        <f t="shared" si="99"/>
        <v>22401</v>
      </c>
    </row>
    <row r="1250" s="316" customFormat="1" ht="34" customHeight="1" spans="1:9">
      <c r="A1250" s="339">
        <v>22402</v>
      </c>
      <c r="B1250" s="475" t="s">
        <v>1090</v>
      </c>
      <c r="C1250" s="476">
        <f>SUMIFS(C1251:C$1302,$G1251:$G$1302,"项",$I1251:$I$1302,$A1250)</f>
        <v>951</v>
      </c>
      <c r="D1250" s="479">
        <f>SUMIFS(D1251:D$1302,$G1251:$G$1302,"项",$I1251:$I$1302,$A1250)</f>
        <v>2000</v>
      </c>
      <c r="E1250" s="477">
        <f t="shared" si="95"/>
        <v>1.10304942166141</v>
      </c>
      <c r="F1250" s="139" t="str">
        <f t="shared" si="96"/>
        <v>是</v>
      </c>
      <c r="G1250" s="473" t="str">
        <f t="shared" si="97"/>
        <v>款</v>
      </c>
      <c r="H1250" s="474" t="str">
        <f t="shared" si="98"/>
        <v>224</v>
      </c>
      <c r="I1250" s="474" t="str">
        <f t="shared" si="99"/>
        <v>22402</v>
      </c>
    </row>
    <row r="1251" s="319" customFormat="1" ht="34" customHeight="1" spans="1:9">
      <c r="A1251" s="333">
        <v>2240201</v>
      </c>
      <c r="B1251" s="342" t="s">
        <v>151</v>
      </c>
      <c r="C1251" s="478">
        <v>921</v>
      </c>
      <c r="D1251" s="479">
        <v>1925</v>
      </c>
      <c r="E1251" s="477">
        <f t="shared" si="95"/>
        <v>1.09011943539631</v>
      </c>
      <c r="F1251" s="139" t="str">
        <f t="shared" si="96"/>
        <v>是</v>
      </c>
      <c r="G1251" s="473" t="str">
        <f t="shared" si="97"/>
        <v>项</v>
      </c>
      <c r="H1251" s="474" t="str">
        <f t="shared" si="98"/>
        <v>224</v>
      </c>
      <c r="I1251" s="474" t="str">
        <f t="shared" si="99"/>
        <v>22402</v>
      </c>
    </row>
    <row r="1252" s="319" customFormat="1" ht="34" hidden="1" customHeight="1" spans="1:9">
      <c r="A1252" s="333">
        <v>2240202</v>
      </c>
      <c r="B1252" s="342" t="s">
        <v>152</v>
      </c>
      <c r="C1252" s="478">
        <v>0</v>
      </c>
      <c r="D1252" s="479">
        <v>0</v>
      </c>
      <c r="E1252" s="477" t="str">
        <f t="shared" si="95"/>
        <v/>
      </c>
      <c r="F1252" s="139" t="str">
        <f t="shared" si="96"/>
        <v>否</v>
      </c>
      <c r="G1252" s="473" t="str">
        <f t="shared" si="97"/>
        <v>项</v>
      </c>
      <c r="H1252" s="474" t="str">
        <f t="shared" si="98"/>
        <v>224</v>
      </c>
      <c r="I1252" s="474" t="str">
        <f t="shared" si="99"/>
        <v>22402</v>
      </c>
    </row>
    <row r="1253" s="319" customFormat="1" ht="34" hidden="1" customHeight="1" spans="1:9">
      <c r="A1253" s="333">
        <v>2240203</v>
      </c>
      <c r="B1253" s="342" t="s">
        <v>153</v>
      </c>
      <c r="C1253" s="478">
        <v>0</v>
      </c>
      <c r="D1253" s="479">
        <v>0</v>
      </c>
      <c r="E1253" s="477" t="str">
        <f t="shared" si="95"/>
        <v/>
      </c>
      <c r="F1253" s="139" t="str">
        <f t="shared" si="96"/>
        <v>否</v>
      </c>
      <c r="G1253" s="473" t="str">
        <f t="shared" si="97"/>
        <v>项</v>
      </c>
      <c r="H1253" s="474" t="str">
        <f t="shared" si="98"/>
        <v>224</v>
      </c>
      <c r="I1253" s="474" t="str">
        <f t="shared" si="99"/>
        <v>22402</v>
      </c>
    </row>
    <row r="1254" s="319" customFormat="1" ht="34" customHeight="1" spans="1:9">
      <c r="A1254" s="333">
        <v>2240204</v>
      </c>
      <c r="B1254" s="342" t="s">
        <v>1091</v>
      </c>
      <c r="C1254" s="478">
        <v>30</v>
      </c>
      <c r="D1254" s="479">
        <v>69</v>
      </c>
      <c r="E1254" s="477">
        <f t="shared" si="95"/>
        <v>1.3</v>
      </c>
      <c r="F1254" s="139" t="str">
        <f t="shared" si="96"/>
        <v>是</v>
      </c>
      <c r="G1254" s="473" t="str">
        <f t="shared" si="97"/>
        <v>项</v>
      </c>
      <c r="H1254" s="474" t="str">
        <f t="shared" si="98"/>
        <v>224</v>
      </c>
      <c r="I1254" s="474" t="str">
        <f t="shared" si="99"/>
        <v>22402</v>
      </c>
    </row>
    <row r="1255" s="319" customFormat="1" ht="34" customHeight="1" spans="1:9">
      <c r="A1255" s="333">
        <v>2240299</v>
      </c>
      <c r="B1255" s="342" t="s">
        <v>1092</v>
      </c>
      <c r="C1255" s="478">
        <v>0</v>
      </c>
      <c r="D1255" s="479">
        <v>6</v>
      </c>
      <c r="E1255" s="477" t="str">
        <f t="shared" si="95"/>
        <v/>
      </c>
      <c r="F1255" s="139" t="str">
        <f t="shared" si="96"/>
        <v>是</v>
      </c>
      <c r="G1255" s="473" t="str">
        <f t="shared" si="97"/>
        <v>项</v>
      </c>
      <c r="H1255" s="474" t="str">
        <f t="shared" si="98"/>
        <v>224</v>
      </c>
      <c r="I1255" s="474" t="str">
        <f t="shared" si="99"/>
        <v>22402</v>
      </c>
    </row>
    <row r="1256" s="316" customFormat="1" ht="34" hidden="1" customHeight="1" spans="1:9">
      <c r="A1256" s="339">
        <v>22404</v>
      </c>
      <c r="B1256" s="475" t="s">
        <v>1093</v>
      </c>
      <c r="C1256" s="476">
        <f>SUMIFS(C1257:C$1302,$G1257:$G$1302,"项",$I1257:$I$1302,$A1256)</f>
        <v>0</v>
      </c>
      <c r="D1256" s="479">
        <f>SUMIFS(D1257:D$1302,$G1257:$G$1302,"项",$I1257:$I$1302,$A1256)</f>
        <v>0</v>
      </c>
      <c r="E1256" s="477" t="str">
        <f t="shared" si="95"/>
        <v/>
      </c>
      <c r="F1256" s="139" t="str">
        <f t="shared" si="96"/>
        <v>否</v>
      </c>
      <c r="G1256" s="473" t="str">
        <f t="shared" si="97"/>
        <v>款</v>
      </c>
      <c r="H1256" s="474" t="str">
        <f t="shared" si="98"/>
        <v>224</v>
      </c>
      <c r="I1256" s="474" t="str">
        <f t="shared" si="99"/>
        <v>22404</v>
      </c>
    </row>
    <row r="1257" s="319" customFormat="1" ht="34" hidden="1" customHeight="1" spans="1:9">
      <c r="A1257" s="333">
        <v>2240401</v>
      </c>
      <c r="B1257" s="342" t="s">
        <v>151</v>
      </c>
      <c r="C1257" s="478">
        <v>0</v>
      </c>
      <c r="D1257" s="479">
        <v>0</v>
      </c>
      <c r="E1257" s="477" t="str">
        <f t="shared" si="95"/>
        <v/>
      </c>
      <c r="F1257" s="139" t="str">
        <f t="shared" si="96"/>
        <v>否</v>
      </c>
      <c r="G1257" s="473" t="str">
        <f t="shared" si="97"/>
        <v>项</v>
      </c>
      <c r="H1257" s="474" t="str">
        <f t="shared" si="98"/>
        <v>224</v>
      </c>
      <c r="I1257" s="474" t="str">
        <f t="shared" si="99"/>
        <v>22404</v>
      </c>
    </row>
    <row r="1258" s="319" customFormat="1" ht="34" hidden="1" customHeight="1" spans="1:9">
      <c r="A1258" s="333">
        <v>2240402</v>
      </c>
      <c r="B1258" s="342" t="s">
        <v>152</v>
      </c>
      <c r="C1258" s="478">
        <v>0</v>
      </c>
      <c r="D1258" s="479">
        <v>0</v>
      </c>
      <c r="E1258" s="477" t="str">
        <f t="shared" si="95"/>
        <v/>
      </c>
      <c r="F1258" s="139" t="str">
        <f t="shared" si="96"/>
        <v>否</v>
      </c>
      <c r="G1258" s="473" t="str">
        <f t="shared" si="97"/>
        <v>项</v>
      </c>
      <c r="H1258" s="474" t="str">
        <f t="shared" si="98"/>
        <v>224</v>
      </c>
      <c r="I1258" s="474" t="str">
        <f t="shared" si="99"/>
        <v>22404</v>
      </c>
    </row>
    <row r="1259" s="319" customFormat="1" ht="34" hidden="1" customHeight="1" spans="1:9">
      <c r="A1259" s="333">
        <v>2240403</v>
      </c>
      <c r="B1259" s="342" t="s">
        <v>153</v>
      </c>
      <c r="C1259" s="478">
        <v>0</v>
      </c>
      <c r="D1259" s="479">
        <v>0</v>
      </c>
      <c r="E1259" s="477" t="str">
        <f t="shared" si="95"/>
        <v/>
      </c>
      <c r="F1259" s="139" t="str">
        <f t="shared" si="96"/>
        <v>否</v>
      </c>
      <c r="G1259" s="473" t="str">
        <f t="shared" si="97"/>
        <v>项</v>
      </c>
      <c r="H1259" s="474" t="str">
        <f t="shared" si="98"/>
        <v>224</v>
      </c>
      <c r="I1259" s="474" t="str">
        <f t="shared" si="99"/>
        <v>22404</v>
      </c>
    </row>
    <row r="1260" s="319" customFormat="1" ht="34" hidden="1" customHeight="1" spans="1:9">
      <c r="A1260" s="333">
        <v>2240404</v>
      </c>
      <c r="B1260" s="342" t="s">
        <v>1094</v>
      </c>
      <c r="C1260" s="479">
        <v>0</v>
      </c>
      <c r="D1260" s="479">
        <v>0</v>
      </c>
      <c r="E1260" s="477" t="str">
        <f t="shared" si="95"/>
        <v/>
      </c>
      <c r="F1260" s="139" t="str">
        <f t="shared" si="96"/>
        <v>否</v>
      </c>
      <c r="G1260" s="473" t="str">
        <f t="shared" si="97"/>
        <v>项</v>
      </c>
      <c r="H1260" s="474" t="str">
        <f t="shared" si="98"/>
        <v>224</v>
      </c>
      <c r="I1260" s="474" t="str">
        <f t="shared" si="99"/>
        <v>22404</v>
      </c>
    </row>
    <row r="1261" s="319" customFormat="1" ht="34" hidden="1" customHeight="1" spans="1:9">
      <c r="A1261" s="333">
        <v>2240405</v>
      </c>
      <c r="B1261" s="342" t="s">
        <v>1095</v>
      </c>
      <c r="C1261" s="478">
        <v>0</v>
      </c>
      <c r="D1261" s="479">
        <v>0</v>
      </c>
      <c r="E1261" s="477" t="str">
        <f t="shared" si="95"/>
        <v/>
      </c>
      <c r="F1261" s="139" t="str">
        <f t="shared" si="96"/>
        <v>否</v>
      </c>
      <c r="G1261" s="473" t="str">
        <f t="shared" si="97"/>
        <v>项</v>
      </c>
      <c r="H1261" s="474" t="str">
        <f t="shared" si="98"/>
        <v>224</v>
      </c>
      <c r="I1261" s="474" t="str">
        <f t="shared" si="99"/>
        <v>22404</v>
      </c>
    </row>
    <row r="1262" s="319" customFormat="1" ht="34" hidden="1" customHeight="1" spans="1:9">
      <c r="A1262" s="333">
        <v>2240450</v>
      </c>
      <c r="B1262" s="342" t="s">
        <v>160</v>
      </c>
      <c r="C1262" s="478">
        <v>0</v>
      </c>
      <c r="D1262" s="479">
        <v>0</v>
      </c>
      <c r="E1262" s="477" t="str">
        <f t="shared" si="95"/>
        <v/>
      </c>
      <c r="F1262" s="139" t="str">
        <f t="shared" si="96"/>
        <v>否</v>
      </c>
      <c r="G1262" s="473" t="str">
        <f t="shared" si="97"/>
        <v>项</v>
      </c>
      <c r="H1262" s="474" t="str">
        <f t="shared" si="98"/>
        <v>224</v>
      </c>
      <c r="I1262" s="474" t="str">
        <f t="shared" si="99"/>
        <v>22404</v>
      </c>
    </row>
    <row r="1263" s="319" customFormat="1" ht="34" hidden="1" customHeight="1" spans="1:9">
      <c r="A1263" s="333">
        <v>2240499</v>
      </c>
      <c r="B1263" s="342" t="s">
        <v>1096</v>
      </c>
      <c r="C1263" s="478">
        <v>0</v>
      </c>
      <c r="D1263" s="479">
        <v>0</v>
      </c>
      <c r="E1263" s="477" t="str">
        <f t="shared" si="95"/>
        <v/>
      </c>
      <c r="F1263" s="139" t="str">
        <f t="shared" si="96"/>
        <v>否</v>
      </c>
      <c r="G1263" s="473" t="str">
        <f t="shared" si="97"/>
        <v>项</v>
      </c>
      <c r="H1263" s="474" t="str">
        <f t="shared" si="98"/>
        <v>224</v>
      </c>
      <c r="I1263" s="474" t="str">
        <f t="shared" si="99"/>
        <v>22404</v>
      </c>
    </row>
    <row r="1264" s="316" customFormat="1" ht="34" customHeight="1" spans="1:9">
      <c r="A1264" s="339">
        <v>22405</v>
      </c>
      <c r="B1264" s="475" t="s">
        <v>1097</v>
      </c>
      <c r="C1264" s="476">
        <f>SUMIFS(C1265:C$1302,$G1265:$G$1302,"项",$I1265:$I$1302,$A1264)</f>
        <v>135</v>
      </c>
      <c r="D1264" s="479">
        <f>SUMIFS(D1265:D$1302,$G1265:$G$1302,"项",$I1265:$I$1302,$A1264)</f>
        <v>121</v>
      </c>
      <c r="E1264" s="477">
        <f t="shared" si="95"/>
        <v>-0.103703703703704</v>
      </c>
      <c r="F1264" s="139" t="str">
        <f t="shared" si="96"/>
        <v>是</v>
      </c>
      <c r="G1264" s="473" t="str">
        <f t="shared" si="97"/>
        <v>款</v>
      </c>
      <c r="H1264" s="474" t="str">
        <f t="shared" si="98"/>
        <v>224</v>
      </c>
      <c r="I1264" s="474" t="str">
        <f t="shared" si="99"/>
        <v>22405</v>
      </c>
    </row>
    <row r="1265" s="319" customFormat="1" ht="34" customHeight="1" spans="1:9">
      <c r="A1265" s="333">
        <v>2240501</v>
      </c>
      <c r="B1265" s="342" t="s">
        <v>151</v>
      </c>
      <c r="C1265" s="478">
        <v>1</v>
      </c>
      <c r="D1265" s="479">
        <v>0</v>
      </c>
      <c r="E1265" s="477">
        <f t="shared" si="95"/>
        <v>-1</v>
      </c>
      <c r="F1265" s="139" t="str">
        <f t="shared" si="96"/>
        <v>是</v>
      </c>
      <c r="G1265" s="473" t="str">
        <f t="shared" si="97"/>
        <v>项</v>
      </c>
      <c r="H1265" s="474" t="str">
        <f t="shared" si="98"/>
        <v>224</v>
      </c>
      <c r="I1265" s="474" t="str">
        <f t="shared" si="99"/>
        <v>22405</v>
      </c>
    </row>
    <row r="1266" s="319" customFormat="1" ht="34" hidden="1" customHeight="1" spans="1:9">
      <c r="A1266" s="333">
        <v>2240502</v>
      </c>
      <c r="B1266" s="342" t="s">
        <v>152</v>
      </c>
      <c r="C1266" s="478">
        <v>0</v>
      </c>
      <c r="D1266" s="479">
        <v>0</v>
      </c>
      <c r="E1266" s="477" t="str">
        <f t="shared" si="95"/>
        <v/>
      </c>
      <c r="F1266" s="139" t="str">
        <f t="shared" si="96"/>
        <v>否</v>
      </c>
      <c r="G1266" s="473" t="str">
        <f t="shared" si="97"/>
        <v>项</v>
      </c>
      <c r="H1266" s="474" t="str">
        <f t="shared" si="98"/>
        <v>224</v>
      </c>
      <c r="I1266" s="474" t="str">
        <f t="shared" si="99"/>
        <v>22405</v>
      </c>
    </row>
    <row r="1267" s="319" customFormat="1" ht="34" hidden="1" customHeight="1" spans="1:9">
      <c r="A1267" s="333">
        <v>2240503</v>
      </c>
      <c r="B1267" s="342" t="s">
        <v>153</v>
      </c>
      <c r="C1267" s="478">
        <v>0</v>
      </c>
      <c r="D1267" s="479">
        <v>0</v>
      </c>
      <c r="E1267" s="477" t="str">
        <f t="shared" si="95"/>
        <v/>
      </c>
      <c r="F1267" s="139" t="str">
        <f t="shared" si="96"/>
        <v>否</v>
      </c>
      <c r="G1267" s="473" t="str">
        <f t="shared" si="97"/>
        <v>项</v>
      </c>
      <c r="H1267" s="474" t="str">
        <f t="shared" si="98"/>
        <v>224</v>
      </c>
      <c r="I1267" s="474" t="str">
        <f t="shared" si="99"/>
        <v>22405</v>
      </c>
    </row>
    <row r="1268" s="319" customFormat="1" ht="34" hidden="1" customHeight="1" spans="1:9">
      <c r="A1268" s="333">
        <v>2240504</v>
      </c>
      <c r="B1268" s="342" t="s">
        <v>1098</v>
      </c>
      <c r="C1268" s="479">
        <v>0</v>
      </c>
      <c r="D1268" s="479">
        <v>0</v>
      </c>
      <c r="E1268" s="477" t="str">
        <f t="shared" si="95"/>
        <v/>
      </c>
      <c r="F1268" s="139" t="str">
        <f t="shared" si="96"/>
        <v>否</v>
      </c>
      <c r="G1268" s="473" t="str">
        <f t="shared" si="97"/>
        <v>项</v>
      </c>
      <c r="H1268" s="474" t="str">
        <f t="shared" si="98"/>
        <v>224</v>
      </c>
      <c r="I1268" s="474" t="str">
        <f t="shared" si="99"/>
        <v>22405</v>
      </c>
    </row>
    <row r="1269" s="319" customFormat="1" ht="34" customHeight="1" spans="1:9">
      <c r="A1269" s="342">
        <v>2240505</v>
      </c>
      <c r="B1269" s="342" t="s">
        <v>1099</v>
      </c>
      <c r="C1269" s="478">
        <v>15</v>
      </c>
      <c r="D1269" s="479">
        <v>1</v>
      </c>
      <c r="E1269" s="477">
        <f t="shared" ref="E1269:E1317" si="100">IF(C1269&lt;&gt;0,D1269/C1269-1,"")</f>
        <v>-0.933333333333333</v>
      </c>
      <c r="F1269" s="139" t="str">
        <f t="shared" si="96"/>
        <v>是</v>
      </c>
      <c r="G1269" s="473" t="str">
        <f t="shared" si="97"/>
        <v>项</v>
      </c>
      <c r="H1269" s="474" t="str">
        <f t="shared" si="98"/>
        <v>224</v>
      </c>
      <c r="I1269" s="474" t="str">
        <f t="shared" si="99"/>
        <v>22405</v>
      </c>
    </row>
    <row r="1270" s="319" customFormat="1" ht="34" hidden="1" customHeight="1" spans="1:9">
      <c r="A1270" s="333">
        <v>2240506</v>
      </c>
      <c r="B1270" s="342" t="s">
        <v>1100</v>
      </c>
      <c r="C1270" s="478">
        <v>0</v>
      </c>
      <c r="D1270" s="479">
        <v>0</v>
      </c>
      <c r="E1270" s="477" t="str">
        <f t="shared" si="100"/>
        <v/>
      </c>
      <c r="F1270" s="139" t="str">
        <f t="shared" si="96"/>
        <v>否</v>
      </c>
      <c r="G1270" s="473" t="str">
        <f t="shared" si="97"/>
        <v>项</v>
      </c>
      <c r="H1270" s="474" t="str">
        <f t="shared" si="98"/>
        <v>224</v>
      </c>
      <c r="I1270" s="474" t="str">
        <f t="shared" si="99"/>
        <v>22405</v>
      </c>
    </row>
    <row r="1271" s="319" customFormat="1" ht="34" hidden="1" customHeight="1" spans="1:9">
      <c r="A1271" s="333">
        <v>2240507</v>
      </c>
      <c r="B1271" s="342" t="s">
        <v>1101</v>
      </c>
      <c r="C1271" s="479">
        <v>0</v>
      </c>
      <c r="D1271" s="479">
        <v>0</v>
      </c>
      <c r="E1271" s="477" t="str">
        <f t="shared" si="100"/>
        <v/>
      </c>
      <c r="F1271" s="139" t="str">
        <f t="shared" si="96"/>
        <v>否</v>
      </c>
      <c r="G1271" s="473" t="str">
        <f t="shared" si="97"/>
        <v>项</v>
      </c>
      <c r="H1271" s="474" t="str">
        <f t="shared" si="98"/>
        <v>224</v>
      </c>
      <c r="I1271" s="474" t="str">
        <f t="shared" si="99"/>
        <v>22405</v>
      </c>
    </row>
    <row r="1272" s="319" customFormat="1" ht="34" hidden="1" customHeight="1" spans="1:9">
      <c r="A1272" s="333">
        <v>2240508</v>
      </c>
      <c r="B1272" s="342" t="s">
        <v>1102</v>
      </c>
      <c r="C1272" s="479">
        <v>0</v>
      </c>
      <c r="D1272" s="479">
        <v>0</v>
      </c>
      <c r="E1272" s="477" t="str">
        <f t="shared" si="100"/>
        <v/>
      </c>
      <c r="F1272" s="139" t="str">
        <f t="shared" si="96"/>
        <v>否</v>
      </c>
      <c r="G1272" s="473" t="str">
        <f t="shared" si="97"/>
        <v>项</v>
      </c>
      <c r="H1272" s="474" t="str">
        <f t="shared" si="98"/>
        <v>224</v>
      </c>
      <c r="I1272" s="474" t="str">
        <f t="shared" si="99"/>
        <v>22405</v>
      </c>
    </row>
    <row r="1273" s="319" customFormat="1" ht="34" hidden="1" customHeight="1" spans="1:9">
      <c r="A1273" s="333">
        <v>2240509</v>
      </c>
      <c r="B1273" s="342" t="s">
        <v>1103</v>
      </c>
      <c r="C1273" s="478">
        <v>0</v>
      </c>
      <c r="D1273" s="479">
        <v>0</v>
      </c>
      <c r="E1273" s="477" t="str">
        <f t="shared" si="100"/>
        <v/>
      </c>
      <c r="F1273" s="139" t="str">
        <f t="shared" si="96"/>
        <v>否</v>
      </c>
      <c r="G1273" s="473" t="str">
        <f t="shared" si="97"/>
        <v>项</v>
      </c>
      <c r="H1273" s="474" t="str">
        <f t="shared" si="98"/>
        <v>224</v>
      </c>
      <c r="I1273" s="474" t="str">
        <f t="shared" si="99"/>
        <v>22405</v>
      </c>
    </row>
    <row r="1274" s="319" customFormat="1" ht="34" customHeight="1" spans="1:9">
      <c r="A1274" s="333">
        <v>2240510</v>
      </c>
      <c r="B1274" s="342" t="s">
        <v>1104</v>
      </c>
      <c r="C1274" s="479">
        <v>3</v>
      </c>
      <c r="D1274" s="479">
        <v>13</v>
      </c>
      <c r="E1274" s="477">
        <f t="shared" si="100"/>
        <v>3.33333333333333</v>
      </c>
      <c r="F1274" s="139" t="str">
        <f t="shared" si="96"/>
        <v>是</v>
      </c>
      <c r="G1274" s="473" t="str">
        <f t="shared" si="97"/>
        <v>项</v>
      </c>
      <c r="H1274" s="474" t="str">
        <f t="shared" si="98"/>
        <v>224</v>
      </c>
      <c r="I1274" s="474" t="str">
        <f t="shared" si="99"/>
        <v>22405</v>
      </c>
    </row>
    <row r="1275" s="319" customFormat="1" ht="34" customHeight="1" spans="1:9">
      <c r="A1275" s="333">
        <v>2240550</v>
      </c>
      <c r="B1275" s="342" t="s">
        <v>1105</v>
      </c>
      <c r="C1275" s="479">
        <v>116</v>
      </c>
      <c r="D1275" s="479">
        <v>107</v>
      </c>
      <c r="E1275" s="477">
        <f t="shared" si="100"/>
        <v>-0.0775862068965517</v>
      </c>
      <c r="F1275" s="139" t="str">
        <f t="shared" si="96"/>
        <v>是</v>
      </c>
      <c r="G1275" s="473" t="str">
        <f t="shared" si="97"/>
        <v>项</v>
      </c>
      <c r="H1275" s="474" t="str">
        <f t="shared" si="98"/>
        <v>224</v>
      </c>
      <c r="I1275" s="474" t="str">
        <f t="shared" si="99"/>
        <v>22405</v>
      </c>
    </row>
    <row r="1276" s="319" customFormat="1" ht="34" hidden="1" customHeight="1" spans="1:9">
      <c r="A1276" s="333">
        <v>2240599</v>
      </c>
      <c r="B1276" s="342" t="s">
        <v>1106</v>
      </c>
      <c r="C1276" s="479">
        <v>0</v>
      </c>
      <c r="D1276" s="479">
        <v>0</v>
      </c>
      <c r="E1276" s="477" t="str">
        <f t="shared" si="100"/>
        <v/>
      </c>
      <c r="F1276" s="139" t="str">
        <f t="shared" si="96"/>
        <v>否</v>
      </c>
      <c r="G1276" s="473" t="str">
        <f t="shared" si="97"/>
        <v>项</v>
      </c>
      <c r="H1276" s="474" t="str">
        <f t="shared" si="98"/>
        <v>224</v>
      </c>
      <c r="I1276" s="474" t="str">
        <f t="shared" si="99"/>
        <v>22405</v>
      </c>
    </row>
    <row r="1277" s="316" customFormat="1" ht="34" customHeight="1" spans="1:9">
      <c r="A1277" s="339">
        <v>22406</v>
      </c>
      <c r="B1277" s="475" t="s">
        <v>1107</v>
      </c>
      <c r="C1277" s="476">
        <f>SUMIFS(C1278:C$1302,$G1278:$G$1302,"项",$I1278:$I$1302,$A1277)</f>
        <v>1195</v>
      </c>
      <c r="D1277" s="479">
        <f>SUMIFS(D1278:D$1302,$G1278:$G$1302,"项",$I1278:$I$1302,$A1277)</f>
        <v>3224</v>
      </c>
      <c r="E1277" s="477">
        <f t="shared" si="100"/>
        <v>1.6979079497908</v>
      </c>
      <c r="F1277" s="139" t="str">
        <f t="shared" si="96"/>
        <v>是</v>
      </c>
      <c r="G1277" s="473" t="str">
        <f t="shared" si="97"/>
        <v>款</v>
      </c>
      <c r="H1277" s="474" t="str">
        <f t="shared" si="98"/>
        <v>224</v>
      </c>
      <c r="I1277" s="474" t="str">
        <f t="shared" si="99"/>
        <v>22406</v>
      </c>
    </row>
    <row r="1278" s="319" customFormat="1" ht="34" customHeight="1" spans="1:9">
      <c r="A1278" s="333">
        <v>2240601</v>
      </c>
      <c r="B1278" s="342" t="s">
        <v>1108</v>
      </c>
      <c r="C1278" s="478">
        <v>1122</v>
      </c>
      <c r="D1278" s="479">
        <v>3218</v>
      </c>
      <c r="E1278" s="477">
        <f t="shared" si="100"/>
        <v>1.8680926916221</v>
      </c>
      <c r="F1278" s="139" t="str">
        <f t="shared" si="96"/>
        <v>是</v>
      </c>
      <c r="G1278" s="473" t="str">
        <f t="shared" si="97"/>
        <v>项</v>
      </c>
      <c r="H1278" s="474" t="str">
        <f t="shared" si="98"/>
        <v>224</v>
      </c>
      <c r="I1278" s="474" t="str">
        <f t="shared" si="99"/>
        <v>22406</v>
      </c>
    </row>
    <row r="1279" s="319" customFormat="1" ht="34" hidden="1" customHeight="1" spans="1:9">
      <c r="A1279" s="333">
        <v>2240602</v>
      </c>
      <c r="B1279" s="342" t="s">
        <v>1109</v>
      </c>
      <c r="C1279" s="478">
        <v>0</v>
      </c>
      <c r="D1279" s="479">
        <v>0</v>
      </c>
      <c r="E1279" s="477" t="str">
        <f t="shared" si="100"/>
        <v/>
      </c>
      <c r="F1279" s="139" t="str">
        <f t="shared" si="96"/>
        <v>否</v>
      </c>
      <c r="G1279" s="473" t="str">
        <f t="shared" si="97"/>
        <v>项</v>
      </c>
      <c r="H1279" s="474" t="str">
        <f t="shared" si="98"/>
        <v>224</v>
      </c>
      <c r="I1279" s="474" t="str">
        <f t="shared" si="99"/>
        <v>22406</v>
      </c>
    </row>
    <row r="1280" s="319" customFormat="1" ht="34" customHeight="1" spans="1:9">
      <c r="A1280" s="333">
        <v>2240699</v>
      </c>
      <c r="B1280" s="342" t="s">
        <v>1110</v>
      </c>
      <c r="C1280" s="478">
        <v>73</v>
      </c>
      <c r="D1280" s="479">
        <v>6</v>
      </c>
      <c r="E1280" s="477">
        <f t="shared" si="100"/>
        <v>-0.917808219178082</v>
      </c>
      <c r="F1280" s="139" t="str">
        <f t="shared" si="96"/>
        <v>是</v>
      </c>
      <c r="G1280" s="473" t="str">
        <f t="shared" si="97"/>
        <v>项</v>
      </c>
      <c r="H1280" s="474" t="str">
        <f t="shared" si="98"/>
        <v>224</v>
      </c>
      <c r="I1280" s="474" t="str">
        <f t="shared" si="99"/>
        <v>22406</v>
      </c>
    </row>
    <row r="1281" s="316" customFormat="1" ht="34" customHeight="1" spans="1:9">
      <c r="A1281" s="339">
        <v>22407</v>
      </c>
      <c r="B1281" s="475" t="s">
        <v>1111</v>
      </c>
      <c r="C1281" s="476">
        <f>SUMIFS(C1282:C$1302,$G1282:$G$1302,"项",$I1282:$I$1302,$A1281)</f>
        <v>370</v>
      </c>
      <c r="D1281" s="479">
        <f>SUMIFS(D1282:D$1302,$G1282:$G$1302,"项",$I1282:$I$1302,$A1281)</f>
        <v>105</v>
      </c>
      <c r="E1281" s="477">
        <f t="shared" si="100"/>
        <v>-0.716216216216216</v>
      </c>
      <c r="F1281" s="139" t="str">
        <f t="shared" si="96"/>
        <v>是</v>
      </c>
      <c r="G1281" s="473" t="str">
        <f t="shared" si="97"/>
        <v>款</v>
      </c>
      <c r="H1281" s="474" t="str">
        <f t="shared" si="98"/>
        <v>224</v>
      </c>
      <c r="I1281" s="474" t="str">
        <f t="shared" si="99"/>
        <v>22407</v>
      </c>
    </row>
    <row r="1282" s="319" customFormat="1" ht="34" customHeight="1" spans="1:9">
      <c r="A1282" s="333">
        <v>2240703</v>
      </c>
      <c r="B1282" s="342" t="s">
        <v>1112</v>
      </c>
      <c r="C1282" s="479">
        <v>370</v>
      </c>
      <c r="D1282" s="479">
        <f>100+5</f>
        <v>105</v>
      </c>
      <c r="E1282" s="477">
        <f t="shared" si="100"/>
        <v>-0.716216216216216</v>
      </c>
      <c r="F1282" s="139" t="str">
        <f t="shared" si="96"/>
        <v>是</v>
      </c>
      <c r="G1282" s="473" t="str">
        <f t="shared" si="97"/>
        <v>项</v>
      </c>
      <c r="H1282" s="474" t="str">
        <f t="shared" si="98"/>
        <v>224</v>
      </c>
      <c r="I1282" s="474" t="str">
        <f t="shared" si="99"/>
        <v>22407</v>
      </c>
    </row>
    <row r="1283" s="319" customFormat="1" ht="34" hidden="1" customHeight="1" spans="1:9">
      <c r="A1283" s="333">
        <v>2240704</v>
      </c>
      <c r="B1283" s="342" t="s">
        <v>1113</v>
      </c>
      <c r="C1283" s="478">
        <v>0</v>
      </c>
      <c r="D1283" s="479">
        <v>0</v>
      </c>
      <c r="E1283" s="477" t="str">
        <f t="shared" si="100"/>
        <v/>
      </c>
      <c r="F1283" s="139" t="str">
        <f t="shared" si="96"/>
        <v>否</v>
      </c>
      <c r="G1283" s="473" t="str">
        <f t="shared" si="97"/>
        <v>项</v>
      </c>
      <c r="H1283" s="474" t="str">
        <f t="shared" si="98"/>
        <v>224</v>
      </c>
      <c r="I1283" s="474" t="str">
        <f t="shared" si="99"/>
        <v>22407</v>
      </c>
    </row>
    <row r="1284" s="319" customFormat="1" ht="34" hidden="1" customHeight="1" spans="1:9">
      <c r="A1284" s="333">
        <v>2240799</v>
      </c>
      <c r="B1284" s="342" t="s">
        <v>1114</v>
      </c>
      <c r="C1284" s="479">
        <v>0</v>
      </c>
      <c r="D1284" s="479">
        <v>0</v>
      </c>
      <c r="E1284" s="477" t="str">
        <f t="shared" si="100"/>
        <v/>
      </c>
      <c r="F1284" s="139" t="str">
        <f t="shared" ref="F1284:F1317" si="101">IF(LEN(A1284)=3,"是",IF(B1284&lt;&gt;"",IF(SUM(C1284:D1284)&lt;&gt;0,"是","否"),"是"))</f>
        <v>否</v>
      </c>
      <c r="G1284" s="473" t="str">
        <f t="shared" ref="G1284:G1301" si="102">_xlfn.IFS(LEN(A1284)=3,"类",LEN(A1284)=5,"款",LEN(A1284)=7,"项")</f>
        <v>项</v>
      </c>
      <c r="H1284" s="474" t="str">
        <f t="shared" ref="H1284:H1315" si="103">LEFT(A1284,3)</f>
        <v>224</v>
      </c>
      <c r="I1284" s="474" t="str">
        <f t="shared" ref="I1284:I1315" si="104">LEFT(A1284,5)</f>
        <v>22407</v>
      </c>
    </row>
    <row r="1285" s="316" customFormat="1" ht="34" hidden="1" customHeight="1" spans="1:9">
      <c r="A1285" s="339">
        <v>22499</v>
      </c>
      <c r="B1285" s="475" t="s">
        <v>1115</v>
      </c>
      <c r="C1285" s="476">
        <f>SUMIFS(C1286:C$1302,$G1286:$G$1302,"项",$I1286:$I$1302,$A1285)</f>
        <v>0</v>
      </c>
      <c r="D1285" s="479">
        <f>SUMIFS(D1286:D$1302,$G1286:$G$1302,"项",$I1286:$I$1302,$A1285)</f>
        <v>0</v>
      </c>
      <c r="E1285" s="477" t="str">
        <f t="shared" si="100"/>
        <v/>
      </c>
      <c r="F1285" s="139" t="str">
        <f t="shared" si="101"/>
        <v>否</v>
      </c>
      <c r="G1285" s="473" t="str">
        <f t="shared" si="102"/>
        <v>款</v>
      </c>
      <c r="H1285" s="474" t="str">
        <f t="shared" si="103"/>
        <v>224</v>
      </c>
      <c r="I1285" s="474" t="str">
        <f t="shared" si="104"/>
        <v>22499</v>
      </c>
    </row>
    <row r="1286" s="319" customFormat="1" ht="34" hidden="1" customHeight="1" spans="1:9">
      <c r="A1286" s="333" t="s">
        <v>1671</v>
      </c>
      <c r="B1286" s="342" t="s">
        <v>1116</v>
      </c>
      <c r="C1286" s="478">
        <v>0</v>
      </c>
      <c r="D1286" s="479">
        <v>0</v>
      </c>
      <c r="E1286" s="477" t="str">
        <f t="shared" si="100"/>
        <v/>
      </c>
      <c r="F1286" s="139" t="str">
        <f t="shared" si="101"/>
        <v>否</v>
      </c>
      <c r="G1286" s="473" t="str">
        <f t="shared" si="102"/>
        <v>项</v>
      </c>
      <c r="H1286" s="474" t="str">
        <f t="shared" si="103"/>
        <v>224</v>
      </c>
      <c r="I1286" s="474" t="str">
        <f t="shared" si="104"/>
        <v>22499</v>
      </c>
    </row>
    <row r="1287" s="316" customFormat="1" ht="34" customHeight="1" spans="1:9">
      <c r="A1287" s="496">
        <v>227</v>
      </c>
      <c r="B1287" s="334" t="s">
        <v>125</v>
      </c>
      <c r="C1287" s="497">
        <v>0</v>
      </c>
      <c r="D1287" s="497">
        <v>4400</v>
      </c>
      <c r="E1287" s="471" t="str">
        <f t="shared" si="100"/>
        <v/>
      </c>
      <c r="F1287" s="472" t="str">
        <f t="shared" si="101"/>
        <v>是</v>
      </c>
      <c r="G1287" s="473" t="str">
        <f t="shared" si="102"/>
        <v>类</v>
      </c>
      <c r="H1287" s="474" t="str">
        <f t="shared" si="103"/>
        <v>227</v>
      </c>
      <c r="I1287" s="474" t="str">
        <f t="shared" si="104"/>
        <v>227</v>
      </c>
    </row>
    <row r="1288" s="316" customFormat="1" ht="34" customHeight="1" spans="1:9">
      <c r="A1288" s="470">
        <v>229</v>
      </c>
      <c r="B1288" s="340" t="s">
        <v>1117</v>
      </c>
      <c r="C1288" s="341">
        <f>SUMIFS(C1289:C$1302,$G1289:$G$1302,"款",$H1289:$H$1302,$A1288)</f>
        <v>-17</v>
      </c>
      <c r="D1288" s="479">
        <f>SUMIFS(D1289:D$1302,$G1289:$G$1302,"款",$H1289:$H$1302,$A1288)</f>
        <v>29581</v>
      </c>
      <c r="E1288" s="471">
        <f t="shared" si="100"/>
        <v>-1741.05882352941</v>
      </c>
      <c r="F1288" s="472" t="str">
        <f t="shared" si="101"/>
        <v>是</v>
      </c>
      <c r="G1288" s="473" t="str">
        <f t="shared" si="102"/>
        <v>类</v>
      </c>
      <c r="H1288" s="474" t="str">
        <f t="shared" si="103"/>
        <v>229</v>
      </c>
      <c r="I1288" s="474" t="str">
        <f t="shared" si="104"/>
        <v>229</v>
      </c>
    </row>
    <row r="1289" s="316" customFormat="1" ht="34" hidden="1" customHeight="1" spans="1:9">
      <c r="A1289" s="339">
        <v>22902</v>
      </c>
      <c r="B1289" s="475" t="s">
        <v>1118</v>
      </c>
      <c r="C1289" s="476">
        <f>SUMIFS(C1290:C$1302,$G1290:$G$1302,"项",$I1290:$I$1302,$A1289)</f>
        <v>0</v>
      </c>
      <c r="D1289" s="479">
        <f>SUMIFS(D1290:D$1302,$G1290:$G$1302,"项",$I1290:$I$1302,$A1289)</f>
        <v>0</v>
      </c>
      <c r="E1289" s="477" t="str">
        <f t="shared" si="100"/>
        <v/>
      </c>
      <c r="F1289" s="139" t="str">
        <f t="shared" si="101"/>
        <v>否</v>
      </c>
      <c r="G1289" s="473" t="str">
        <f t="shared" si="102"/>
        <v>款</v>
      </c>
      <c r="H1289" s="474" t="str">
        <f t="shared" si="103"/>
        <v>229</v>
      </c>
      <c r="I1289" s="474" t="str">
        <f t="shared" si="104"/>
        <v>22902</v>
      </c>
    </row>
    <row r="1290" s="319" customFormat="1" ht="34" hidden="1" customHeight="1" spans="1:9">
      <c r="A1290" s="333" t="s">
        <v>1672</v>
      </c>
      <c r="B1290" s="342" t="s">
        <v>1119</v>
      </c>
      <c r="C1290" s="478">
        <v>0</v>
      </c>
      <c r="D1290" s="479">
        <v>0</v>
      </c>
      <c r="E1290" s="477" t="str">
        <f t="shared" si="100"/>
        <v/>
      </c>
      <c r="F1290" s="139" t="str">
        <f t="shared" si="101"/>
        <v>否</v>
      </c>
      <c r="G1290" s="473" t="str">
        <f t="shared" si="102"/>
        <v>项</v>
      </c>
      <c r="H1290" s="474" t="str">
        <f t="shared" si="103"/>
        <v>229</v>
      </c>
      <c r="I1290" s="474" t="str">
        <f t="shared" si="104"/>
        <v>22902</v>
      </c>
    </row>
    <row r="1291" s="316" customFormat="1" ht="34" customHeight="1" spans="1:9">
      <c r="A1291" s="339">
        <v>22999</v>
      </c>
      <c r="B1291" s="475" t="s">
        <v>986</v>
      </c>
      <c r="C1291" s="476">
        <f>SUMIFS(C1292:C$1302,$G1292:$G$1302,"项",$I1292:$I$1302,$A1291)</f>
        <v>-17</v>
      </c>
      <c r="D1291" s="479">
        <f>SUMIFS(D1292:D$1302,$G1292:$G$1302,"项",$I1292:$I$1302,$A1291)</f>
        <v>29581</v>
      </c>
      <c r="E1291" s="477">
        <f t="shared" si="100"/>
        <v>-1741.05882352941</v>
      </c>
      <c r="F1291" s="139" t="str">
        <f t="shared" si="101"/>
        <v>是</v>
      </c>
      <c r="G1291" s="473" t="str">
        <f t="shared" si="102"/>
        <v>款</v>
      </c>
      <c r="H1291" s="474" t="str">
        <f t="shared" si="103"/>
        <v>229</v>
      </c>
      <c r="I1291" s="474" t="str">
        <f t="shared" si="104"/>
        <v>22999</v>
      </c>
    </row>
    <row r="1292" s="319" customFormat="1" ht="34" customHeight="1" spans="1:9">
      <c r="A1292" s="333" t="s">
        <v>1120</v>
      </c>
      <c r="B1292" s="342" t="s">
        <v>1121</v>
      </c>
      <c r="C1292" s="478">
        <v>-17</v>
      </c>
      <c r="D1292" s="479">
        <v>29581</v>
      </c>
      <c r="E1292" s="477">
        <f t="shared" si="100"/>
        <v>-1741.05882352941</v>
      </c>
      <c r="F1292" s="139" t="str">
        <f t="shared" si="101"/>
        <v>是</v>
      </c>
      <c r="G1292" s="473" t="str">
        <f t="shared" si="102"/>
        <v>项</v>
      </c>
      <c r="H1292" s="474" t="str">
        <f t="shared" si="103"/>
        <v>229</v>
      </c>
      <c r="I1292" s="474" t="str">
        <f t="shared" si="104"/>
        <v>22999</v>
      </c>
    </row>
    <row r="1293" s="316" customFormat="1" ht="34" customHeight="1" spans="1:9">
      <c r="A1293" s="470">
        <v>232</v>
      </c>
      <c r="B1293" s="340" t="s">
        <v>1122</v>
      </c>
      <c r="C1293" s="341">
        <f>SUMIFS(C1294:C$1302,$G1294:$G$1302,"款",$H1294:$H$1302,$A1293)</f>
        <v>5018</v>
      </c>
      <c r="D1293" s="479">
        <f>SUMIFS(D1294:D$1302,$G1294:$G$1302,"款",$H1294:$H$1302,$A1293)</f>
        <v>5272</v>
      </c>
      <c r="E1293" s="471">
        <f t="shared" si="100"/>
        <v>0.0506177760063771</v>
      </c>
      <c r="F1293" s="472" t="str">
        <f t="shared" si="101"/>
        <v>是</v>
      </c>
      <c r="G1293" s="473" t="str">
        <f t="shared" si="102"/>
        <v>类</v>
      </c>
      <c r="H1293" s="474" t="str">
        <f t="shared" si="103"/>
        <v>232</v>
      </c>
      <c r="I1293" s="474" t="str">
        <f t="shared" si="104"/>
        <v>232</v>
      </c>
    </row>
    <row r="1294" s="316" customFormat="1" ht="34" customHeight="1" spans="1:9">
      <c r="A1294" s="339">
        <v>23203</v>
      </c>
      <c r="B1294" s="475" t="s">
        <v>1123</v>
      </c>
      <c r="C1294" s="476">
        <f>SUMIFS(C1295:C$1302,$G1295:$G$1302,"项",$I1295:$I$1302,$A1294)</f>
        <v>5018</v>
      </c>
      <c r="D1294" s="479">
        <f>SUMIFS(D1295:D$1302,$G1295:$G$1302,"项",$I1295:$I$1302,$A1294)</f>
        <v>5272</v>
      </c>
      <c r="E1294" s="477">
        <f t="shared" si="100"/>
        <v>0.0506177760063771</v>
      </c>
      <c r="F1294" s="139" t="str">
        <f t="shared" si="101"/>
        <v>是</v>
      </c>
      <c r="G1294" s="473" t="str">
        <f t="shared" si="102"/>
        <v>款</v>
      </c>
      <c r="H1294" s="474" t="str">
        <f t="shared" si="103"/>
        <v>232</v>
      </c>
      <c r="I1294" s="474" t="str">
        <f t="shared" si="104"/>
        <v>23203</v>
      </c>
    </row>
    <row r="1295" s="319" customFormat="1" ht="34" customHeight="1" spans="1:9">
      <c r="A1295" s="333" t="s">
        <v>1124</v>
      </c>
      <c r="B1295" s="342" t="s">
        <v>1125</v>
      </c>
      <c r="C1295" s="478">
        <v>5018</v>
      </c>
      <c r="D1295" s="479">
        <v>5272</v>
      </c>
      <c r="E1295" s="477">
        <f t="shared" si="100"/>
        <v>0.0506177760063771</v>
      </c>
      <c r="F1295" s="139" t="str">
        <f t="shared" si="101"/>
        <v>是</v>
      </c>
      <c r="G1295" s="473" t="str">
        <f t="shared" si="102"/>
        <v>项</v>
      </c>
      <c r="H1295" s="474" t="str">
        <f t="shared" si="103"/>
        <v>232</v>
      </c>
      <c r="I1295" s="474" t="str">
        <f t="shared" si="104"/>
        <v>23203</v>
      </c>
    </row>
    <row r="1296" s="319" customFormat="1" ht="34" hidden="1" customHeight="1" spans="1:9">
      <c r="A1296" s="333">
        <v>2320302</v>
      </c>
      <c r="B1296" s="342" t="s">
        <v>1126</v>
      </c>
      <c r="C1296" s="478">
        <v>0</v>
      </c>
      <c r="D1296" s="479">
        <v>0</v>
      </c>
      <c r="E1296" s="477" t="str">
        <f t="shared" si="100"/>
        <v/>
      </c>
      <c r="F1296" s="139" t="str">
        <f t="shared" si="101"/>
        <v>否</v>
      </c>
      <c r="G1296" s="473" t="str">
        <f t="shared" si="102"/>
        <v>项</v>
      </c>
      <c r="H1296" s="474" t="str">
        <f t="shared" si="103"/>
        <v>232</v>
      </c>
      <c r="I1296" s="474" t="str">
        <f t="shared" si="104"/>
        <v>23203</v>
      </c>
    </row>
    <row r="1297" s="319" customFormat="1" ht="34" hidden="1" customHeight="1" spans="1:9">
      <c r="A1297" s="333">
        <v>2320303</v>
      </c>
      <c r="B1297" s="342" t="s">
        <v>1127</v>
      </c>
      <c r="C1297" s="478">
        <v>0</v>
      </c>
      <c r="D1297" s="479">
        <v>0</v>
      </c>
      <c r="E1297" s="477" t="str">
        <f t="shared" si="100"/>
        <v/>
      </c>
      <c r="F1297" s="139" t="str">
        <f t="shared" si="101"/>
        <v>否</v>
      </c>
      <c r="G1297" s="473" t="str">
        <f t="shared" si="102"/>
        <v>项</v>
      </c>
      <c r="H1297" s="474" t="str">
        <f t="shared" si="103"/>
        <v>232</v>
      </c>
      <c r="I1297" s="474" t="str">
        <f t="shared" si="104"/>
        <v>23203</v>
      </c>
    </row>
    <row r="1298" s="319" customFormat="1" ht="34" hidden="1" customHeight="1" spans="1:9">
      <c r="A1298" s="333">
        <v>2320399</v>
      </c>
      <c r="B1298" s="342" t="s">
        <v>1128</v>
      </c>
      <c r="C1298" s="478">
        <v>0</v>
      </c>
      <c r="D1298" s="479">
        <v>0</v>
      </c>
      <c r="E1298" s="477" t="str">
        <f t="shared" si="100"/>
        <v/>
      </c>
      <c r="F1298" s="139" t="str">
        <f t="shared" si="101"/>
        <v>否</v>
      </c>
      <c r="G1298" s="473" t="str">
        <f t="shared" si="102"/>
        <v>项</v>
      </c>
      <c r="H1298" s="474" t="str">
        <f t="shared" si="103"/>
        <v>232</v>
      </c>
      <c r="I1298" s="474" t="str">
        <f t="shared" si="104"/>
        <v>23203</v>
      </c>
    </row>
    <row r="1299" s="316" customFormat="1" ht="34" customHeight="1" spans="1:9">
      <c r="A1299" s="470">
        <v>233</v>
      </c>
      <c r="B1299" s="340" t="s">
        <v>1129</v>
      </c>
      <c r="C1299" s="341">
        <f>SUMIFS(C1300:C$1302,$G1300:$G$1302,"款",$H1300:$H$1302,$A1299)</f>
        <v>35</v>
      </c>
      <c r="D1299" s="479">
        <f>SUMIFS(D1300:D$1302,$G1300:$G$1302,"款",$H1300:$H$1302,$A1299)</f>
        <v>30</v>
      </c>
      <c r="E1299" s="471">
        <f t="shared" si="100"/>
        <v>-0.142857142857143</v>
      </c>
      <c r="F1299" s="472" t="str">
        <f t="shared" si="101"/>
        <v>是</v>
      </c>
      <c r="G1299" s="473" t="str">
        <f t="shared" si="102"/>
        <v>类</v>
      </c>
      <c r="H1299" s="474" t="str">
        <f t="shared" si="103"/>
        <v>233</v>
      </c>
      <c r="I1299" s="474" t="str">
        <f t="shared" si="104"/>
        <v>233</v>
      </c>
    </row>
    <row r="1300" s="316" customFormat="1" ht="34" customHeight="1" spans="1:9">
      <c r="A1300" s="339">
        <v>23303</v>
      </c>
      <c r="B1300" s="475" t="s">
        <v>1130</v>
      </c>
      <c r="C1300" s="476">
        <f>SUMIFS(C1301:C$1302,$G1301:$G$1302,"项",$I1301:$I$1302,$A1300)</f>
        <v>35</v>
      </c>
      <c r="D1300" s="479">
        <f>SUMIFS(D1301:D$1302,$G1301:$G$1302,"项",$I1301:$I$1302,$A1300)</f>
        <v>30</v>
      </c>
      <c r="E1300" s="477">
        <f t="shared" si="100"/>
        <v>-0.142857142857143</v>
      </c>
      <c r="F1300" s="139" t="str">
        <f t="shared" si="101"/>
        <v>是</v>
      </c>
      <c r="G1300" s="473" t="str">
        <f t="shared" si="102"/>
        <v>款</v>
      </c>
      <c r="H1300" s="474" t="str">
        <f t="shared" si="103"/>
        <v>233</v>
      </c>
      <c r="I1300" s="474" t="str">
        <f t="shared" si="104"/>
        <v>23303</v>
      </c>
    </row>
    <row r="1301" s="316" customFormat="1" ht="34" customHeight="1" spans="1:9">
      <c r="A1301" s="333" t="s">
        <v>1131</v>
      </c>
      <c r="B1301" s="342" t="s">
        <v>1132</v>
      </c>
      <c r="C1301" s="478">
        <v>35</v>
      </c>
      <c r="D1301" s="479">
        <v>30</v>
      </c>
      <c r="E1301" s="477">
        <f t="shared" si="100"/>
        <v>-0.142857142857143</v>
      </c>
      <c r="F1301" s="139" t="str">
        <f t="shared" si="101"/>
        <v>是</v>
      </c>
      <c r="G1301" s="473" t="str">
        <f t="shared" si="102"/>
        <v>项</v>
      </c>
      <c r="H1301" s="474" t="str">
        <f t="shared" si="103"/>
        <v>233</v>
      </c>
      <c r="I1301" s="474" t="str">
        <f t="shared" si="104"/>
        <v>23303</v>
      </c>
    </row>
    <row r="1302" s="316" customFormat="1" ht="34" customHeight="1" spans="1:9">
      <c r="A1302" s="333"/>
      <c r="B1302" s="342"/>
      <c r="C1302" s="478">
        <v>0</v>
      </c>
      <c r="D1302" s="479">
        <v>0</v>
      </c>
      <c r="E1302" s="477" t="str">
        <f t="shared" si="100"/>
        <v/>
      </c>
      <c r="F1302" s="139" t="str">
        <f t="shared" si="101"/>
        <v>是</v>
      </c>
      <c r="G1302" s="473"/>
      <c r="H1302" s="474" t="str">
        <f t="shared" si="103"/>
        <v/>
      </c>
      <c r="I1302" s="474" t="str">
        <f t="shared" si="104"/>
        <v/>
      </c>
    </row>
    <row r="1303" s="316" customFormat="1" ht="34" customHeight="1" spans="1:9">
      <c r="A1303" s="498"/>
      <c r="B1303" s="207" t="s">
        <v>1133</v>
      </c>
      <c r="C1303" s="499">
        <f>SUMIFS(C$4:C$1302,$G$4:$G$1302,"类")</f>
        <v>340079</v>
      </c>
      <c r="D1303" s="479">
        <f>SUMIFS(D$4:D$1302,$G$4:$G$1302,"类")</f>
        <v>435527</v>
      </c>
      <c r="E1303" s="477">
        <f t="shared" si="100"/>
        <v>0.280664198612675</v>
      </c>
      <c r="F1303" s="139" t="str">
        <f t="shared" si="101"/>
        <v>是</v>
      </c>
      <c r="G1303" s="473"/>
      <c r="H1303" s="474" t="str">
        <f t="shared" si="103"/>
        <v/>
      </c>
      <c r="I1303" s="474" t="str">
        <f t="shared" si="104"/>
        <v/>
      </c>
    </row>
    <row r="1304" s="316" customFormat="1" ht="34" customHeight="1" spans="1:9">
      <c r="A1304" s="470">
        <v>230</v>
      </c>
      <c r="B1304" s="340" t="s">
        <v>1134</v>
      </c>
      <c r="C1304" s="341">
        <f>SUMIFS(C1305:C$1315,$G1305:$G$1315,"款",$H1305:$H$1315,$A1304)</f>
        <v>11900</v>
      </c>
      <c r="D1304" s="479">
        <f>SUMIFS(D1305:D$1315,$G1305:$G$1315,"款",$H1305:$H$1315,$A1304)</f>
        <v>14306</v>
      </c>
      <c r="E1304" s="471">
        <f t="shared" si="100"/>
        <v>0.20218487394958</v>
      </c>
      <c r="F1304" s="139" t="str">
        <f t="shared" si="101"/>
        <v>是</v>
      </c>
      <c r="G1304" s="473" t="str">
        <f t="shared" ref="G1304:G1315" si="105">_xlfn.IFS(LEN(A1304)=3,"类",LEN(A1304)=5,"款",LEN(A1304)=7,"项")</f>
        <v>类</v>
      </c>
      <c r="H1304" s="474" t="str">
        <f t="shared" si="103"/>
        <v>230</v>
      </c>
      <c r="I1304" s="474" t="str">
        <f t="shared" si="104"/>
        <v>230</v>
      </c>
    </row>
    <row r="1305" s="316" customFormat="1" ht="34" customHeight="1" spans="1:9">
      <c r="A1305" s="339">
        <v>23006</v>
      </c>
      <c r="B1305" s="475" t="s">
        <v>1135</v>
      </c>
      <c r="C1305" s="476">
        <f>SUMIFS(C1306:C$1315,$G1306:$G$1315,"项",$I1306:$I$1315,$A1305)</f>
        <v>8340</v>
      </c>
      <c r="D1305" s="479">
        <f>SUMIFS(D1306:D$1315,$G1306:$G$1315,"项",$I1306:$I$1315,$A1305)</f>
        <v>7263</v>
      </c>
      <c r="E1305" s="477">
        <f t="shared" si="100"/>
        <v>-0.129136690647482</v>
      </c>
      <c r="F1305" s="139" t="str">
        <f t="shared" si="101"/>
        <v>是</v>
      </c>
      <c r="G1305" s="473" t="str">
        <f t="shared" si="105"/>
        <v>款</v>
      </c>
      <c r="H1305" s="474" t="str">
        <f t="shared" si="103"/>
        <v>230</v>
      </c>
      <c r="I1305" s="474" t="str">
        <f t="shared" si="104"/>
        <v>23006</v>
      </c>
    </row>
    <row r="1306" s="319" customFormat="1" ht="34" hidden="1" customHeight="1" spans="1:9">
      <c r="A1306" s="333" t="s">
        <v>1136</v>
      </c>
      <c r="B1306" s="342" t="s">
        <v>1137</v>
      </c>
      <c r="C1306" s="478">
        <v>0</v>
      </c>
      <c r="D1306" s="479">
        <v>0</v>
      </c>
      <c r="E1306" s="477" t="str">
        <f t="shared" si="100"/>
        <v/>
      </c>
      <c r="F1306" s="139" t="str">
        <f t="shared" si="101"/>
        <v>否</v>
      </c>
      <c r="G1306" s="473" t="str">
        <f t="shared" si="105"/>
        <v>项</v>
      </c>
      <c r="H1306" s="474" t="str">
        <f t="shared" si="103"/>
        <v>230</v>
      </c>
      <c r="I1306" s="474" t="str">
        <f t="shared" si="104"/>
        <v>23006</v>
      </c>
    </row>
    <row r="1307" s="319" customFormat="1" ht="34" customHeight="1" spans="1:9">
      <c r="A1307" s="333">
        <v>2300602</v>
      </c>
      <c r="B1307" s="342" t="s">
        <v>1138</v>
      </c>
      <c r="C1307" s="478">
        <v>8340</v>
      </c>
      <c r="D1307" s="479">
        <v>7263</v>
      </c>
      <c r="E1307" s="477">
        <f t="shared" si="100"/>
        <v>-0.129136690647482</v>
      </c>
      <c r="F1307" s="139" t="str">
        <f t="shared" si="101"/>
        <v>是</v>
      </c>
      <c r="G1307" s="473" t="str">
        <f t="shared" si="105"/>
        <v>项</v>
      </c>
      <c r="H1307" s="474" t="str">
        <f t="shared" si="103"/>
        <v>230</v>
      </c>
      <c r="I1307" s="474" t="str">
        <f t="shared" si="104"/>
        <v>23006</v>
      </c>
    </row>
    <row r="1308" s="319" customFormat="1" ht="34" customHeight="1" spans="1:9">
      <c r="A1308" s="333" t="s">
        <v>1139</v>
      </c>
      <c r="B1308" s="342" t="s">
        <v>1140</v>
      </c>
      <c r="C1308" s="479">
        <v>3560</v>
      </c>
      <c r="D1308" s="479">
        <v>7043</v>
      </c>
      <c r="E1308" s="477">
        <f t="shared" si="100"/>
        <v>0.978370786516854</v>
      </c>
      <c r="F1308" s="139" t="str">
        <f t="shared" si="101"/>
        <v>是</v>
      </c>
      <c r="G1308" s="473" t="str">
        <f t="shared" si="105"/>
        <v>款</v>
      </c>
      <c r="H1308" s="474" t="str">
        <f t="shared" si="103"/>
        <v>230</v>
      </c>
      <c r="I1308" s="474" t="str">
        <f t="shared" si="104"/>
        <v>23008</v>
      </c>
    </row>
    <row r="1309" s="319" customFormat="1" ht="34" hidden="1" customHeight="1" spans="1:9">
      <c r="A1309" s="333" t="s">
        <v>1141</v>
      </c>
      <c r="B1309" s="342" t="s">
        <v>1142</v>
      </c>
      <c r="C1309" s="479">
        <v>0</v>
      </c>
      <c r="D1309" s="479">
        <v>0</v>
      </c>
      <c r="E1309" s="477" t="str">
        <f t="shared" si="100"/>
        <v/>
      </c>
      <c r="F1309" s="139" t="str">
        <f t="shared" si="101"/>
        <v>否</v>
      </c>
      <c r="G1309" s="473" t="str">
        <f t="shared" si="105"/>
        <v>款</v>
      </c>
      <c r="H1309" s="474" t="str">
        <f t="shared" si="103"/>
        <v>230</v>
      </c>
      <c r="I1309" s="474" t="str">
        <f t="shared" si="104"/>
        <v>23015</v>
      </c>
    </row>
    <row r="1310" s="319" customFormat="1" ht="34" hidden="1" customHeight="1" spans="1:9">
      <c r="A1310" s="333" t="s">
        <v>1143</v>
      </c>
      <c r="B1310" s="342" t="s">
        <v>1144</v>
      </c>
      <c r="C1310" s="479">
        <v>0</v>
      </c>
      <c r="D1310" s="479">
        <v>0</v>
      </c>
      <c r="E1310" s="477" t="str">
        <f t="shared" si="100"/>
        <v/>
      </c>
      <c r="F1310" s="139" t="str">
        <f t="shared" si="101"/>
        <v>否</v>
      </c>
      <c r="G1310" s="473" t="str">
        <f t="shared" si="105"/>
        <v>款</v>
      </c>
      <c r="H1310" s="474" t="str">
        <f t="shared" si="103"/>
        <v>230</v>
      </c>
      <c r="I1310" s="474" t="str">
        <f t="shared" si="104"/>
        <v>23016</v>
      </c>
    </row>
    <row r="1311" s="319" customFormat="1" ht="34" hidden="1" customHeight="1" spans="1:9">
      <c r="A1311" s="339" t="s">
        <v>138</v>
      </c>
      <c r="B1311" s="475" t="s">
        <v>1673</v>
      </c>
      <c r="C1311" s="476">
        <f>SUMIFS(C1312:C$1315,$G1312:$G$1315,"项",$I1312:$I$1315,$A1311)</f>
        <v>0</v>
      </c>
      <c r="D1311" s="479">
        <f>SUMIFS(D1312:D$1315,$G1312:$G$1315,"项",$I1312:$I$1315,$A1311)</f>
        <v>0</v>
      </c>
      <c r="E1311" s="477" t="str">
        <f t="shared" si="100"/>
        <v/>
      </c>
      <c r="F1311" s="139" t="str">
        <f t="shared" si="101"/>
        <v>否</v>
      </c>
      <c r="G1311" s="473" t="str">
        <f t="shared" si="105"/>
        <v>款</v>
      </c>
      <c r="H1311" s="474" t="str">
        <f t="shared" si="103"/>
        <v>230</v>
      </c>
      <c r="I1311" s="474" t="str">
        <f t="shared" si="104"/>
        <v>23021</v>
      </c>
    </row>
    <row r="1312" s="319" customFormat="1" ht="34" hidden="1" customHeight="1" spans="1:9">
      <c r="A1312" s="333" t="s">
        <v>1147</v>
      </c>
      <c r="B1312" s="342" t="s">
        <v>1148</v>
      </c>
      <c r="C1312" s="478">
        <v>0</v>
      </c>
      <c r="D1312" s="479">
        <v>0</v>
      </c>
      <c r="E1312" s="477" t="str">
        <f t="shared" si="100"/>
        <v/>
      </c>
      <c r="F1312" s="139" t="str">
        <f t="shared" si="101"/>
        <v>否</v>
      </c>
      <c r="G1312" s="473" t="str">
        <f t="shared" si="105"/>
        <v>项</v>
      </c>
      <c r="H1312" s="474" t="str">
        <f t="shared" si="103"/>
        <v>230</v>
      </c>
      <c r="I1312" s="474" t="str">
        <f t="shared" si="104"/>
        <v>23021</v>
      </c>
    </row>
    <row r="1313" s="316" customFormat="1" ht="34" customHeight="1" spans="1:9">
      <c r="A1313" s="470">
        <v>231</v>
      </c>
      <c r="B1313" s="340" t="s">
        <v>1149</v>
      </c>
      <c r="C1313" s="341">
        <f>SUMIFS(C1314:C$1315,$G1314:$G$1315,"款",$H1314:$H$1315,$A1313)</f>
        <v>37432</v>
      </c>
      <c r="D1313" s="479">
        <f>SUMIFS(D1314:D$1315,$G1314:$G$1315,"款",$H1314:$H$1315,$A1313)</f>
        <v>29700</v>
      </c>
      <c r="E1313" s="471">
        <f t="shared" si="100"/>
        <v>-0.206561231032272</v>
      </c>
      <c r="F1313" s="139" t="str">
        <f t="shared" si="101"/>
        <v>是</v>
      </c>
      <c r="G1313" s="473" t="str">
        <f t="shared" si="105"/>
        <v>类</v>
      </c>
      <c r="H1313" s="474" t="str">
        <f t="shared" si="103"/>
        <v>231</v>
      </c>
      <c r="I1313" s="474" t="str">
        <f t="shared" si="104"/>
        <v>231</v>
      </c>
    </row>
    <row r="1314" s="316" customFormat="1" ht="34" customHeight="1" spans="1:9">
      <c r="A1314" s="339">
        <v>23103</v>
      </c>
      <c r="B1314" s="475" t="s">
        <v>1150</v>
      </c>
      <c r="C1314" s="476">
        <f>SUMIFS(C1315:C$1315,$G1315:$G$1315,"项",$I1315:$I$1315,$A1314)</f>
        <v>37432</v>
      </c>
      <c r="D1314" s="479">
        <f>SUMIFS(D1315:D$1315,$G1315:$G$1315,"项",$I1315:$I$1315,$A1314)</f>
        <v>29700</v>
      </c>
      <c r="E1314" s="477">
        <f t="shared" si="100"/>
        <v>-0.206561231032272</v>
      </c>
      <c r="F1314" s="139" t="str">
        <f t="shared" si="101"/>
        <v>是</v>
      </c>
      <c r="G1314" s="473" t="str">
        <f t="shared" si="105"/>
        <v>款</v>
      </c>
      <c r="H1314" s="474" t="str">
        <f t="shared" si="103"/>
        <v>231</v>
      </c>
      <c r="I1314" s="474" t="str">
        <f t="shared" si="104"/>
        <v>23103</v>
      </c>
    </row>
    <row r="1315" s="319" customFormat="1" ht="34" customHeight="1" spans="1:9">
      <c r="A1315" s="333">
        <v>2310301</v>
      </c>
      <c r="B1315" s="342" t="s">
        <v>1151</v>
      </c>
      <c r="C1315" s="478">
        <v>37432</v>
      </c>
      <c r="D1315" s="479">
        <v>29700</v>
      </c>
      <c r="E1315" s="477">
        <f t="shared" si="100"/>
        <v>-0.206561231032272</v>
      </c>
      <c r="F1315" s="139" t="str">
        <f t="shared" si="101"/>
        <v>是</v>
      </c>
      <c r="G1315" s="473" t="str">
        <f t="shared" si="105"/>
        <v>项</v>
      </c>
      <c r="H1315" s="474" t="str">
        <f t="shared" si="103"/>
        <v>231</v>
      </c>
      <c r="I1315" s="474" t="str">
        <f t="shared" si="104"/>
        <v>23103</v>
      </c>
    </row>
    <row r="1316" s="316" customFormat="1" ht="34" customHeight="1" spans="1:9">
      <c r="A1316" s="496">
        <v>23009</v>
      </c>
      <c r="B1316" s="334" t="s">
        <v>142</v>
      </c>
      <c r="C1316" s="497">
        <v>6442</v>
      </c>
      <c r="D1316" s="497"/>
      <c r="E1316" s="477">
        <f t="shared" si="100"/>
        <v>-1</v>
      </c>
      <c r="F1316" s="139" t="str">
        <f t="shared" si="101"/>
        <v>是</v>
      </c>
      <c r="G1316" s="473"/>
      <c r="H1316" s="474"/>
      <c r="I1316" s="474"/>
    </row>
    <row r="1317" s="316" customFormat="1" ht="34" customHeight="1" spans="1:9">
      <c r="A1317" s="470"/>
      <c r="B1317" s="500" t="s">
        <v>143</v>
      </c>
      <c r="C1317" s="341">
        <f>SUM(C1303,C1304,C1313,C1316)</f>
        <v>395853</v>
      </c>
      <c r="D1317" s="341">
        <f>SUM(D1303,D1304,D1313,D1316)</f>
        <v>479533</v>
      </c>
      <c r="E1317" s="471">
        <f t="shared" si="100"/>
        <v>0.211391602438279</v>
      </c>
      <c r="F1317" s="139" t="str">
        <f t="shared" si="101"/>
        <v>是</v>
      </c>
      <c r="G1317" s="473"/>
      <c r="H1317" s="474" t="str">
        <f>LEFT(A1317,3)</f>
        <v/>
      </c>
      <c r="I1317" s="474" t="str">
        <f>LEFT(A1317,5)</f>
        <v/>
      </c>
    </row>
  </sheetData>
  <autoFilter xmlns:etc="http://www.wps.cn/officeDocument/2017/etCustomData" ref="A3:L1317" etc:filterBottomFollowUsedRange="0">
    <filterColumn colId="5">
      <customFilters>
        <customFilter operator="equal" val="是"/>
      </customFilters>
    </filterColumn>
    <extLst/>
  </autoFilter>
  <mergeCells count="1">
    <mergeCell ref="B1:E1"/>
  </mergeCells>
  <conditionalFormatting sqref="F769">
    <cfRule type="cellIs" dxfId="5" priority="528" stopIfTrue="1" operator="lessThan">
      <formula>0</formula>
    </cfRule>
  </conditionalFormatting>
  <conditionalFormatting sqref="F770">
    <cfRule type="cellIs" dxfId="5" priority="527" stopIfTrue="1" operator="lessThan">
      <formula>0</formula>
    </cfRule>
  </conditionalFormatting>
  <conditionalFormatting sqref="F771">
    <cfRule type="cellIs" dxfId="5" priority="526" stopIfTrue="1" operator="lessThan">
      <formula>0</formula>
    </cfRule>
  </conditionalFormatting>
  <conditionalFormatting sqref="F772">
    <cfRule type="cellIs" dxfId="5" priority="525" stopIfTrue="1" operator="lessThan">
      <formula>0</formula>
    </cfRule>
  </conditionalFormatting>
  <conditionalFormatting sqref="F773">
    <cfRule type="cellIs" dxfId="5" priority="524" stopIfTrue="1" operator="lessThan">
      <formula>0</formula>
    </cfRule>
  </conditionalFormatting>
  <conditionalFormatting sqref="F774">
    <cfRule type="cellIs" dxfId="5" priority="523" stopIfTrue="1" operator="lessThan">
      <formula>0</formula>
    </cfRule>
  </conditionalFormatting>
  <conditionalFormatting sqref="F775">
    <cfRule type="cellIs" dxfId="5" priority="522" stopIfTrue="1" operator="lessThan">
      <formula>0</formula>
    </cfRule>
  </conditionalFormatting>
  <conditionalFormatting sqref="F776">
    <cfRule type="cellIs" dxfId="5" priority="521" stopIfTrue="1" operator="lessThan">
      <formula>0</formula>
    </cfRule>
  </conditionalFormatting>
  <conditionalFormatting sqref="F777">
    <cfRule type="cellIs" dxfId="5" priority="520" stopIfTrue="1" operator="lessThan">
      <formula>0</formula>
    </cfRule>
  </conditionalFormatting>
  <conditionalFormatting sqref="F778">
    <cfRule type="cellIs" dxfId="5" priority="519" stopIfTrue="1" operator="lessThan">
      <formula>0</formula>
    </cfRule>
  </conditionalFormatting>
  <conditionalFormatting sqref="F779">
    <cfRule type="cellIs" dxfId="5" priority="518" stopIfTrue="1" operator="lessThan">
      <formula>0</formula>
    </cfRule>
  </conditionalFormatting>
  <conditionalFormatting sqref="F780">
    <cfRule type="cellIs" dxfId="5" priority="517" stopIfTrue="1" operator="lessThan">
      <formula>0</formula>
    </cfRule>
  </conditionalFormatting>
  <conditionalFormatting sqref="F781">
    <cfRule type="cellIs" dxfId="5" priority="516" stopIfTrue="1" operator="lessThan">
      <formula>0</formula>
    </cfRule>
  </conditionalFormatting>
  <conditionalFormatting sqref="F782">
    <cfRule type="cellIs" dxfId="5" priority="515" stopIfTrue="1" operator="lessThan">
      <formula>0</formula>
    </cfRule>
  </conditionalFormatting>
  <conditionalFormatting sqref="F783">
    <cfRule type="cellIs" dxfId="5" priority="514" stopIfTrue="1" operator="lessThan">
      <formula>0</formula>
    </cfRule>
  </conditionalFormatting>
  <conditionalFormatting sqref="F784">
    <cfRule type="cellIs" dxfId="5" priority="513" stopIfTrue="1" operator="lessThan">
      <formula>0</formula>
    </cfRule>
  </conditionalFormatting>
  <conditionalFormatting sqref="F785">
    <cfRule type="cellIs" dxfId="5" priority="512" stopIfTrue="1" operator="lessThan">
      <formula>0</formula>
    </cfRule>
  </conditionalFormatting>
  <conditionalFormatting sqref="F786">
    <cfRule type="cellIs" dxfId="5" priority="511" stopIfTrue="1" operator="lessThan">
      <formula>0</formula>
    </cfRule>
  </conditionalFormatting>
  <conditionalFormatting sqref="F787">
    <cfRule type="cellIs" dxfId="5" priority="510" stopIfTrue="1" operator="lessThan">
      <formula>0</formula>
    </cfRule>
  </conditionalFormatting>
  <conditionalFormatting sqref="F788">
    <cfRule type="cellIs" dxfId="5" priority="509" stopIfTrue="1" operator="lessThan">
      <formula>0</formula>
    </cfRule>
  </conditionalFormatting>
  <conditionalFormatting sqref="F789">
    <cfRule type="cellIs" dxfId="5" priority="508" stopIfTrue="1" operator="lessThan">
      <formula>0</formula>
    </cfRule>
  </conditionalFormatting>
  <conditionalFormatting sqref="F790">
    <cfRule type="cellIs" dxfId="5" priority="507" stopIfTrue="1" operator="lessThan">
      <formula>0</formula>
    </cfRule>
  </conditionalFormatting>
  <conditionalFormatting sqref="F791">
    <cfRule type="cellIs" dxfId="5" priority="506" stopIfTrue="1" operator="lessThan">
      <formula>0</formula>
    </cfRule>
  </conditionalFormatting>
  <conditionalFormatting sqref="F792">
    <cfRule type="cellIs" dxfId="5" priority="505" stopIfTrue="1" operator="lessThan">
      <formula>0</formula>
    </cfRule>
  </conditionalFormatting>
  <conditionalFormatting sqref="F793">
    <cfRule type="cellIs" dxfId="5" priority="504" stopIfTrue="1" operator="lessThan">
      <formula>0</formula>
    </cfRule>
  </conditionalFormatting>
  <conditionalFormatting sqref="F794">
    <cfRule type="cellIs" dxfId="5" priority="503" stopIfTrue="1" operator="lessThan">
      <formula>0</formula>
    </cfRule>
  </conditionalFormatting>
  <conditionalFormatting sqref="F795">
    <cfRule type="cellIs" dxfId="5" priority="502" stopIfTrue="1" operator="lessThan">
      <formula>0</formula>
    </cfRule>
  </conditionalFormatting>
  <conditionalFormatting sqref="F796">
    <cfRule type="cellIs" dxfId="5" priority="501" stopIfTrue="1" operator="lessThan">
      <formula>0</formula>
    </cfRule>
  </conditionalFormatting>
  <conditionalFormatting sqref="F797">
    <cfRule type="cellIs" dxfId="5" priority="500" stopIfTrue="1" operator="lessThan">
      <formula>0</formula>
    </cfRule>
  </conditionalFormatting>
  <conditionalFormatting sqref="F798">
    <cfRule type="cellIs" dxfId="5" priority="499" stopIfTrue="1" operator="lessThan">
      <formula>0</formula>
    </cfRule>
  </conditionalFormatting>
  <conditionalFormatting sqref="F799">
    <cfRule type="cellIs" dxfId="5" priority="498" stopIfTrue="1" operator="lessThan">
      <formula>0</formula>
    </cfRule>
  </conditionalFormatting>
  <conditionalFormatting sqref="F800">
    <cfRule type="cellIs" dxfId="5" priority="497" stopIfTrue="1" operator="lessThan">
      <formula>0</formula>
    </cfRule>
  </conditionalFormatting>
  <conditionalFormatting sqref="F801">
    <cfRule type="cellIs" dxfId="5" priority="496" stopIfTrue="1" operator="lessThan">
      <formula>0</formula>
    </cfRule>
  </conditionalFormatting>
  <conditionalFormatting sqref="F802">
    <cfRule type="cellIs" dxfId="5" priority="495" stopIfTrue="1" operator="lessThan">
      <formula>0</formula>
    </cfRule>
  </conditionalFormatting>
  <conditionalFormatting sqref="F803">
    <cfRule type="cellIs" dxfId="5" priority="494" stopIfTrue="1" operator="lessThan">
      <formula>0</formula>
    </cfRule>
  </conditionalFormatting>
  <conditionalFormatting sqref="F804">
    <cfRule type="cellIs" dxfId="5" priority="493" stopIfTrue="1" operator="lessThan">
      <formula>0</formula>
    </cfRule>
  </conditionalFormatting>
  <conditionalFormatting sqref="F805">
    <cfRule type="cellIs" dxfId="5" priority="492" stopIfTrue="1" operator="lessThan">
      <formula>0</formula>
    </cfRule>
  </conditionalFormatting>
  <conditionalFormatting sqref="F806">
    <cfRule type="cellIs" dxfId="5" priority="491" stopIfTrue="1" operator="lessThan">
      <formula>0</formula>
    </cfRule>
  </conditionalFormatting>
  <conditionalFormatting sqref="F807">
    <cfRule type="cellIs" dxfId="5" priority="490" stopIfTrue="1" operator="lessThan">
      <formula>0</formula>
    </cfRule>
  </conditionalFormatting>
  <conditionalFormatting sqref="F808">
    <cfRule type="cellIs" dxfId="5" priority="489" stopIfTrue="1" operator="lessThan">
      <formula>0</formula>
    </cfRule>
  </conditionalFormatting>
  <conditionalFormatting sqref="F809">
    <cfRule type="cellIs" dxfId="5" priority="488" stopIfTrue="1" operator="lessThan">
      <formula>0</formula>
    </cfRule>
  </conditionalFormatting>
  <conditionalFormatting sqref="F810">
    <cfRule type="cellIs" dxfId="5" priority="487" stopIfTrue="1" operator="lessThan">
      <formula>0</formula>
    </cfRule>
  </conditionalFormatting>
  <conditionalFormatting sqref="F811">
    <cfRule type="cellIs" dxfId="5" priority="486" stopIfTrue="1" operator="lessThan">
      <formula>0</formula>
    </cfRule>
  </conditionalFormatting>
  <conditionalFormatting sqref="F812">
    <cfRule type="cellIs" dxfId="5" priority="485" stopIfTrue="1" operator="lessThan">
      <formula>0</formula>
    </cfRule>
  </conditionalFormatting>
  <conditionalFormatting sqref="F813">
    <cfRule type="cellIs" dxfId="5" priority="484" stopIfTrue="1" operator="lessThan">
      <formula>0</formula>
    </cfRule>
  </conditionalFormatting>
  <conditionalFormatting sqref="F814">
    <cfRule type="cellIs" dxfId="5" priority="483" stopIfTrue="1" operator="lessThan">
      <formula>0</formula>
    </cfRule>
  </conditionalFormatting>
  <conditionalFormatting sqref="F815">
    <cfRule type="cellIs" dxfId="5" priority="482" stopIfTrue="1" operator="lessThan">
      <formula>0</formula>
    </cfRule>
  </conditionalFormatting>
  <conditionalFormatting sqref="F816">
    <cfRule type="cellIs" dxfId="5" priority="481" stopIfTrue="1" operator="lessThan">
      <formula>0</formula>
    </cfRule>
  </conditionalFormatting>
  <conditionalFormatting sqref="F817">
    <cfRule type="cellIs" dxfId="5" priority="480" stopIfTrue="1" operator="lessThan">
      <formula>0</formula>
    </cfRule>
  </conditionalFormatting>
  <conditionalFormatting sqref="F818">
    <cfRule type="cellIs" dxfId="5" priority="479" stopIfTrue="1" operator="lessThan">
      <formula>0</formula>
    </cfRule>
  </conditionalFormatting>
  <conditionalFormatting sqref="F819">
    <cfRule type="cellIs" dxfId="5" priority="478" stopIfTrue="1" operator="lessThan">
      <formula>0</formula>
    </cfRule>
  </conditionalFormatting>
  <conditionalFormatting sqref="F820">
    <cfRule type="cellIs" dxfId="5" priority="477" stopIfTrue="1" operator="lessThan">
      <formula>0</formula>
    </cfRule>
  </conditionalFormatting>
  <conditionalFormatting sqref="F821">
    <cfRule type="cellIs" dxfId="5" priority="476" stopIfTrue="1" operator="lessThan">
      <formula>0</formula>
    </cfRule>
  </conditionalFormatting>
  <conditionalFormatting sqref="F822">
    <cfRule type="cellIs" dxfId="5" priority="475" stopIfTrue="1" operator="lessThan">
      <formula>0</formula>
    </cfRule>
  </conditionalFormatting>
  <conditionalFormatting sqref="F823">
    <cfRule type="cellIs" dxfId="5" priority="474" stopIfTrue="1" operator="lessThan">
      <formula>0</formula>
    </cfRule>
  </conditionalFormatting>
  <conditionalFormatting sqref="F824">
    <cfRule type="cellIs" dxfId="5" priority="473" stopIfTrue="1" operator="lessThan">
      <formula>0</formula>
    </cfRule>
  </conditionalFormatting>
  <conditionalFormatting sqref="F825">
    <cfRule type="cellIs" dxfId="5" priority="472" stopIfTrue="1" operator="lessThan">
      <formula>0</formula>
    </cfRule>
  </conditionalFormatting>
  <conditionalFormatting sqref="F826">
    <cfRule type="cellIs" dxfId="5" priority="471" stopIfTrue="1" operator="lessThan">
      <formula>0</formula>
    </cfRule>
  </conditionalFormatting>
  <conditionalFormatting sqref="F827">
    <cfRule type="cellIs" dxfId="5" priority="470" stopIfTrue="1" operator="lessThan">
      <formula>0</formula>
    </cfRule>
  </conditionalFormatting>
  <conditionalFormatting sqref="F828">
    <cfRule type="cellIs" dxfId="5" priority="469" stopIfTrue="1" operator="lessThan">
      <formula>0</formula>
    </cfRule>
  </conditionalFormatting>
  <conditionalFormatting sqref="F829">
    <cfRule type="cellIs" dxfId="5" priority="468" stopIfTrue="1" operator="lessThan">
      <formula>0</formula>
    </cfRule>
  </conditionalFormatting>
  <conditionalFormatting sqref="F830">
    <cfRule type="cellIs" dxfId="5" priority="467" stopIfTrue="1" operator="lessThan">
      <formula>0</formula>
    </cfRule>
  </conditionalFormatting>
  <conditionalFormatting sqref="F831">
    <cfRule type="cellIs" dxfId="5" priority="466" stopIfTrue="1" operator="lessThan">
      <formula>0</formula>
    </cfRule>
  </conditionalFormatting>
  <conditionalFormatting sqref="F832">
    <cfRule type="cellIs" dxfId="5" priority="465" stopIfTrue="1" operator="lessThan">
      <formula>0</formula>
    </cfRule>
  </conditionalFormatting>
  <conditionalFormatting sqref="F833">
    <cfRule type="cellIs" dxfId="5" priority="464" stopIfTrue="1" operator="lessThan">
      <formula>0</formula>
    </cfRule>
  </conditionalFormatting>
  <conditionalFormatting sqref="F834">
    <cfRule type="cellIs" dxfId="5" priority="463" stopIfTrue="1" operator="lessThan">
      <formula>0</formula>
    </cfRule>
  </conditionalFormatting>
  <conditionalFormatting sqref="F835">
    <cfRule type="cellIs" dxfId="5" priority="462" stopIfTrue="1" operator="lessThan">
      <formula>0</formula>
    </cfRule>
  </conditionalFormatting>
  <conditionalFormatting sqref="F836">
    <cfRule type="cellIs" dxfId="5" priority="461" stopIfTrue="1" operator="lessThan">
      <formula>0</formula>
    </cfRule>
  </conditionalFormatting>
  <conditionalFormatting sqref="F837">
    <cfRule type="cellIs" dxfId="5" priority="460" stopIfTrue="1" operator="lessThan">
      <formula>0</formula>
    </cfRule>
  </conditionalFormatting>
  <conditionalFormatting sqref="F838">
    <cfRule type="cellIs" dxfId="5" priority="459" stopIfTrue="1" operator="lessThan">
      <formula>0</formula>
    </cfRule>
  </conditionalFormatting>
  <conditionalFormatting sqref="F839">
    <cfRule type="cellIs" dxfId="5" priority="458" stopIfTrue="1" operator="lessThan">
      <formula>0</formula>
    </cfRule>
  </conditionalFormatting>
  <conditionalFormatting sqref="F840">
    <cfRule type="cellIs" dxfId="5" priority="457" stopIfTrue="1" operator="lessThan">
      <formula>0</formula>
    </cfRule>
  </conditionalFormatting>
  <conditionalFormatting sqref="F841">
    <cfRule type="cellIs" dxfId="5" priority="456" stopIfTrue="1" operator="lessThan">
      <formula>0</formula>
    </cfRule>
  </conditionalFormatting>
  <conditionalFormatting sqref="F842">
    <cfRule type="cellIs" dxfId="5" priority="455" stopIfTrue="1" operator="lessThan">
      <formula>0</formula>
    </cfRule>
  </conditionalFormatting>
  <conditionalFormatting sqref="F843">
    <cfRule type="cellIs" dxfId="5" priority="454" stopIfTrue="1" operator="lessThan">
      <formula>0</formula>
    </cfRule>
  </conditionalFormatting>
  <conditionalFormatting sqref="F844">
    <cfRule type="cellIs" dxfId="5" priority="453" stopIfTrue="1" operator="lessThan">
      <formula>0</formula>
    </cfRule>
  </conditionalFormatting>
  <conditionalFormatting sqref="F845">
    <cfRule type="cellIs" dxfId="5" priority="452" stopIfTrue="1" operator="lessThan">
      <formula>0</formula>
    </cfRule>
  </conditionalFormatting>
  <conditionalFormatting sqref="F846">
    <cfRule type="cellIs" dxfId="5" priority="451" stopIfTrue="1" operator="lessThan">
      <formula>0</formula>
    </cfRule>
  </conditionalFormatting>
  <conditionalFormatting sqref="F847">
    <cfRule type="cellIs" dxfId="5" priority="450" stopIfTrue="1" operator="lessThan">
      <formula>0</formula>
    </cfRule>
  </conditionalFormatting>
  <conditionalFormatting sqref="F848">
    <cfRule type="cellIs" dxfId="5" priority="449" stopIfTrue="1" operator="lessThan">
      <formula>0</formula>
    </cfRule>
  </conditionalFormatting>
  <conditionalFormatting sqref="F849">
    <cfRule type="cellIs" dxfId="5" priority="448" stopIfTrue="1" operator="lessThan">
      <formula>0</formula>
    </cfRule>
  </conditionalFormatting>
  <conditionalFormatting sqref="F850">
    <cfRule type="cellIs" dxfId="5" priority="447" stopIfTrue="1" operator="lessThan">
      <formula>0</formula>
    </cfRule>
  </conditionalFormatting>
  <conditionalFormatting sqref="F851">
    <cfRule type="cellIs" dxfId="5" priority="446" stopIfTrue="1" operator="lessThan">
      <formula>0</formula>
    </cfRule>
  </conditionalFormatting>
  <conditionalFormatting sqref="F852">
    <cfRule type="cellIs" dxfId="5" priority="445" stopIfTrue="1" operator="lessThan">
      <formula>0</formula>
    </cfRule>
  </conditionalFormatting>
  <conditionalFormatting sqref="F853">
    <cfRule type="cellIs" dxfId="5" priority="444" stopIfTrue="1" operator="lessThan">
      <formula>0</formula>
    </cfRule>
  </conditionalFormatting>
  <conditionalFormatting sqref="F854">
    <cfRule type="cellIs" dxfId="5" priority="443" stopIfTrue="1" operator="lessThan">
      <formula>0</formula>
    </cfRule>
  </conditionalFormatting>
  <conditionalFormatting sqref="F855">
    <cfRule type="cellIs" dxfId="5" priority="442" stopIfTrue="1" operator="lessThan">
      <formula>0</formula>
    </cfRule>
  </conditionalFormatting>
  <conditionalFormatting sqref="F856">
    <cfRule type="cellIs" dxfId="5" priority="441" stopIfTrue="1" operator="lessThan">
      <formula>0</formula>
    </cfRule>
  </conditionalFormatting>
  <conditionalFormatting sqref="F857">
    <cfRule type="cellIs" dxfId="5" priority="440" stopIfTrue="1" operator="lessThan">
      <formula>0</formula>
    </cfRule>
  </conditionalFormatting>
  <conditionalFormatting sqref="F858">
    <cfRule type="cellIs" dxfId="5" priority="439" stopIfTrue="1" operator="lessThan">
      <formula>0</formula>
    </cfRule>
  </conditionalFormatting>
  <conditionalFormatting sqref="F859">
    <cfRule type="cellIs" dxfId="5" priority="438" stopIfTrue="1" operator="lessThan">
      <formula>0</formula>
    </cfRule>
  </conditionalFormatting>
  <conditionalFormatting sqref="F860">
    <cfRule type="cellIs" dxfId="5" priority="437" stopIfTrue="1" operator="lessThan">
      <formula>0</formula>
    </cfRule>
  </conditionalFormatting>
  <conditionalFormatting sqref="F861">
    <cfRule type="cellIs" dxfId="5" priority="436" stopIfTrue="1" operator="lessThan">
      <formula>0</formula>
    </cfRule>
  </conditionalFormatting>
  <conditionalFormatting sqref="F862">
    <cfRule type="cellIs" dxfId="5" priority="435" stopIfTrue="1" operator="lessThan">
      <formula>0</formula>
    </cfRule>
  </conditionalFormatting>
  <conditionalFormatting sqref="F863">
    <cfRule type="cellIs" dxfId="5" priority="434" stopIfTrue="1" operator="lessThan">
      <formula>0</formula>
    </cfRule>
  </conditionalFormatting>
  <conditionalFormatting sqref="F864">
    <cfRule type="cellIs" dxfId="5" priority="433" stopIfTrue="1" operator="lessThan">
      <formula>0</formula>
    </cfRule>
  </conditionalFormatting>
  <conditionalFormatting sqref="F865">
    <cfRule type="cellIs" dxfId="5" priority="432" stopIfTrue="1" operator="lessThan">
      <formula>0</formula>
    </cfRule>
  </conditionalFormatting>
  <conditionalFormatting sqref="F866">
    <cfRule type="cellIs" dxfId="5" priority="431" stopIfTrue="1" operator="lessThan">
      <formula>0</formula>
    </cfRule>
  </conditionalFormatting>
  <conditionalFormatting sqref="F867">
    <cfRule type="cellIs" dxfId="5" priority="430" stopIfTrue="1" operator="lessThan">
      <formula>0</formula>
    </cfRule>
  </conditionalFormatting>
  <conditionalFormatting sqref="F868">
    <cfRule type="cellIs" dxfId="5" priority="429" stopIfTrue="1" operator="lessThan">
      <formula>0</formula>
    </cfRule>
  </conditionalFormatting>
  <conditionalFormatting sqref="F869">
    <cfRule type="cellIs" dxfId="5" priority="428" stopIfTrue="1" operator="lessThan">
      <formula>0</formula>
    </cfRule>
  </conditionalFormatting>
  <conditionalFormatting sqref="F870">
    <cfRule type="cellIs" dxfId="5" priority="427" stopIfTrue="1" operator="lessThan">
      <formula>0</formula>
    </cfRule>
  </conditionalFormatting>
  <conditionalFormatting sqref="F871">
    <cfRule type="cellIs" dxfId="5" priority="426" stopIfTrue="1" operator="lessThan">
      <formula>0</formula>
    </cfRule>
  </conditionalFormatting>
  <conditionalFormatting sqref="F872">
    <cfRule type="cellIs" dxfId="5" priority="425" stopIfTrue="1" operator="lessThan">
      <formula>0</formula>
    </cfRule>
  </conditionalFormatting>
  <conditionalFormatting sqref="F873">
    <cfRule type="cellIs" dxfId="5" priority="424" stopIfTrue="1" operator="lessThan">
      <formula>0</formula>
    </cfRule>
  </conditionalFormatting>
  <conditionalFormatting sqref="F874">
    <cfRule type="cellIs" dxfId="5" priority="423" stopIfTrue="1" operator="lessThan">
      <formula>0</formula>
    </cfRule>
  </conditionalFormatting>
  <conditionalFormatting sqref="F875">
    <cfRule type="cellIs" dxfId="5" priority="422" stopIfTrue="1" operator="lessThan">
      <formula>0</formula>
    </cfRule>
  </conditionalFormatting>
  <conditionalFormatting sqref="F876">
    <cfRule type="cellIs" dxfId="5" priority="421" stopIfTrue="1" operator="lessThan">
      <formula>0</formula>
    </cfRule>
  </conditionalFormatting>
  <conditionalFormatting sqref="F877">
    <cfRule type="cellIs" dxfId="5" priority="420" stopIfTrue="1" operator="lessThan">
      <formula>0</formula>
    </cfRule>
  </conditionalFormatting>
  <conditionalFormatting sqref="F878">
    <cfRule type="cellIs" dxfId="5" priority="19" stopIfTrue="1" operator="lessThan">
      <formula>0</formula>
    </cfRule>
  </conditionalFormatting>
  <conditionalFormatting sqref="F879">
    <cfRule type="cellIs" dxfId="5" priority="419" stopIfTrue="1" operator="lessThan">
      <formula>0</formula>
    </cfRule>
  </conditionalFormatting>
  <conditionalFormatting sqref="F880">
    <cfRule type="cellIs" dxfId="5" priority="418" stopIfTrue="1" operator="lessThan">
      <formula>0</formula>
    </cfRule>
  </conditionalFormatting>
  <conditionalFormatting sqref="F881">
    <cfRule type="cellIs" dxfId="5" priority="417" stopIfTrue="1" operator="lessThan">
      <formula>0</formula>
    </cfRule>
  </conditionalFormatting>
  <conditionalFormatting sqref="F882">
    <cfRule type="cellIs" dxfId="5" priority="416" stopIfTrue="1" operator="lessThan">
      <formula>0</formula>
    </cfRule>
  </conditionalFormatting>
  <conditionalFormatting sqref="F883">
    <cfRule type="cellIs" dxfId="5" priority="415" stopIfTrue="1" operator="lessThan">
      <formula>0</formula>
    </cfRule>
  </conditionalFormatting>
  <conditionalFormatting sqref="F884">
    <cfRule type="cellIs" dxfId="5" priority="414" stopIfTrue="1" operator="lessThan">
      <formula>0</formula>
    </cfRule>
  </conditionalFormatting>
  <conditionalFormatting sqref="F885">
    <cfRule type="cellIs" dxfId="5" priority="413" stopIfTrue="1" operator="lessThan">
      <formula>0</formula>
    </cfRule>
  </conditionalFormatting>
  <conditionalFormatting sqref="F886">
    <cfRule type="cellIs" dxfId="5" priority="412" stopIfTrue="1" operator="lessThan">
      <formula>0</formula>
    </cfRule>
  </conditionalFormatting>
  <conditionalFormatting sqref="F887">
    <cfRule type="cellIs" dxfId="5" priority="411" stopIfTrue="1" operator="lessThan">
      <formula>0</formula>
    </cfRule>
  </conditionalFormatting>
  <conditionalFormatting sqref="F888">
    <cfRule type="cellIs" dxfId="5" priority="410" stopIfTrue="1" operator="lessThan">
      <formula>0</formula>
    </cfRule>
  </conditionalFormatting>
  <conditionalFormatting sqref="F889">
    <cfRule type="cellIs" dxfId="5" priority="409" stopIfTrue="1" operator="lessThan">
      <formula>0</formula>
    </cfRule>
  </conditionalFormatting>
  <conditionalFormatting sqref="F890">
    <cfRule type="cellIs" dxfId="5" priority="408" stopIfTrue="1" operator="lessThan">
      <formula>0</formula>
    </cfRule>
  </conditionalFormatting>
  <conditionalFormatting sqref="F891">
    <cfRule type="cellIs" dxfId="5" priority="407" stopIfTrue="1" operator="lessThan">
      <formula>0</formula>
    </cfRule>
  </conditionalFormatting>
  <conditionalFormatting sqref="F892">
    <cfRule type="cellIs" dxfId="5" priority="406" stopIfTrue="1" operator="lessThan">
      <formula>0</formula>
    </cfRule>
  </conditionalFormatting>
  <conditionalFormatting sqref="F893">
    <cfRule type="cellIs" dxfId="5" priority="405" stopIfTrue="1" operator="lessThan">
      <formula>0</formula>
    </cfRule>
  </conditionalFormatting>
  <conditionalFormatting sqref="F894">
    <cfRule type="cellIs" dxfId="5" priority="404" stopIfTrue="1" operator="lessThan">
      <formula>0</formula>
    </cfRule>
  </conditionalFormatting>
  <conditionalFormatting sqref="F895">
    <cfRule type="cellIs" dxfId="5" priority="403" stopIfTrue="1" operator="lessThan">
      <formula>0</formula>
    </cfRule>
  </conditionalFormatting>
  <conditionalFormatting sqref="F896">
    <cfRule type="cellIs" dxfId="5" priority="402" stopIfTrue="1" operator="lessThan">
      <formula>0</formula>
    </cfRule>
  </conditionalFormatting>
  <conditionalFormatting sqref="F897">
    <cfRule type="cellIs" dxfId="5" priority="401" stopIfTrue="1" operator="lessThan">
      <formula>0</formula>
    </cfRule>
  </conditionalFormatting>
  <conditionalFormatting sqref="F898">
    <cfRule type="cellIs" dxfId="5" priority="400" stopIfTrue="1" operator="lessThan">
      <formula>0</formula>
    </cfRule>
  </conditionalFormatting>
  <conditionalFormatting sqref="F899">
    <cfRule type="cellIs" dxfId="5" priority="399" stopIfTrue="1" operator="lessThan">
      <formula>0</formula>
    </cfRule>
  </conditionalFormatting>
  <conditionalFormatting sqref="F900">
    <cfRule type="cellIs" dxfId="5" priority="398" stopIfTrue="1" operator="lessThan">
      <formula>0</formula>
    </cfRule>
  </conditionalFormatting>
  <conditionalFormatting sqref="F901">
    <cfRule type="cellIs" dxfId="5" priority="397" stopIfTrue="1" operator="lessThan">
      <formula>0</formula>
    </cfRule>
  </conditionalFormatting>
  <conditionalFormatting sqref="F902">
    <cfRule type="cellIs" dxfId="5" priority="396" stopIfTrue="1" operator="lessThan">
      <formula>0</formula>
    </cfRule>
  </conditionalFormatting>
  <conditionalFormatting sqref="F903">
    <cfRule type="cellIs" dxfId="5" priority="395" stopIfTrue="1" operator="lessThan">
      <formula>0</formula>
    </cfRule>
  </conditionalFormatting>
  <conditionalFormatting sqref="F904">
    <cfRule type="cellIs" dxfId="5" priority="394" stopIfTrue="1" operator="lessThan">
      <formula>0</formula>
    </cfRule>
  </conditionalFormatting>
  <conditionalFormatting sqref="F905">
    <cfRule type="cellIs" dxfId="5" priority="393" stopIfTrue="1" operator="lessThan">
      <formula>0</formula>
    </cfRule>
  </conditionalFormatting>
  <conditionalFormatting sqref="F906">
    <cfRule type="cellIs" dxfId="5" priority="392" stopIfTrue="1" operator="lessThan">
      <formula>0</formula>
    </cfRule>
  </conditionalFormatting>
  <conditionalFormatting sqref="F907">
    <cfRule type="cellIs" dxfId="5" priority="391" stopIfTrue="1" operator="lessThan">
      <formula>0</formula>
    </cfRule>
  </conditionalFormatting>
  <conditionalFormatting sqref="F908">
    <cfRule type="cellIs" dxfId="5" priority="390" stopIfTrue="1" operator="lessThan">
      <formula>0</formula>
    </cfRule>
  </conditionalFormatting>
  <conditionalFormatting sqref="F909">
    <cfRule type="cellIs" dxfId="5" priority="389" stopIfTrue="1" operator="lessThan">
      <formula>0</formula>
    </cfRule>
  </conditionalFormatting>
  <conditionalFormatting sqref="F910">
    <cfRule type="cellIs" dxfId="5" priority="388" stopIfTrue="1" operator="lessThan">
      <formula>0</formula>
    </cfRule>
  </conditionalFormatting>
  <conditionalFormatting sqref="F911">
    <cfRule type="cellIs" dxfId="5" priority="387" stopIfTrue="1" operator="lessThan">
      <formula>0</formula>
    </cfRule>
  </conditionalFormatting>
  <conditionalFormatting sqref="F912">
    <cfRule type="cellIs" dxfId="5" priority="386" stopIfTrue="1" operator="lessThan">
      <formula>0</formula>
    </cfRule>
  </conditionalFormatting>
  <conditionalFormatting sqref="F913">
    <cfRule type="cellIs" dxfId="5" priority="385" stopIfTrue="1" operator="lessThan">
      <formula>0</formula>
    </cfRule>
  </conditionalFormatting>
  <conditionalFormatting sqref="F914">
    <cfRule type="cellIs" dxfId="5" priority="384" stopIfTrue="1" operator="lessThan">
      <formula>0</formula>
    </cfRule>
  </conditionalFormatting>
  <conditionalFormatting sqref="F915">
    <cfRule type="cellIs" dxfId="5" priority="383" stopIfTrue="1" operator="lessThan">
      <formula>0</formula>
    </cfRule>
  </conditionalFormatting>
  <conditionalFormatting sqref="F916">
    <cfRule type="cellIs" dxfId="5" priority="382" stopIfTrue="1" operator="lessThan">
      <formula>0</formula>
    </cfRule>
  </conditionalFormatting>
  <conditionalFormatting sqref="F917">
    <cfRule type="cellIs" dxfId="5" priority="381" stopIfTrue="1" operator="lessThan">
      <formula>0</formula>
    </cfRule>
  </conditionalFormatting>
  <conditionalFormatting sqref="F918">
    <cfRule type="cellIs" dxfId="5" priority="380" stopIfTrue="1" operator="lessThan">
      <formula>0</formula>
    </cfRule>
  </conditionalFormatting>
  <conditionalFormatting sqref="F919">
    <cfRule type="cellIs" dxfId="5" priority="379" stopIfTrue="1" operator="lessThan">
      <formula>0</formula>
    </cfRule>
  </conditionalFormatting>
  <conditionalFormatting sqref="F920">
    <cfRule type="cellIs" dxfId="5" priority="378" stopIfTrue="1" operator="lessThan">
      <formula>0</formula>
    </cfRule>
  </conditionalFormatting>
  <conditionalFormatting sqref="F921">
    <cfRule type="cellIs" dxfId="5" priority="377" stopIfTrue="1" operator="lessThan">
      <formula>0</formula>
    </cfRule>
  </conditionalFormatting>
  <conditionalFormatting sqref="F922">
    <cfRule type="cellIs" dxfId="5" priority="376" stopIfTrue="1" operator="lessThan">
      <formula>0</formula>
    </cfRule>
  </conditionalFormatting>
  <conditionalFormatting sqref="F923">
    <cfRule type="cellIs" dxfId="5" priority="375" stopIfTrue="1" operator="lessThan">
      <formula>0</formula>
    </cfRule>
  </conditionalFormatting>
  <conditionalFormatting sqref="F924">
    <cfRule type="cellIs" dxfId="5" priority="374" stopIfTrue="1" operator="lessThan">
      <formula>0</formula>
    </cfRule>
  </conditionalFormatting>
  <conditionalFormatting sqref="F925">
    <cfRule type="cellIs" dxfId="5" priority="373" stopIfTrue="1" operator="lessThan">
      <formula>0</formula>
    </cfRule>
  </conditionalFormatting>
  <conditionalFormatting sqref="F926">
    <cfRule type="cellIs" dxfId="5" priority="372" stopIfTrue="1" operator="lessThan">
      <formula>0</formula>
    </cfRule>
  </conditionalFormatting>
  <conditionalFormatting sqref="F927">
    <cfRule type="cellIs" dxfId="5" priority="371" stopIfTrue="1" operator="lessThan">
      <formula>0</formula>
    </cfRule>
  </conditionalFormatting>
  <conditionalFormatting sqref="F928">
    <cfRule type="cellIs" dxfId="5" priority="370" stopIfTrue="1" operator="lessThan">
      <formula>0</formula>
    </cfRule>
  </conditionalFormatting>
  <conditionalFormatting sqref="F929">
    <cfRule type="cellIs" dxfId="5" priority="369" stopIfTrue="1" operator="lessThan">
      <formula>0</formula>
    </cfRule>
  </conditionalFormatting>
  <conditionalFormatting sqref="F930">
    <cfRule type="cellIs" dxfId="5" priority="368" stopIfTrue="1" operator="lessThan">
      <formula>0</formula>
    </cfRule>
  </conditionalFormatting>
  <conditionalFormatting sqref="F931">
    <cfRule type="cellIs" dxfId="5" priority="367" stopIfTrue="1" operator="lessThan">
      <formula>0</formula>
    </cfRule>
  </conditionalFormatting>
  <conditionalFormatting sqref="F932">
    <cfRule type="cellIs" dxfId="5" priority="366" stopIfTrue="1" operator="lessThan">
      <formula>0</formula>
    </cfRule>
  </conditionalFormatting>
  <conditionalFormatting sqref="F933">
    <cfRule type="cellIs" dxfId="5" priority="365" stopIfTrue="1" operator="lessThan">
      <formula>0</formula>
    </cfRule>
  </conditionalFormatting>
  <conditionalFormatting sqref="F934">
    <cfRule type="cellIs" dxfId="5" priority="364" stopIfTrue="1" operator="lessThan">
      <formula>0</formula>
    </cfRule>
  </conditionalFormatting>
  <conditionalFormatting sqref="F935">
    <cfRule type="cellIs" dxfId="5" priority="363" stopIfTrue="1" operator="lessThan">
      <formula>0</formula>
    </cfRule>
  </conditionalFormatting>
  <conditionalFormatting sqref="F936">
    <cfRule type="cellIs" dxfId="5" priority="362" stopIfTrue="1" operator="lessThan">
      <formula>0</formula>
    </cfRule>
  </conditionalFormatting>
  <conditionalFormatting sqref="F937">
    <cfRule type="cellIs" dxfId="5" priority="361" stopIfTrue="1" operator="lessThan">
      <formula>0</formula>
    </cfRule>
  </conditionalFormatting>
  <conditionalFormatting sqref="F938">
    <cfRule type="cellIs" dxfId="5" priority="360" stopIfTrue="1" operator="lessThan">
      <formula>0</formula>
    </cfRule>
  </conditionalFormatting>
  <conditionalFormatting sqref="F939">
    <cfRule type="cellIs" dxfId="5" priority="359" stopIfTrue="1" operator="lessThan">
      <formula>0</formula>
    </cfRule>
  </conditionalFormatting>
  <conditionalFormatting sqref="F940">
    <cfRule type="cellIs" dxfId="5" priority="358" stopIfTrue="1" operator="lessThan">
      <formula>0</formula>
    </cfRule>
  </conditionalFormatting>
  <conditionalFormatting sqref="F941">
    <cfRule type="cellIs" dxfId="5" priority="357" stopIfTrue="1" operator="lessThan">
      <formula>0</formula>
    </cfRule>
  </conditionalFormatting>
  <conditionalFormatting sqref="F942">
    <cfRule type="cellIs" dxfId="5" priority="356" stopIfTrue="1" operator="lessThan">
      <formula>0</formula>
    </cfRule>
  </conditionalFormatting>
  <conditionalFormatting sqref="F943">
    <cfRule type="cellIs" dxfId="5" priority="355" stopIfTrue="1" operator="lessThan">
      <formula>0</formula>
    </cfRule>
  </conditionalFormatting>
  <conditionalFormatting sqref="F944">
    <cfRule type="cellIs" dxfId="5" priority="354" stopIfTrue="1" operator="lessThan">
      <formula>0</formula>
    </cfRule>
  </conditionalFormatting>
  <conditionalFormatting sqref="F945">
    <cfRule type="cellIs" dxfId="5" priority="353" stopIfTrue="1" operator="lessThan">
      <formula>0</formula>
    </cfRule>
  </conditionalFormatting>
  <conditionalFormatting sqref="F946">
    <cfRule type="cellIs" dxfId="5" priority="352" stopIfTrue="1" operator="lessThan">
      <formula>0</formula>
    </cfRule>
  </conditionalFormatting>
  <conditionalFormatting sqref="F947">
    <cfRule type="cellIs" dxfId="5" priority="351" stopIfTrue="1" operator="lessThan">
      <formula>0</formula>
    </cfRule>
  </conditionalFormatting>
  <conditionalFormatting sqref="F948">
    <cfRule type="cellIs" dxfId="5" priority="350" stopIfTrue="1" operator="lessThan">
      <formula>0</formula>
    </cfRule>
  </conditionalFormatting>
  <conditionalFormatting sqref="F949">
    <cfRule type="cellIs" dxfId="5" priority="349" stopIfTrue="1" operator="lessThan">
      <formula>0</formula>
    </cfRule>
  </conditionalFormatting>
  <conditionalFormatting sqref="F950">
    <cfRule type="cellIs" dxfId="5" priority="348" stopIfTrue="1" operator="lessThan">
      <formula>0</formula>
    </cfRule>
  </conditionalFormatting>
  <conditionalFormatting sqref="F951">
    <cfRule type="cellIs" dxfId="5" priority="347" stopIfTrue="1" operator="lessThan">
      <formula>0</formula>
    </cfRule>
  </conditionalFormatting>
  <conditionalFormatting sqref="F952">
    <cfRule type="cellIs" dxfId="5" priority="346" stopIfTrue="1" operator="lessThan">
      <formula>0</formula>
    </cfRule>
  </conditionalFormatting>
  <conditionalFormatting sqref="F953">
    <cfRule type="cellIs" dxfId="5" priority="345" stopIfTrue="1" operator="lessThan">
      <formula>0</formula>
    </cfRule>
  </conditionalFormatting>
  <conditionalFormatting sqref="F954">
    <cfRule type="cellIs" dxfId="5" priority="344" stopIfTrue="1" operator="lessThan">
      <formula>0</formula>
    </cfRule>
  </conditionalFormatting>
  <conditionalFormatting sqref="F955">
    <cfRule type="cellIs" dxfId="5" priority="343" stopIfTrue="1" operator="lessThan">
      <formula>0</formula>
    </cfRule>
  </conditionalFormatting>
  <conditionalFormatting sqref="F956">
    <cfRule type="cellIs" dxfId="5" priority="342" stopIfTrue="1" operator="lessThan">
      <formula>0</formula>
    </cfRule>
  </conditionalFormatting>
  <conditionalFormatting sqref="F957">
    <cfRule type="cellIs" dxfId="5" priority="341" stopIfTrue="1" operator="lessThan">
      <formula>0</formula>
    </cfRule>
  </conditionalFormatting>
  <conditionalFormatting sqref="F958">
    <cfRule type="cellIs" dxfId="5" priority="340" stopIfTrue="1" operator="lessThan">
      <formula>0</formula>
    </cfRule>
  </conditionalFormatting>
  <conditionalFormatting sqref="F959">
    <cfRule type="cellIs" dxfId="5" priority="339" stopIfTrue="1" operator="lessThan">
      <formula>0</formula>
    </cfRule>
  </conditionalFormatting>
  <conditionalFormatting sqref="F960">
    <cfRule type="cellIs" dxfId="5" priority="338" stopIfTrue="1" operator="lessThan">
      <formula>0</formula>
    </cfRule>
  </conditionalFormatting>
  <conditionalFormatting sqref="F961">
    <cfRule type="cellIs" dxfId="5" priority="337" stopIfTrue="1" operator="lessThan">
      <formula>0</formula>
    </cfRule>
  </conditionalFormatting>
  <conditionalFormatting sqref="F962">
    <cfRule type="cellIs" dxfId="5" priority="336" stopIfTrue="1" operator="lessThan">
      <formula>0</formula>
    </cfRule>
  </conditionalFormatting>
  <conditionalFormatting sqref="F963">
    <cfRule type="cellIs" dxfId="5" priority="335" stopIfTrue="1" operator="lessThan">
      <formula>0</formula>
    </cfRule>
  </conditionalFormatting>
  <conditionalFormatting sqref="F964">
    <cfRule type="cellIs" dxfId="5" priority="334" stopIfTrue="1" operator="lessThan">
      <formula>0</formula>
    </cfRule>
  </conditionalFormatting>
  <conditionalFormatting sqref="F965">
    <cfRule type="cellIs" dxfId="5" priority="333" stopIfTrue="1" operator="lessThan">
      <formula>0</formula>
    </cfRule>
  </conditionalFormatting>
  <conditionalFormatting sqref="F966">
    <cfRule type="cellIs" dxfId="5" priority="332" stopIfTrue="1" operator="lessThan">
      <formula>0</formula>
    </cfRule>
  </conditionalFormatting>
  <conditionalFormatting sqref="F967">
    <cfRule type="cellIs" dxfId="5" priority="331" stopIfTrue="1" operator="lessThan">
      <formula>0</formula>
    </cfRule>
  </conditionalFormatting>
  <conditionalFormatting sqref="F968">
    <cfRule type="cellIs" dxfId="5" priority="330" stopIfTrue="1" operator="lessThan">
      <formula>0</formula>
    </cfRule>
  </conditionalFormatting>
  <conditionalFormatting sqref="F969">
    <cfRule type="cellIs" dxfId="5" priority="329" stopIfTrue="1" operator="lessThan">
      <formula>0</formula>
    </cfRule>
  </conditionalFormatting>
  <conditionalFormatting sqref="F970">
    <cfRule type="cellIs" dxfId="5" priority="328" stopIfTrue="1" operator="lessThan">
      <formula>0</formula>
    </cfRule>
  </conditionalFormatting>
  <conditionalFormatting sqref="F971">
    <cfRule type="cellIs" dxfId="5" priority="327" stopIfTrue="1" operator="lessThan">
      <formula>0</formula>
    </cfRule>
  </conditionalFormatting>
  <conditionalFormatting sqref="F972">
    <cfRule type="cellIs" dxfId="5" priority="326" stopIfTrue="1" operator="lessThan">
      <formula>0</formula>
    </cfRule>
  </conditionalFormatting>
  <conditionalFormatting sqref="F973">
    <cfRule type="cellIs" dxfId="5" priority="325" stopIfTrue="1" operator="lessThan">
      <formula>0</formula>
    </cfRule>
  </conditionalFormatting>
  <conditionalFormatting sqref="F974">
    <cfRule type="cellIs" dxfId="5" priority="324" stopIfTrue="1" operator="lessThan">
      <formula>0</formula>
    </cfRule>
  </conditionalFormatting>
  <conditionalFormatting sqref="F975">
    <cfRule type="cellIs" dxfId="5" priority="323" stopIfTrue="1" operator="lessThan">
      <formula>0</formula>
    </cfRule>
  </conditionalFormatting>
  <conditionalFormatting sqref="F976">
    <cfRule type="cellIs" dxfId="5" priority="322" stopIfTrue="1" operator="lessThan">
      <formula>0</formula>
    </cfRule>
  </conditionalFormatting>
  <conditionalFormatting sqref="F977">
    <cfRule type="cellIs" dxfId="5" priority="321" stopIfTrue="1" operator="lessThan">
      <formula>0</formula>
    </cfRule>
  </conditionalFormatting>
  <conditionalFormatting sqref="F978">
    <cfRule type="cellIs" dxfId="5" priority="320" stopIfTrue="1" operator="lessThan">
      <formula>0</formula>
    </cfRule>
  </conditionalFormatting>
  <conditionalFormatting sqref="F979">
    <cfRule type="cellIs" dxfId="5" priority="319" stopIfTrue="1" operator="lessThan">
      <formula>0</formula>
    </cfRule>
  </conditionalFormatting>
  <conditionalFormatting sqref="F980">
    <cfRule type="cellIs" dxfId="5" priority="318" stopIfTrue="1" operator="lessThan">
      <formula>0</formula>
    </cfRule>
  </conditionalFormatting>
  <conditionalFormatting sqref="F981">
    <cfRule type="cellIs" dxfId="5" priority="317" stopIfTrue="1" operator="lessThan">
      <formula>0</formula>
    </cfRule>
  </conditionalFormatting>
  <conditionalFormatting sqref="F982">
    <cfRule type="cellIs" dxfId="5" priority="316" stopIfTrue="1" operator="lessThan">
      <formula>0</formula>
    </cfRule>
  </conditionalFormatting>
  <conditionalFormatting sqref="F983">
    <cfRule type="cellIs" dxfId="5" priority="315" stopIfTrue="1" operator="lessThan">
      <formula>0</formula>
    </cfRule>
  </conditionalFormatting>
  <conditionalFormatting sqref="F984">
    <cfRule type="cellIs" dxfId="5" priority="314" stopIfTrue="1" operator="lessThan">
      <formula>0</formula>
    </cfRule>
  </conditionalFormatting>
  <conditionalFormatting sqref="F985">
    <cfRule type="cellIs" dxfId="5" priority="313" stopIfTrue="1" operator="lessThan">
      <formula>0</formula>
    </cfRule>
  </conditionalFormatting>
  <conditionalFormatting sqref="F986">
    <cfRule type="cellIs" dxfId="5" priority="312" stopIfTrue="1" operator="lessThan">
      <formula>0</formula>
    </cfRule>
  </conditionalFormatting>
  <conditionalFormatting sqref="F987">
    <cfRule type="cellIs" dxfId="5" priority="311" stopIfTrue="1" operator="lessThan">
      <formula>0</formula>
    </cfRule>
  </conditionalFormatting>
  <conditionalFormatting sqref="F988">
    <cfRule type="cellIs" dxfId="5" priority="310" stopIfTrue="1" operator="lessThan">
      <formula>0</formula>
    </cfRule>
  </conditionalFormatting>
  <conditionalFormatting sqref="F989">
    <cfRule type="cellIs" dxfId="5" priority="309" stopIfTrue="1" operator="lessThan">
      <formula>0</formula>
    </cfRule>
  </conditionalFormatting>
  <conditionalFormatting sqref="F990">
    <cfRule type="cellIs" dxfId="5" priority="308" stopIfTrue="1" operator="lessThan">
      <formula>0</formula>
    </cfRule>
  </conditionalFormatting>
  <conditionalFormatting sqref="F991">
    <cfRule type="cellIs" dxfId="5" priority="307" stopIfTrue="1" operator="lessThan">
      <formula>0</formula>
    </cfRule>
  </conditionalFormatting>
  <conditionalFormatting sqref="F992">
    <cfRule type="cellIs" dxfId="5" priority="306" stopIfTrue="1" operator="lessThan">
      <formula>0</formula>
    </cfRule>
  </conditionalFormatting>
  <conditionalFormatting sqref="F993">
    <cfRule type="cellIs" dxfId="5" priority="305" stopIfTrue="1" operator="lessThan">
      <formula>0</formula>
    </cfRule>
  </conditionalFormatting>
  <conditionalFormatting sqref="F994">
    <cfRule type="cellIs" dxfId="5" priority="304" stopIfTrue="1" operator="lessThan">
      <formula>0</formula>
    </cfRule>
  </conditionalFormatting>
  <conditionalFormatting sqref="F995">
    <cfRule type="cellIs" dxfId="5" priority="303" stopIfTrue="1" operator="lessThan">
      <formula>0</formula>
    </cfRule>
  </conditionalFormatting>
  <conditionalFormatting sqref="F996">
    <cfRule type="cellIs" dxfId="5" priority="302" stopIfTrue="1" operator="lessThan">
      <formula>0</formula>
    </cfRule>
  </conditionalFormatting>
  <conditionalFormatting sqref="F997">
    <cfRule type="cellIs" dxfId="5" priority="301" stopIfTrue="1" operator="lessThan">
      <formula>0</formula>
    </cfRule>
  </conditionalFormatting>
  <conditionalFormatting sqref="F998">
    <cfRule type="cellIs" dxfId="5" priority="300" stopIfTrue="1" operator="lessThan">
      <formula>0</formula>
    </cfRule>
  </conditionalFormatting>
  <conditionalFormatting sqref="F999">
    <cfRule type="cellIs" dxfId="5" priority="299" stopIfTrue="1" operator="lessThan">
      <formula>0</formula>
    </cfRule>
  </conditionalFormatting>
  <conditionalFormatting sqref="F1000">
    <cfRule type="cellIs" dxfId="5" priority="298" stopIfTrue="1" operator="lessThan">
      <formula>0</formula>
    </cfRule>
  </conditionalFormatting>
  <conditionalFormatting sqref="F1001">
    <cfRule type="cellIs" dxfId="5" priority="297" stopIfTrue="1" operator="lessThan">
      <formula>0</formula>
    </cfRule>
  </conditionalFormatting>
  <conditionalFormatting sqref="F1002">
    <cfRule type="cellIs" dxfId="5" priority="296" stopIfTrue="1" operator="lessThan">
      <formula>0</formula>
    </cfRule>
  </conditionalFormatting>
  <conditionalFormatting sqref="F1003">
    <cfRule type="cellIs" dxfId="5" priority="295" stopIfTrue="1" operator="lessThan">
      <formula>0</formula>
    </cfRule>
  </conditionalFormatting>
  <conditionalFormatting sqref="F1004">
    <cfRule type="cellIs" dxfId="5" priority="294" stopIfTrue="1" operator="lessThan">
      <formula>0</formula>
    </cfRule>
  </conditionalFormatting>
  <conditionalFormatting sqref="F1005">
    <cfRule type="cellIs" dxfId="5" priority="293" stopIfTrue="1" operator="lessThan">
      <formula>0</formula>
    </cfRule>
  </conditionalFormatting>
  <conditionalFormatting sqref="F1006">
    <cfRule type="cellIs" dxfId="5" priority="292" stopIfTrue="1" operator="lessThan">
      <formula>0</formula>
    </cfRule>
  </conditionalFormatting>
  <conditionalFormatting sqref="F1007">
    <cfRule type="cellIs" dxfId="5" priority="291" stopIfTrue="1" operator="lessThan">
      <formula>0</formula>
    </cfRule>
  </conditionalFormatting>
  <conditionalFormatting sqref="F1008">
    <cfRule type="cellIs" dxfId="5" priority="290" stopIfTrue="1" operator="lessThan">
      <formula>0</formula>
    </cfRule>
  </conditionalFormatting>
  <conditionalFormatting sqref="F1009">
    <cfRule type="cellIs" dxfId="5" priority="289" stopIfTrue="1" operator="lessThan">
      <formula>0</formula>
    </cfRule>
  </conditionalFormatting>
  <conditionalFormatting sqref="F1010">
    <cfRule type="cellIs" dxfId="5" priority="288" stopIfTrue="1" operator="lessThan">
      <formula>0</formula>
    </cfRule>
  </conditionalFormatting>
  <conditionalFormatting sqref="F1011">
    <cfRule type="cellIs" dxfId="5" priority="287" stopIfTrue="1" operator="lessThan">
      <formula>0</formula>
    </cfRule>
  </conditionalFormatting>
  <conditionalFormatting sqref="F1012">
    <cfRule type="cellIs" dxfId="5" priority="286" stopIfTrue="1" operator="lessThan">
      <formula>0</formula>
    </cfRule>
  </conditionalFormatting>
  <conditionalFormatting sqref="F1013">
    <cfRule type="cellIs" dxfId="5" priority="285" stopIfTrue="1" operator="lessThan">
      <formula>0</formula>
    </cfRule>
  </conditionalFormatting>
  <conditionalFormatting sqref="F1014">
    <cfRule type="cellIs" dxfId="5" priority="284" stopIfTrue="1" operator="lessThan">
      <formula>0</formula>
    </cfRule>
  </conditionalFormatting>
  <conditionalFormatting sqref="F1015">
    <cfRule type="cellIs" dxfId="5" priority="283" stopIfTrue="1" operator="lessThan">
      <formula>0</formula>
    </cfRule>
  </conditionalFormatting>
  <conditionalFormatting sqref="F1016">
    <cfRule type="cellIs" dxfId="5" priority="282" stopIfTrue="1" operator="lessThan">
      <formula>0</formula>
    </cfRule>
  </conditionalFormatting>
  <conditionalFormatting sqref="F1017">
    <cfRule type="cellIs" dxfId="5" priority="281" stopIfTrue="1" operator="lessThan">
      <formula>0</formula>
    </cfRule>
  </conditionalFormatting>
  <conditionalFormatting sqref="F1018">
    <cfRule type="cellIs" dxfId="5" priority="280" stopIfTrue="1" operator="lessThan">
      <formula>0</formula>
    </cfRule>
  </conditionalFormatting>
  <conditionalFormatting sqref="F1019">
    <cfRule type="cellIs" dxfId="5" priority="279" stopIfTrue="1" operator="lessThan">
      <formula>0</formula>
    </cfRule>
  </conditionalFormatting>
  <conditionalFormatting sqref="F1020">
    <cfRule type="cellIs" dxfId="5" priority="278" stopIfTrue="1" operator="lessThan">
      <formula>0</formula>
    </cfRule>
  </conditionalFormatting>
  <conditionalFormatting sqref="F1021">
    <cfRule type="cellIs" dxfId="5" priority="277" stopIfTrue="1" operator="lessThan">
      <formula>0</formula>
    </cfRule>
  </conditionalFormatting>
  <conditionalFormatting sqref="F1022">
    <cfRule type="cellIs" dxfId="5" priority="276" stopIfTrue="1" operator="lessThan">
      <formula>0</formula>
    </cfRule>
  </conditionalFormatting>
  <conditionalFormatting sqref="F1023">
    <cfRule type="cellIs" dxfId="5" priority="275" stopIfTrue="1" operator="lessThan">
      <formula>0</formula>
    </cfRule>
  </conditionalFormatting>
  <conditionalFormatting sqref="F1024">
    <cfRule type="cellIs" dxfId="5" priority="274" stopIfTrue="1" operator="lessThan">
      <formula>0</formula>
    </cfRule>
  </conditionalFormatting>
  <conditionalFormatting sqref="F1025">
    <cfRule type="cellIs" dxfId="5" priority="273" stopIfTrue="1" operator="lessThan">
      <formula>0</formula>
    </cfRule>
  </conditionalFormatting>
  <conditionalFormatting sqref="F1026">
    <cfRule type="cellIs" dxfId="5" priority="272" stopIfTrue="1" operator="lessThan">
      <formula>0</formula>
    </cfRule>
  </conditionalFormatting>
  <conditionalFormatting sqref="F1027">
    <cfRule type="cellIs" dxfId="5" priority="271" stopIfTrue="1" operator="lessThan">
      <formula>0</formula>
    </cfRule>
  </conditionalFormatting>
  <conditionalFormatting sqref="F1028">
    <cfRule type="cellIs" dxfId="5" priority="270" stopIfTrue="1" operator="lessThan">
      <formula>0</formula>
    </cfRule>
  </conditionalFormatting>
  <conditionalFormatting sqref="F1029">
    <cfRule type="cellIs" dxfId="5" priority="269" stopIfTrue="1" operator="lessThan">
      <formula>0</formula>
    </cfRule>
  </conditionalFormatting>
  <conditionalFormatting sqref="F1030">
    <cfRule type="cellIs" dxfId="5" priority="268" stopIfTrue="1" operator="lessThan">
      <formula>0</formula>
    </cfRule>
  </conditionalFormatting>
  <conditionalFormatting sqref="F1031">
    <cfRule type="cellIs" dxfId="5" priority="267" stopIfTrue="1" operator="lessThan">
      <formula>0</formula>
    </cfRule>
  </conditionalFormatting>
  <conditionalFormatting sqref="F1032">
    <cfRule type="cellIs" dxfId="5" priority="266" stopIfTrue="1" operator="lessThan">
      <formula>0</formula>
    </cfRule>
  </conditionalFormatting>
  <conditionalFormatting sqref="F1033">
    <cfRule type="cellIs" dxfId="5" priority="265" stopIfTrue="1" operator="lessThan">
      <formula>0</formula>
    </cfRule>
  </conditionalFormatting>
  <conditionalFormatting sqref="F1034">
    <cfRule type="cellIs" dxfId="5" priority="264" stopIfTrue="1" operator="lessThan">
      <formula>0</formula>
    </cfRule>
  </conditionalFormatting>
  <conditionalFormatting sqref="F1035">
    <cfRule type="cellIs" dxfId="5" priority="263" stopIfTrue="1" operator="lessThan">
      <formula>0</formula>
    </cfRule>
  </conditionalFormatting>
  <conditionalFormatting sqref="F1036">
    <cfRule type="cellIs" dxfId="5" priority="262" stopIfTrue="1" operator="lessThan">
      <formula>0</formula>
    </cfRule>
  </conditionalFormatting>
  <conditionalFormatting sqref="F1037">
    <cfRule type="cellIs" dxfId="5" priority="261" stopIfTrue="1" operator="lessThan">
      <formula>0</formula>
    </cfRule>
  </conditionalFormatting>
  <conditionalFormatting sqref="F1038">
    <cfRule type="cellIs" dxfId="5" priority="260" stopIfTrue="1" operator="lessThan">
      <formula>0</formula>
    </cfRule>
  </conditionalFormatting>
  <conditionalFormatting sqref="F1039">
    <cfRule type="cellIs" dxfId="5" priority="259" stopIfTrue="1" operator="lessThan">
      <formula>0</formula>
    </cfRule>
  </conditionalFormatting>
  <conditionalFormatting sqref="F1040">
    <cfRule type="cellIs" dxfId="5" priority="258" stopIfTrue="1" operator="lessThan">
      <formula>0</formula>
    </cfRule>
  </conditionalFormatting>
  <conditionalFormatting sqref="F1041">
    <cfRule type="cellIs" dxfId="5" priority="257" stopIfTrue="1" operator="lessThan">
      <formula>0</formula>
    </cfRule>
  </conditionalFormatting>
  <conditionalFormatting sqref="F1042">
    <cfRule type="cellIs" dxfId="5" priority="256" stopIfTrue="1" operator="lessThan">
      <formula>0</formula>
    </cfRule>
  </conditionalFormatting>
  <conditionalFormatting sqref="F1043">
    <cfRule type="cellIs" dxfId="5" priority="255" stopIfTrue="1" operator="lessThan">
      <formula>0</formula>
    </cfRule>
  </conditionalFormatting>
  <conditionalFormatting sqref="F1044">
    <cfRule type="cellIs" dxfId="5" priority="254" stopIfTrue="1" operator="lessThan">
      <formula>0</formula>
    </cfRule>
  </conditionalFormatting>
  <conditionalFormatting sqref="F1045">
    <cfRule type="cellIs" dxfId="5" priority="253" stopIfTrue="1" operator="lessThan">
      <formula>0</formula>
    </cfRule>
  </conditionalFormatting>
  <conditionalFormatting sqref="F1046">
    <cfRule type="cellIs" dxfId="5" priority="252" stopIfTrue="1" operator="lessThan">
      <formula>0</formula>
    </cfRule>
  </conditionalFormatting>
  <conditionalFormatting sqref="F1047">
    <cfRule type="cellIs" dxfId="5" priority="251" stopIfTrue="1" operator="lessThan">
      <formula>0</formula>
    </cfRule>
  </conditionalFormatting>
  <conditionalFormatting sqref="F1048">
    <cfRule type="cellIs" dxfId="5" priority="250" stopIfTrue="1" operator="lessThan">
      <formula>0</formula>
    </cfRule>
  </conditionalFormatting>
  <conditionalFormatting sqref="F1049">
    <cfRule type="cellIs" dxfId="5" priority="249" stopIfTrue="1" operator="lessThan">
      <formula>0</formula>
    </cfRule>
  </conditionalFormatting>
  <conditionalFormatting sqref="F1050">
    <cfRule type="cellIs" dxfId="5" priority="248" stopIfTrue="1" operator="lessThan">
      <formula>0</formula>
    </cfRule>
  </conditionalFormatting>
  <conditionalFormatting sqref="F1051">
    <cfRule type="cellIs" dxfId="5" priority="247" stopIfTrue="1" operator="lessThan">
      <formula>0</formula>
    </cfRule>
  </conditionalFormatting>
  <conditionalFormatting sqref="F1052">
    <cfRule type="cellIs" dxfId="5" priority="246" stopIfTrue="1" operator="lessThan">
      <formula>0</formula>
    </cfRule>
  </conditionalFormatting>
  <conditionalFormatting sqref="F1053">
    <cfRule type="cellIs" dxfId="5" priority="245" stopIfTrue="1" operator="lessThan">
      <formula>0</formula>
    </cfRule>
  </conditionalFormatting>
  <conditionalFormatting sqref="F1054">
    <cfRule type="cellIs" dxfId="5" priority="244" stopIfTrue="1" operator="lessThan">
      <formula>0</formula>
    </cfRule>
  </conditionalFormatting>
  <conditionalFormatting sqref="F1055">
    <cfRule type="cellIs" dxfId="5" priority="243" stopIfTrue="1" operator="lessThan">
      <formula>0</formula>
    </cfRule>
  </conditionalFormatting>
  <conditionalFormatting sqref="F1056">
    <cfRule type="cellIs" dxfId="5" priority="242" stopIfTrue="1" operator="lessThan">
      <formula>0</formula>
    </cfRule>
  </conditionalFormatting>
  <conditionalFormatting sqref="F1057">
    <cfRule type="cellIs" dxfId="5" priority="241" stopIfTrue="1" operator="lessThan">
      <formula>0</formula>
    </cfRule>
  </conditionalFormatting>
  <conditionalFormatting sqref="F1058">
    <cfRule type="cellIs" dxfId="5" priority="240" stopIfTrue="1" operator="lessThan">
      <formula>0</formula>
    </cfRule>
  </conditionalFormatting>
  <conditionalFormatting sqref="F1059">
    <cfRule type="cellIs" dxfId="5" priority="239" stopIfTrue="1" operator="lessThan">
      <formula>0</formula>
    </cfRule>
  </conditionalFormatting>
  <conditionalFormatting sqref="F1060">
    <cfRule type="cellIs" dxfId="5" priority="238" stopIfTrue="1" operator="lessThan">
      <formula>0</formula>
    </cfRule>
  </conditionalFormatting>
  <conditionalFormatting sqref="F1061">
    <cfRule type="cellIs" dxfId="5" priority="237" stopIfTrue="1" operator="lessThan">
      <formula>0</formula>
    </cfRule>
  </conditionalFormatting>
  <conditionalFormatting sqref="F1062">
    <cfRule type="cellIs" dxfId="5" priority="236" stopIfTrue="1" operator="lessThan">
      <formula>0</formula>
    </cfRule>
  </conditionalFormatting>
  <conditionalFormatting sqref="F1063">
    <cfRule type="cellIs" dxfId="5" priority="235" stopIfTrue="1" operator="lessThan">
      <formula>0</formula>
    </cfRule>
  </conditionalFormatting>
  <conditionalFormatting sqref="F1064">
    <cfRule type="cellIs" dxfId="5" priority="234" stopIfTrue="1" operator="lessThan">
      <formula>0</formula>
    </cfRule>
  </conditionalFormatting>
  <conditionalFormatting sqref="F1065">
    <cfRule type="cellIs" dxfId="5" priority="233" stopIfTrue="1" operator="lessThan">
      <formula>0</formula>
    </cfRule>
  </conditionalFormatting>
  <conditionalFormatting sqref="F1066">
    <cfRule type="cellIs" dxfId="5" priority="232" stopIfTrue="1" operator="lessThan">
      <formula>0</formula>
    </cfRule>
  </conditionalFormatting>
  <conditionalFormatting sqref="F1067">
    <cfRule type="cellIs" dxfId="5" priority="231" stopIfTrue="1" operator="lessThan">
      <formula>0</formula>
    </cfRule>
  </conditionalFormatting>
  <conditionalFormatting sqref="F1068">
    <cfRule type="cellIs" dxfId="5" priority="230" stopIfTrue="1" operator="lessThan">
      <formula>0</formula>
    </cfRule>
  </conditionalFormatting>
  <conditionalFormatting sqref="F1069">
    <cfRule type="cellIs" dxfId="5" priority="229" stopIfTrue="1" operator="lessThan">
      <formula>0</formula>
    </cfRule>
  </conditionalFormatting>
  <conditionalFormatting sqref="F1070">
    <cfRule type="cellIs" dxfId="5" priority="228" stopIfTrue="1" operator="lessThan">
      <formula>0</formula>
    </cfRule>
  </conditionalFormatting>
  <conditionalFormatting sqref="F1071">
    <cfRule type="cellIs" dxfId="5" priority="227" stopIfTrue="1" operator="lessThan">
      <formula>0</formula>
    </cfRule>
  </conditionalFormatting>
  <conditionalFormatting sqref="F1072">
    <cfRule type="cellIs" dxfId="5" priority="226" stopIfTrue="1" operator="lessThan">
      <formula>0</formula>
    </cfRule>
  </conditionalFormatting>
  <conditionalFormatting sqref="F1073">
    <cfRule type="cellIs" dxfId="5" priority="225" stopIfTrue="1" operator="lessThan">
      <formula>0</formula>
    </cfRule>
  </conditionalFormatting>
  <conditionalFormatting sqref="F1074">
    <cfRule type="cellIs" dxfId="5" priority="224" stopIfTrue="1" operator="lessThan">
      <formula>0</formula>
    </cfRule>
  </conditionalFormatting>
  <conditionalFormatting sqref="F1075">
    <cfRule type="cellIs" dxfId="5" priority="223" stopIfTrue="1" operator="lessThan">
      <formula>0</formula>
    </cfRule>
  </conditionalFormatting>
  <conditionalFormatting sqref="F1076">
    <cfRule type="cellIs" dxfId="5" priority="222" stopIfTrue="1" operator="lessThan">
      <formula>0</formula>
    </cfRule>
  </conditionalFormatting>
  <conditionalFormatting sqref="F1077">
    <cfRule type="cellIs" dxfId="5" priority="221" stopIfTrue="1" operator="lessThan">
      <formula>0</formula>
    </cfRule>
  </conditionalFormatting>
  <conditionalFormatting sqref="F1078">
    <cfRule type="cellIs" dxfId="5" priority="220" stopIfTrue="1" operator="lessThan">
      <formula>0</formula>
    </cfRule>
  </conditionalFormatting>
  <conditionalFormatting sqref="F1079">
    <cfRule type="cellIs" dxfId="5" priority="219" stopIfTrue="1" operator="lessThan">
      <formula>0</formula>
    </cfRule>
  </conditionalFormatting>
  <conditionalFormatting sqref="F1080">
    <cfRule type="cellIs" dxfId="5" priority="218" stopIfTrue="1" operator="lessThan">
      <formula>0</formula>
    </cfRule>
  </conditionalFormatting>
  <conditionalFormatting sqref="F1081">
    <cfRule type="cellIs" dxfId="5" priority="217" stopIfTrue="1" operator="lessThan">
      <formula>0</formula>
    </cfRule>
  </conditionalFormatting>
  <conditionalFormatting sqref="F1082">
    <cfRule type="cellIs" dxfId="5" priority="216" stopIfTrue="1" operator="lessThan">
      <formula>0</formula>
    </cfRule>
  </conditionalFormatting>
  <conditionalFormatting sqref="F1083">
    <cfRule type="cellIs" dxfId="5" priority="215" stopIfTrue="1" operator="lessThan">
      <formula>0</formula>
    </cfRule>
  </conditionalFormatting>
  <conditionalFormatting sqref="F1084">
    <cfRule type="cellIs" dxfId="5" priority="214" stopIfTrue="1" operator="lessThan">
      <formula>0</formula>
    </cfRule>
  </conditionalFormatting>
  <conditionalFormatting sqref="F1085">
    <cfRule type="cellIs" dxfId="5" priority="213" stopIfTrue="1" operator="lessThan">
      <formula>0</formula>
    </cfRule>
  </conditionalFormatting>
  <conditionalFormatting sqref="F1086">
    <cfRule type="cellIs" dxfId="5" priority="212" stopIfTrue="1" operator="lessThan">
      <formula>0</formula>
    </cfRule>
  </conditionalFormatting>
  <conditionalFormatting sqref="F1087">
    <cfRule type="cellIs" dxfId="5" priority="211" stopIfTrue="1" operator="lessThan">
      <formula>0</formula>
    </cfRule>
  </conditionalFormatting>
  <conditionalFormatting sqref="F1088">
    <cfRule type="cellIs" dxfId="5" priority="210" stopIfTrue="1" operator="lessThan">
      <formula>0</formula>
    </cfRule>
  </conditionalFormatting>
  <conditionalFormatting sqref="F1089">
    <cfRule type="cellIs" dxfId="5" priority="209" stopIfTrue="1" operator="lessThan">
      <formula>0</formula>
    </cfRule>
  </conditionalFormatting>
  <conditionalFormatting sqref="F1090">
    <cfRule type="cellIs" dxfId="5" priority="208" stopIfTrue="1" operator="lessThan">
      <formula>0</formula>
    </cfRule>
  </conditionalFormatting>
  <conditionalFormatting sqref="F1091">
    <cfRule type="cellIs" dxfId="5" priority="207" stopIfTrue="1" operator="lessThan">
      <formula>0</formula>
    </cfRule>
  </conditionalFormatting>
  <conditionalFormatting sqref="F1092">
    <cfRule type="cellIs" dxfId="5" priority="206" stopIfTrue="1" operator="lessThan">
      <formula>0</formula>
    </cfRule>
  </conditionalFormatting>
  <conditionalFormatting sqref="F1093">
    <cfRule type="cellIs" dxfId="5" priority="205" stopIfTrue="1" operator="lessThan">
      <formula>0</formula>
    </cfRule>
  </conditionalFormatting>
  <conditionalFormatting sqref="F1094">
    <cfRule type="cellIs" dxfId="5" priority="204" stopIfTrue="1" operator="lessThan">
      <formula>0</formula>
    </cfRule>
  </conditionalFormatting>
  <conditionalFormatting sqref="F1095">
    <cfRule type="cellIs" dxfId="5" priority="203" stopIfTrue="1" operator="lessThan">
      <formula>0</formula>
    </cfRule>
  </conditionalFormatting>
  <conditionalFormatting sqref="F1096">
    <cfRule type="cellIs" dxfId="5" priority="202" stopIfTrue="1" operator="lessThan">
      <formula>0</formula>
    </cfRule>
  </conditionalFormatting>
  <conditionalFormatting sqref="F1097">
    <cfRule type="cellIs" dxfId="5" priority="201" stopIfTrue="1" operator="lessThan">
      <formula>0</formula>
    </cfRule>
  </conditionalFormatting>
  <conditionalFormatting sqref="F1098">
    <cfRule type="cellIs" dxfId="5" priority="200" stopIfTrue="1" operator="lessThan">
      <formula>0</formula>
    </cfRule>
  </conditionalFormatting>
  <conditionalFormatting sqref="F1099">
    <cfRule type="cellIs" dxfId="5" priority="199" stopIfTrue="1" operator="lessThan">
      <formula>0</formula>
    </cfRule>
  </conditionalFormatting>
  <conditionalFormatting sqref="F1100">
    <cfRule type="cellIs" dxfId="5" priority="198" stopIfTrue="1" operator="lessThan">
      <formula>0</formula>
    </cfRule>
  </conditionalFormatting>
  <conditionalFormatting sqref="F1101">
    <cfRule type="cellIs" dxfId="5" priority="197" stopIfTrue="1" operator="lessThan">
      <formula>0</formula>
    </cfRule>
  </conditionalFormatting>
  <conditionalFormatting sqref="F1102">
    <cfRule type="cellIs" dxfId="5" priority="196" stopIfTrue="1" operator="lessThan">
      <formula>0</formula>
    </cfRule>
  </conditionalFormatting>
  <conditionalFormatting sqref="F1103">
    <cfRule type="cellIs" dxfId="5" priority="195" stopIfTrue="1" operator="lessThan">
      <formula>0</formula>
    </cfRule>
  </conditionalFormatting>
  <conditionalFormatting sqref="F1104">
    <cfRule type="cellIs" dxfId="5" priority="194" stopIfTrue="1" operator="lessThan">
      <formula>0</formula>
    </cfRule>
  </conditionalFormatting>
  <conditionalFormatting sqref="F1105">
    <cfRule type="cellIs" dxfId="5" priority="193" stopIfTrue="1" operator="lessThan">
      <formula>0</formula>
    </cfRule>
  </conditionalFormatting>
  <conditionalFormatting sqref="F1106">
    <cfRule type="cellIs" dxfId="5" priority="192" stopIfTrue="1" operator="lessThan">
      <formula>0</formula>
    </cfRule>
  </conditionalFormatting>
  <conditionalFormatting sqref="F1107">
    <cfRule type="cellIs" dxfId="5" priority="191" stopIfTrue="1" operator="lessThan">
      <formula>0</formula>
    </cfRule>
  </conditionalFormatting>
  <conditionalFormatting sqref="F1108">
    <cfRule type="cellIs" dxfId="5" priority="190" stopIfTrue="1" operator="lessThan">
      <formula>0</formula>
    </cfRule>
  </conditionalFormatting>
  <conditionalFormatting sqref="F1109">
    <cfRule type="cellIs" dxfId="5" priority="189" stopIfTrue="1" operator="lessThan">
      <formula>0</formula>
    </cfRule>
  </conditionalFormatting>
  <conditionalFormatting sqref="F1110">
    <cfRule type="cellIs" dxfId="5" priority="188" stopIfTrue="1" operator="lessThan">
      <formula>0</formula>
    </cfRule>
  </conditionalFormatting>
  <conditionalFormatting sqref="F1111">
    <cfRule type="cellIs" dxfId="5" priority="187" stopIfTrue="1" operator="lessThan">
      <formula>0</formula>
    </cfRule>
  </conditionalFormatting>
  <conditionalFormatting sqref="F1112">
    <cfRule type="cellIs" dxfId="5" priority="186" stopIfTrue="1" operator="lessThan">
      <formula>0</formula>
    </cfRule>
  </conditionalFormatting>
  <conditionalFormatting sqref="F1113">
    <cfRule type="cellIs" dxfId="5" priority="185" stopIfTrue="1" operator="lessThan">
      <formula>0</formula>
    </cfRule>
  </conditionalFormatting>
  <conditionalFormatting sqref="F1114">
    <cfRule type="cellIs" dxfId="5" priority="184" stopIfTrue="1" operator="lessThan">
      <formula>0</formula>
    </cfRule>
  </conditionalFormatting>
  <conditionalFormatting sqref="F1115">
    <cfRule type="cellIs" dxfId="5" priority="183" stopIfTrue="1" operator="lessThan">
      <formula>0</formula>
    </cfRule>
  </conditionalFormatting>
  <conditionalFormatting sqref="F1116">
    <cfRule type="cellIs" dxfId="5" priority="182" stopIfTrue="1" operator="lessThan">
      <formula>0</formula>
    </cfRule>
  </conditionalFormatting>
  <conditionalFormatting sqref="F1117">
    <cfRule type="cellIs" dxfId="5" priority="181" stopIfTrue="1" operator="lessThan">
      <formula>0</formula>
    </cfRule>
  </conditionalFormatting>
  <conditionalFormatting sqref="F1118">
    <cfRule type="cellIs" dxfId="5" priority="180" stopIfTrue="1" operator="lessThan">
      <formula>0</formula>
    </cfRule>
  </conditionalFormatting>
  <conditionalFormatting sqref="F1119">
    <cfRule type="cellIs" dxfId="5" priority="179" stopIfTrue="1" operator="lessThan">
      <formula>0</formula>
    </cfRule>
  </conditionalFormatting>
  <conditionalFormatting sqref="F1120">
    <cfRule type="cellIs" dxfId="5" priority="178" stopIfTrue="1" operator="lessThan">
      <formula>0</formula>
    </cfRule>
  </conditionalFormatting>
  <conditionalFormatting sqref="F1121">
    <cfRule type="cellIs" dxfId="5" priority="177" stopIfTrue="1" operator="lessThan">
      <formula>0</formula>
    </cfRule>
  </conditionalFormatting>
  <conditionalFormatting sqref="F1122">
    <cfRule type="cellIs" dxfId="5" priority="176" stopIfTrue="1" operator="lessThan">
      <formula>0</formula>
    </cfRule>
  </conditionalFormatting>
  <conditionalFormatting sqref="F1123">
    <cfRule type="cellIs" dxfId="5" priority="175" stopIfTrue="1" operator="lessThan">
      <formula>0</formula>
    </cfRule>
  </conditionalFormatting>
  <conditionalFormatting sqref="F1124">
    <cfRule type="cellIs" dxfId="5" priority="174" stopIfTrue="1" operator="lessThan">
      <formula>0</formula>
    </cfRule>
  </conditionalFormatting>
  <conditionalFormatting sqref="F1125">
    <cfRule type="cellIs" dxfId="5" priority="173" stopIfTrue="1" operator="lessThan">
      <formula>0</formula>
    </cfRule>
  </conditionalFormatting>
  <conditionalFormatting sqref="F1126">
    <cfRule type="cellIs" dxfId="5" priority="172" stopIfTrue="1" operator="lessThan">
      <formula>0</formula>
    </cfRule>
  </conditionalFormatting>
  <conditionalFormatting sqref="F1127">
    <cfRule type="cellIs" dxfId="5" priority="171" stopIfTrue="1" operator="lessThan">
      <formula>0</formula>
    </cfRule>
  </conditionalFormatting>
  <conditionalFormatting sqref="F1128">
    <cfRule type="cellIs" dxfId="5" priority="170" stopIfTrue="1" operator="lessThan">
      <formula>0</formula>
    </cfRule>
  </conditionalFormatting>
  <conditionalFormatting sqref="F1129">
    <cfRule type="cellIs" dxfId="5" priority="169" stopIfTrue="1" operator="lessThan">
      <formula>0</formula>
    </cfRule>
  </conditionalFormatting>
  <conditionalFormatting sqref="F1130">
    <cfRule type="cellIs" dxfId="5" priority="168" stopIfTrue="1" operator="lessThan">
      <formula>0</formula>
    </cfRule>
  </conditionalFormatting>
  <conditionalFormatting sqref="F1131">
    <cfRule type="cellIs" dxfId="5" priority="167" stopIfTrue="1" operator="lessThan">
      <formula>0</formula>
    </cfRule>
  </conditionalFormatting>
  <conditionalFormatting sqref="F1132">
    <cfRule type="cellIs" dxfId="5" priority="166" stopIfTrue="1" operator="lessThan">
      <formula>0</formula>
    </cfRule>
  </conditionalFormatting>
  <conditionalFormatting sqref="F1133">
    <cfRule type="cellIs" dxfId="5" priority="165" stopIfTrue="1" operator="lessThan">
      <formula>0</formula>
    </cfRule>
  </conditionalFormatting>
  <conditionalFormatting sqref="F1134">
    <cfRule type="cellIs" dxfId="5" priority="164" stopIfTrue="1" operator="lessThan">
      <formula>0</formula>
    </cfRule>
  </conditionalFormatting>
  <conditionalFormatting sqref="F1135">
    <cfRule type="cellIs" dxfId="5" priority="163" stopIfTrue="1" operator="lessThan">
      <formula>0</formula>
    </cfRule>
  </conditionalFormatting>
  <conditionalFormatting sqref="F1136">
    <cfRule type="cellIs" dxfId="5" priority="162" stopIfTrue="1" operator="lessThan">
      <formula>0</formula>
    </cfRule>
  </conditionalFormatting>
  <conditionalFormatting sqref="F1137">
    <cfRule type="cellIs" dxfId="5" priority="161" stopIfTrue="1" operator="lessThan">
      <formula>0</formula>
    </cfRule>
  </conditionalFormatting>
  <conditionalFormatting sqref="F1138">
    <cfRule type="cellIs" dxfId="5" priority="160" stopIfTrue="1" operator="lessThan">
      <formula>0</formula>
    </cfRule>
  </conditionalFormatting>
  <conditionalFormatting sqref="F1139">
    <cfRule type="cellIs" dxfId="5" priority="159" stopIfTrue="1" operator="lessThan">
      <formula>0</formula>
    </cfRule>
  </conditionalFormatting>
  <conditionalFormatting sqref="F1140">
    <cfRule type="cellIs" dxfId="5" priority="158" stopIfTrue="1" operator="lessThan">
      <formula>0</formula>
    </cfRule>
  </conditionalFormatting>
  <conditionalFormatting sqref="F1141">
    <cfRule type="cellIs" dxfId="5" priority="157" stopIfTrue="1" operator="lessThan">
      <formula>0</formula>
    </cfRule>
  </conditionalFormatting>
  <conditionalFormatting sqref="F1142">
    <cfRule type="cellIs" dxfId="5" priority="156" stopIfTrue="1" operator="lessThan">
      <formula>0</formula>
    </cfRule>
  </conditionalFormatting>
  <conditionalFormatting sqref="F1143">
    <cfRule type="cellIs" dxfId="5" priority="155" stopIfTrue="1" operator="lessThan">
      <formula>0</formula>
    </cfRule>
  </conditionalFormatting>
  <conditionalFormatting sqref="F1144">
    <cfRule type="cellIs" dxfId="5" priority="154" stopIfTrue="1" operator="lessThan">
      <formula>0</formula>
    </cfRule>
  </conditionalFormatting>
  <conditionalFormatting sqref="F1145">
    <cfRule type="cellIs" dxfId="5" priority="153" stopIfTrue="1" operator="lessThan">
      <formula>0</formula>
    </cfRule>
  </conditionalFormatting>
  <conditionalFormatting sqref="F1146">
    <cfRule type="cellIs" dxfId="5" priority="152" stopIfTrue="1" operator="lessThan">
      <formula>0</formula>
    </cfRule>
  </conditionalFormatting>
  <conditionalFormatting sqref="F1147">
    <cfRule type="cellIs" dxfId="5" priority="151" stopIfTrue="1" operator="lessThan">
      <formula>0</formula>
    </cfRule>
  </conditionalFormatting>
  <conditionalFormatting sqref="F1148">
    <cfRule type="cellIs" dxfId="5" priority="150" stopIfTrue="1" operator="lessThan">
      <formula>0</formula>
    </cfRule>
  </conditionalFormatting>
  <conditionalFormatting sqref="F1149">
    <cfRule type="cellIs" dxfId="5" priority="149" stopIfTrue="1" operator="lessThan">
      <formula>0</formula>
    </cfRule>
  </conditionalFormatting>
  <conditionalFormatting sqref="F1150">
    <cfRule type="cellIs" dxfId="5" priority="148" stopIfTrue="1" operator="lessThan">
      <formula>0</formula>
    </cfRule>
  </conditionalFormatting>
  <conditionalFormatting sqref="F1151">
    <cfRule type="cellIs" dxfId="5" priority="147" stopIfTrue="1" operator="lessThan">
      <formula>0</formula>
    </cfRule>
  </conditionalFormatting>
  <conditionalFormatting sqref="F1152">
    <cfRule type="cellIs" dxfId="5" priority="146" stopIfTrue="1" operator="lessThan">
      <formula>0</formula>
    </cfRule>
  </conditionalFormatting>
  <conditionalFormatting sqref="F1153">
    <cfRule type="cellIs" dxfId="5" priority="145" stopIfTrue="1" operator="lessThan">
      <formula>0</formula>
    </cfRule>
  </conditionalFormatting>
  <conditionalFormatting sqref="F1154">
    <cfRule type="cellIs" dxfId="5" priority="144" stopIfTrue="1" operator="lessThan">
      <formula>0</formula>
    </cfRule>
  </conditionalFormatting>
  <conditionalFormatting sqref="F1155">
    <cfRule type="cellIs" dxfId="5" priority="143" stopIfTrue="1" operator="lessThan">
      <formula>0</formula>
    </cfRule>
  </conditionalFormatting>
  <conditionalFormatting sqref="F1156">
    <cfRule type="cellIs" dxfId="5" priority="142" stopIfTrue="1" operator="lessThan">
      <formula>0</formula>
    </cfRule>
  </conditionalFormatting>
  <conditionalFormatting sqref="F1157">
    <cfRule type="cellIs" dxfId="5" priority="141" stopIfTrue="1" operator="lessThan">
      <formula>0</formula>
    </cfRule>
  </conditionalFormatting>
  <conditionalFormatting sqref="F1158">
    <cfRule type="cellIs" dxfId="5" priority="140" stopIfTrue="1" operator="lessThan">
      <formula>0</formula>
    </cfRule>
  </conditionalFormatting>
  <conditionalFormatting sqref="F1159">
    <cfRule type="cellIs" dxfId="5" priority="139" stopIfTrue="1" operator="lessThan">
      <formula>0</formula>
    </cfRule>
  </conditionalFormatting>
  <conditionalFormatting sqref="F1160">
    <cfRule type="cellIs" dxfId="5" priority="138" stopIfTrue="1" operator="lessThan">
      <formula>0</formula>
    </cfRule>
  </conditionalFormatting>
  <conditionalFormatting sqref="F1161">
    <cfRule type="cellIs" dxfId="5" priority="137" stopIfTrue="1" operator="lessThan">
      <formula>0</formula>
    </cfRule>
  </conditionalFormatting>
  <conditionalFormatting sqref="F1162">
    <cfRule type="cellIs" dxfId="5" priority="136" stopIfTrue="1" operator="lessThan">
      <formula>0</formula>
    </cfRule>
  </conditionalFormatting>
  <conditionalFormatting sqref="F1163">
    <cfRule type="cellIs" dxfId="5" priority="135" stopIfTrue="1" operator="lessThan">
      <formula>0</formula>
    </cfRule>
  </conditionalFormatting>
  <conditionalFormatting sqref="F1164">
    <cfRule type="cellIs" dxfId="5" priority="134" stopIfTrue="1" operator="lessThan">
      <formula>0</formula>
    </cfRule>
  </conditionalFormatting>
  <conditionalFormatting sqref="F1165">
    <cfRule type="cellIs" dxfId="5" priority="133" stopIfTrue="1" operator="lessThan">
      <formula>0</formula>
    </cfRule>
  </conditionalFormatting>
  <conditionalFormatting sqref="F1166">
    <cfRule type="cellIs" dxfId="5" priority="132" stopIfTrue="1" operator="lessThan">
      <formula>0</formula>
    </cfRule>
  </conditionalFormatting>
  <conditionalFormatting sqref="F1167">
    <cfRule type="cellIs" dxfId="5" priority="131" stopIfTrue="1" operator="lessThan">
      <formula>0</formula>
    </cfRule>
  </conditionalFormatting>
  <conditionalFormatting sqref="F1168">
    <cfRule type="cellIs" dxfId="5" priority="130" stopIfTrue="1" operator="lessThan">
      <formula>0</formula>
    </cfRule>
  </conditionalFormatting>
  <conditionalFormatting sqref="F1169">
    <cfRule type="cellIs" dxfId="5" priority="129" stopIfTrue="1" operator="lessThan">
      <formula>0</formula>
    </cfRule>
  </conditionalFormatting>
  <conditionalFormatting sqref="F1170">
    <cfRule type="cellIs" dxfId="5" priority="128" stopIfTrue="1" operator="lessThan">
      <formula>0</formula>
    </cfRule>
  </conditionalFormatting>
  <conditionalFormatting sqref="F1171">
    <cfRule type="cellIs" dxfId="5" priority="127" stopIfTrue="1" operator="lessThan">
      <formula>0</formula>
    </cfRule>
  </conditionalFormatting>
  <conditionalFormatting sqref="F1172">
    <cfRule type="cellIs" dxfId="5" priority="126" stopIfTrue="1" operator="lessThan">
      <formula>0</formula>
    </cfRule>
  </conditionalFormatting>
  <conditionalFormatting sqref="F1173">
    <cfRule type="cellIs" dxfId="5" priority="125" stopIfTrue="1" operator="lessThan">
      <formula>0</formula>
    </cfRule>
  </conditionalFormatting>
  <conditionalFormatting sqref="F1174">
    <cfRule type="cellIs" dxfId="5" priority="124" stopIfTrue="1" operator="lessThan">
      <formula>0</formula>
    </cfRule>
  </conditionalFormatting>
  <conditionalFormatting sqref="F1175">
    <cfRule type="cellIs" dxfId="5" priority="123" stopIfTrue="1" operator="lessThan">
      <formula>0</formula>
    </cfRule>
  </conditionalFormatting>
  <conditionalFormatting sqref="F1176">
    <cfRule type="cellIs" dxfId="5" priority="122" stopIfTrue="1" operator="lessThan">
      <formula>0</formula>
    </cfRule>
  </conditionalFormatting>
  <conditionalFormatting sqref="F1177">
    <cfRule type="cellIs" dxfId="5" priority="121" stopIfTrue="1" operator="lessThan">
      <formula>0</formula>
    </cfRule>
  </conditionalFormatting>
  <conditionalFormatting sqref="F1178">
    <cfRule type="cellIs" dxfId="5" priority="120" stopIfTrue="1" operator="lessThan">
      <formula>0</formula>
    </cfRule>
  </conditionalFormatting>
  <conditionalFormatting sqref="F1179">
    <cfRule type="cellIs" dxfId="5" priority="119" stopIfTrue="1" operator="lessThan">
      <formula>0</formula>
    </cfRule>
  </conditionalFormatting>
  <conditionalFormatting sqref="F1180">
    <cfRule type="cellIs" dxfId="5" priority="118" stopIfTrue="1" operator="lessThan">
      <formula>0</formula>
    </cfRule>
  </conditionalFormatting>
  <conditionalFormatting sqref="F1181">
    <cfRule type="cellIs" dxfId="5" priority="117" stopIfTrue="1" operator="lessThan">
      <formula>0</formula>
    </cfRule>
  </conditionalFormatting>
  <conditionalFormatting sqref="F1182">
    <cfRule type="cellIs" dxfId="5" priority="116" stopIfTrue="1" operator="lessThan">
      <formula>0</formula>
    </cfRule>
  </conditionalFormatting>
  <conditionalFormatting sqref="F1183">
    <cfRule type="cellIs" dxfId="5" priority="115" stopIfTrue="1" operator="lessThan">
      <formula>0</formula>
    </cfRule>
  </conditionalFormatting>
  <conditionalFormatting sqref="F1184">
    <cfRule type="cellIs" dxfId="5" priority="114" stopIfTrue="1" operator="lessThan">
      <formula>0</formula>
    </cfRule>
  </conditionalFormatting>
  <conditionalFormatting sqref="F1185">
    <cfRule type="cellIs" dxfId="5" priority="113" stopIfTrue="1" operator="lessThan">
      <formula>0</formula>
    </cfRule>
  </conditionalFormatting>
  <conditionalFormatting sqref="F1186">
    <cfRule type="cellIs" dxfId="5" priority="112" stopIfTrue="1" operator="lessThan">
      <formula>0</formula>
    </cfRule>
  </conditionalFormatting>
  <conditionalFormatting sqref="F1187">
    <cfRule type="cellIs" dxfId="5" priority="111" stopIfTrue="1" operator="lessThan">
      <formula>0</formula>
    </cfRule>
  </conditionalFormatting>
  <conditionalFormatting sqref="F1188">
    <cfRule type="cellIs" dxfId="5" priority="110" stopIfTrue="1" operator="lessThan">
      <formula>0</formula>
    </cfRule>
  </conditionalFormatting>
  <conditionalFormatting sqref="F1189">
    <cfRule type="cellIs" dxfId="5" priority="109" stopIfTrue="1" operator="lessThan">
      <formula>0</formula>
    </cfRule>
  </conditionalFormatting>
  <conditionalFormatting sqref="F1190">
    <cfRule type="cellIs" dxfId="5" priority="108" stopIfTrue="1" operator="lessThan">
      <formula>0</formula>
    </cfRule>
  </conditionalFormatting>
  <conditionalFormatting sqref="F1191">
    <cfRule type="cellIs" dxfId="5" priority="107" stopIfTrue="1" operator="lessThan">
      <formula>0</formula>
    </cfRule>
  </conditionalFormatting>
  <conditionalFormatting sqref="F1192">
    <cfRule type="cellIs" dxfId="5" priority="106" stopIfTrue="1" operator="lessThan">
      <formula>0</formula>
    </cfRule>
  </conditionalFormatting>
  <conditionalFormatting sqref="F1193">
    <cfRule type="cellIs" dxfId="5" priority="105" stopIfTrue="1" operator="lessThan">
      <formula>0</formula>
    </cfRule>
  </conditionalFormatting>
  <conditionalFormatting sqref="F1194">
    <cfRule type="cellIs" dxfId="5" priority="104" stopIfTrue="1" operator="lessThan">
      <formula>0</formula>
    </cfRule>
  </conditionalFormatting>
  <conditionalFormatting sqref="F1195">
    <cfRule type="cellIs" dxfId="5" priority="103" stopIfTrue="1" operator="lessThan">
      <formula>0</formula>
    </cfRule>
  </conditionalFormatting>
  <conditionalFormatting sqref="F1196">
    <cfRule type="cellIs" dxfId="5" priority="102" stopIfTrue="1" operator="lessThan">
      <formula>0</formula>
    </cfRule>
  </conditionalFormatting>
  <conditionalFormatting sqref="F1197">
    <cfRule type="cellIs" dxfId="5" priority="101" stopIfTrue="1" operator="lessThan">
      <formula>0</formula>
    </cfRule>
  </conditionalFormatting>
  <conditionalFormatting sqref="F1198">
    <cfRule type="cellIs" dxfId="5" priority="100" stopIfTrue="1" operator="lessThan">
      <formula>0</formula>
    </cfRule>
  </conditionalFormatting>
  <conditionalFormatting sqref="F1199">
    <cfRule type="cellIs" dxfId="5" priority="99" stopIfTrue="1" operator="lessThan">
      <formula>0</formula>
    </cfRule>
  </conditionalFormatting>
  <conditionalFormatting sqref="F1201">
    <cfRule type="cellIs" dxfId="5" priority="98" stopIfTrue="1" operator="lessThan">
      <formula>0</formula>
    </cfRule>
  </conditionalFormatting>
  <conditionalFormatting sqref="F1202">
    <cfRule type="cellIs" dxfId="5" priority="97" stopIfTrue="1" operator="lessThan">
      <formula>0</formula>
    </cfRule>
  </conditionalFormatting>
  <conditionalFormatting sqref="F1203">
    <cfRule type="cellIs" dxfId="5" priority="96" stopIfTrue="1" operator="lessThan">
      <formula>0</formula>
    </cfRule>
  </conditionalFormatting>
  <conditionalFormatting sqref="F1204">
    <cfRule type="cellIs" dxfId="5" priority="95" stopIfTrue="1" operator="lessThan">
      <formula>0</formula>
    </cfRule>
  </conditionalFormatting>
  <conditionalFormatting sqref="F1205">
    <cfRule type="cellIs" dxfId="5" priority="94" stopIfTrue="1" operator="lessThan">
      <formula>0</formula>
    </cfRule>
  </conditionalFormatting>
  <conditionalFormatting sqref="F1206">
    <cfRule type="cellIs" dxfId="5" priority="93" stopIfTrue="1" operator="lessThan">
      <formula>0</formula>
    </cfRule>
  </conditionalFormatting>
  <conditionalFormatting sqref="F1207">
    <cfRule type="cellIs" dxfId="5" priority="92" stopIfTrue="1" operator="lessThan">
      <formula>0</formula>
    </cfRule>
  </conditionalFormatting>
  <conditionalFormatting sqref="F1208">
    <cfRule type="cellIs" dxfId="5" priority="91" stopIfTrue="1" operator="lessThan">
      <formula>0</formula>
    </cfRule>
  </conditionalFormatting>
  <conditionalFormatting sqref="F1209">
    <cfRule type="cellIs" dxfId="5" priority="90" stopIfTrue="1" operator="lessThan">
      <formula>0</formula>
    </cfRule>
  </conditionalFormatting>
  <conditionalFormatting sqref="F1210">
    <cfRule type="cellIs" dxfId="5" priority="89" stopIfTrue="1" operator="lessThan">
      <formula>0</formula>
    </cfRule>
  </conditionalFormatting>
  <conditionalFormatting sqref="F1211">
    <cfRule type="cellIs" dxfId="5" priority="88" stopIfTrue="1" operator="lessThan">
      <formula>0</formula>
    </cfRule>
  </conditionalFormatting>
  <conditionalFormatting sqref="F1212">
    <cfRule type="cellIs" dxfId="5" priority="87" stopIfTrue="1" operator="lessThan">
      <formula>0</formula>
    </cfRule>
  </conditionalFormatting>
  <conditionalFormatting sqref="F1213">
    <cfRule type="cellIs" dxfId="5" priority="86" stopIfTrue="1" operator="lessThan">
      <formula>0</formula>
    </cfRule>
  </conditionalFormatting>
  <conditionalFormatting sqref="F1214">
    <cfRule type="cellIs" dxfId="5" priority="85" stopIfTrue="1" operator="lessThan">
      <formula>0</formula>
    </cfRule>
  </conditionalFormatting>
  <conditionalFormatting sqref="F1215">
    <cfRule type="cellIs" dxfId="5" priority="84" stopIfTrue="1" operator="lessThan">
      <formula>0</formula>
    </cfRule>
  </conditionalFormatting>
  <conditionalFormatting sqref="F1216">
    <cfRule type="cellIs" dxfId="5" priority="83" stopIfTrue="1" operator="lessThan">
      <formula>0</formula>
    </cfRule>
  </conditionalFormatting>
  <conditionalFormatting sqref="F1217">
    <cfRule type="cellIs" dxfId="5" priority="82" stopIfTrue="1" operator="lessThan">
      <formula>0</formula>
    </cfRule>
  </conditionalFormatting>
  <conditionalFormatting sqref="F1218">
    <cfRule type="cellIs" dxfId="5" priority="81" stopIfTrue="1" operator="lessThan">
      <formula>0</formula>
    </cfRule>
  </conditionalFormatting>
  <conditionalFormatting sqref="F1219">
    <cfRule type="cellIs" dxfId="5" priority="80" stopIfTrue="1" operator="lessThan">
      <formula>0</formula>
    </cfRule>
  </conditionalFormatting>
  <conditionalFormatting sqref="F1220">
    <cfRule type="cellIs" dxfId="5" priority="79" stopIfTrue="1" operator="lessThan">
      <formula>0</formula>
    </cfRule>
  </conditionalFormatting>
  <conditionalFormatting sqref="F1221">
    <cfRule type="cellIs" dxfId="5" priority="78" stopIfTrue="1" operator="lessThan">
      <formula>0</formula>
    </cfRule>
  </conditionalFormatting>
  <conditionalFormatting sqref="F1222">
    <cfRule type="cellIs" dxfId="5" priority="77" stopIfTrue="1" operator="lessThan">
      <formula>0</formula>
    </cfRule>
  </conditionalFormatting>
  <conditionalFormatting sqref="F1223">
    <cfRule type="cellIs" dxfId="5" priority="76" stopIfTrue="1" operator="lessThan">
      <formula>0</formula>
    </cfRule>
  </conditionalFormatting>
  <conditionalFormatting sqref="F1224">
    <cfRule type="cellIs" dxfId="5" priority="75" stopIfTrue="1" operator="lessThan">
      <formula>0</formula>
    </cfRule>
  </conditionalFormatting>
  <conditionalFormatting sqref="F1225">
    <cfRule type="cellIs" dxfId="5" priority="74" stopIfTrue="1" operator="lessThan">
      <formula>0</formula>
    </cfRule>
  </conditionalFormatting>
  <conditionalFormatting sqref="F1226">
    <cfRule type="cellIs" dxfId="5" priority="73" stopIfTrue="1" operator="lessThan">
      <formula>0</formula>
    </cfRule>
  </conditionalFormatting>
  <conditionalFormatting sqref="F1227">
    <cfRule type="cellIs" dxfId="5" priority="72" stopIfTrue="1" operator="lessThan">
      <formula>0</formula>
    </cfRule>
  </conditionalFormatting>
  <conditionalFormatting sqref="F1228">
    <cfRule type="cellIs" dxfId="5" priority="71" stopIfTrue="1" operator="lessThan">
      <formula>0</formula>
    </cfRule>
  </conditionalFormatting>
  <conditionalFormatting sqref="F1229">
    <cfRule type="cellIs" dxfId="5" priority="70" stopIfTrue="1" operator="lessThan">
      <formula>0</formula>
    </cfRule>
  </conditionalFormatting>
  <conditionalFormatting sqref="F1230">
    <cfRule type="cellIs" dxfId="5" priority="69" stopIfTrue="1" operator="lessThan">
      <formula>0</formula>
    </cfRule>
  </conditionalFormatting>
  <conditionalFormatting sqref="F1231">
    <cfRule type="cellIs" dxfId="5" priority="68" stopIfTrue="1" operator="lessThan">
      <formula>0</formula>
    </cfRule>
  </conditionalFormatting>
  <conditionalFormatting sqref="F1232">
    <cfRule type="cellIs" dxfId="5" priority="67" stopIfTrue="1" operator="lessThan">
      <formula>0</formula>
    </cfRule>
  </conditionalFormatting>
  <conditionalFormatting sqref="F1233">
    <cfRule type="cellIs" dxfId="5" priority="66" stopIfTrue="1" operator="lessThan">
      <formula>0</formula>
    </cfRule>
  </conditionalFormatting>
  <conditionalFormatting sqref="F1234">
    <cfRule type="cellIs" dxfId="5" priority="65" stopIfTrue="1" operator="lessThan">
      <formula>0</formula>
    </cfRule>
  </conditionalFormatting>
  <conditionalFormatting sqref="F1235">
    <cfRule type="cellIs" dxfId="5" priority="64" stopIfTrue="1" operator="lessThan">
      <formula>0</formula>
    </cfRule>
  </conditionalFormatting>
  <conditionalFormatting sqref="F1236">
    <cfRule type="cellIs" dxfId="5" priority="63" stopIfTrue="1" operator="lessThan">
      <formula>0</formula>
    </cfRule>
  </conditionalFormatting>
  <conditionalFormatting sqref="F1237">
    <cfRule type="cellIs" dxfId="5" priority="62" stopIfTrue="1" operator="lessThan">
      <formula>0</formula>
    </cfRule>
  </conditionalFormatting>
  <conditionalFormatting sqref="F1238">
    <cfRule type="cellIs" dxfId="5" priority="61" stopIfTrue="1" operator="lessThan">
      <formula>0</formula>
    </cfRule>
  </conditionalFormatting>
  <conditionalFormatting sqref="F1239">
    <cfRule type="cellIs" dxfId="5" priority="60" stopIfTrue="1" operator="lessThan">
      <formula>0</formula>
    </cfRule>
  </conditionalFormatting>
  <conditionalFormatting sqref="F1240">
    <cfRule type="cellIs" dxfId="5" priority="59" stopIfTrue="1" operator="lessThan">
      <formula>0</formula>
    </cfRule>
  </conditionalFormatting>
  <conditionalFormatting sqref="F1241">
    <cfRule type="cellIs" dxfId="5" priority="58" stopIfTrue="1" operator="lessThan">
      <formula>0</formula>
    </cfRule>
  </conditionalFormatting>
  <conditionalFormatting sqref="F1242">
    <cfRule type="cellIs" dxfId="5" priority="57" stopIfTrue="1" operator="lessThan">
      <formula>0</formula>
    </cfRule>
  </conditionalFormatting>
  <conditionalFormatting sqref="F1243">
    <cfRule type="cellIs" dxfId="5" priority="56" stopIfTrue="1" operator="lessThan">
      <formula>0</formula>
    </cfRule>
  </conditionalFormatting>
  <conditionalFormatting sqref="F1244">
    <cfRule type="cellIs" dxfId="5" priority="55" stopIfTrue="1" operator="lessThan">
      <formula>0</formula>
    </cfRule>
  </conditionalFormatting>
  <conditionalFormatting sqref="F1245">
    <cfRule type="cellIs" dxfId="5" priority="54" stopIfTrue="1" operator="lessThan">
      <formula>0</formula>
    </cfRule>
  </conditionalFormatting>
  <conditionalFormatting sqref="F1246">
    <cfRule type="cellIs" dxfId="5" priority="53" stopIfTrue="1" operator="lessThan">
      <formula>0</formula>
    </cfRule>
  </conditionalFormatting>
  <conditionalFormatting sqref="F1247">
    <cfRule type="cellIs" dxfId="5" priority="52" stopIfTrue="1" operator="lessThan">
      <formula>0</formula>
    </cfRule>
  </conditionalFormatting>
  <conditionalFormatting sqref="F1248">
    <cfRule type="cellIs" dxfId="5" priority="51" stopIfTrue="1" operator="lessThan">
      <formula>0</formula>
    </cfRule>
  </conditionalFormatting>
  <conditionalFormatting sqref="F1249">
    <cfRule type="cellIs" dxfId="5" priority="50" stopIfTrue="1" operator="lessThan">
      <formula>0</formula>
    </cfRule>
  </conditionalFormatting>
  <conditionalFormatting sqref="F1250">
    <cfRule type="cellIs" dxfId="5" priority="49" stopIfTrue="1" operator="lessThan">
      <formula>0</formula>
    </cfRule>
  </conditionalFormatting>
  <conditionalFormatting sqref="F1251">
    <cfRule type="cellIs" dxfId="5" priority="48" stopIfTrue="1" operator="lessThan">
      <formula>0</formula>
    </cfRule>
  </conditionalFormatting>
  <conditionalFormatting sqref="F1252">
    <cfRule type="cellIs" dxfId="5" priority="47" stopIfTrue="1" operator="lessThan">
      <formula>0</formula>
    </cfRule>
  </conditionalFormatting>
  <conditionalFormatting sqref="F1253">
    <cfRule type="cellIs" dxfId="5" priority="46" stopIfTrue="1" operator="lessThan">
      <formula>0</formula>
    </cfRule>
  </conditionalFormatting>
  <conditionalFormatting sqref="F1254">
    <cfRule type="cellIs" dxfId="5" priority="45" stopIfTrue="1" operator="lessThan">
      <formula>0</formula>
    </cfRule>
  </conditionalFormatting>
  <conditionalFormatting sqref="F1255">
    <cfRule type="cellIs" dxfId="5" priority="44" stopIfTrue="1" operator="lessThan">
      <formula>0</formula>
    </cfRule>
  </conditionalFormatting>
  <conditionalFormatting sqref="F1256">
    <cfRule type="cellIs" dxfId="5" priority="43" stopIfTrue="1" operator="lessThan">
      <formula>0</formula>
    </cfRule>
  </conditionalFormatting>
  <conditionalFormatting sqref="F1257">
    <cfRule type="cellIs" dxfId="5" priority="42" stopIfTrue="1" operator="lessThan">
      <formula>0</formula>
    </cfRule>
  </conditionalFormatting>
  <conditionalFormatting sqref="F1258">
    <cfRule type="cellIs" dxfId="5" priority="41" stopIfTrue="1" operator="lessThan">
      <formula>0</formula>
    </cfRule>
  </conditionalFormatting>
  <conditionalFormatting sqref="F1259">
    <cfRule type="cellIs" dxfId="5" priority="40" stopIfTrue="1" operator="lessThan">
      <formula>0</formula>
    </cfRule>
  </conditionalFormatting>
  <conditionalFormatting sqref="F1260">
    <cfRule type="cellIs" dxfId="5" priority="39" stopIfTrue="1" operator="lessThan">
      <formula>0</formula>
    </cfRule>
  </conditionalFormatting>
  <conditionalFormatting sqref="F1261">
    <cfRule type="cellIs" dxfId="5" priority="38" stopIfTrue="1" operator="lessThan">
      <formula>0</formula>
    </cfRule>
  </conditionalFormatting>
  <conditionalFormatting sqref="F1262">
    <cfRule type="cellIs" dxfId="5" priority="37" stopIfTrue="1" operator="lessThan">
      <formula>0</formula>
    </cfRule>
  </conditionalFormatting>
  <conditionalFormatting sqref="F1263">
    <cfRule type="cellIs" dxfId="5" priority="36" stopIfTrue="1" operator="lessThan">
      <formula>0</formula>
    </cfRule>
  </conditionalFormatting>
  <conditionalFormatting sqref="F1264">
    <cfRule type="cellIs" dxfId="5" priority="35" stopIfTrue="1" operator="lessThan">
      <formula>0</formula>
    </cfRule>
  </conditionalFormatting>
  <conditionalFormatting sqref="F1265">
    <cfRule type="cellIs" dxfId="5" priority="34" stopIfTrue="1" operator="lessThan">
      <formula>0</formula>
    </cfRule>
  </conditionalFormatting>
  <conditionalFormatting sqref="F1266">
    <cfRule type="cellIs" dxfId="5" priority="33" stopIfTrue="1" operator="lessThan">
      <formula>0</formula>
    </cfRule>
  </conditionalFormatting>
  <conditionalFormatting sqref="F1267">
    <cfRule type="cellIs" dxfId="5" priority="32" stopIfTrue="1" operator="lessThan">
      <formula>0</formula>
    </cfRule>
  </conditionalFormatting>
  <conditionalFormatting sqref="F1268">
    <cfRule type="cellIs" dxfId="5" priority="31" stopIfTrue="1" operator="lessThan">
      <formula>0</formula>
    </cfRule>
  </conditionalFormatting>
  <conditionalFormatting sqref="F1269">
    <cfRule type="cellIs" dxfId="5" priority="30" stopIfTrue="1" operator="lessThan">
      <formula>0</formula>
    </cfRule>
  </conditionalFormatting>
  <conditionalFormatting sqref="F1270">
    <cfRule type="cellIs" dxfId="5" priority="29" stopIfTrue="1" operator="lessThan">
      <formula>0</formula>
    </cfRule>
  </conditionalFormatting>
  <conditionalFormatting sqref="F1271">
    <cfRule type="cellIs" dxfId="5" priority="20" stopIfTrue="1" operator="lessThan">
      <formula>0</formula>
    </cfRule>
  </conditionalFormatting>
  <conditionalFormatting sqref="F1276">
    <cfRule type="cellIs" dxfId="5" priority="28" stopIfTrue="1" operator="lessThan">
      <formula>0</formula>
    </cfRule>
  </conditionalFormatting>
  <conditionalFormatting sqref="F1277">
    <cfRule type="cellIs" dxfId="5" priority="27" stopIfTrue="1" operator="lessThan">
      <formula>0</formula>
    </cfRule>
  </conditionalFormatting>
  <conditionalFormatting sqref="F1278">
    <cfRule type="cellIs" dxfId="5" priority="26" stopIfTrue="1" operator="lessThan">
      <formula>0</formula>
    </cfRule>
  </conditionalFormatting>
  <conditionalFormatting sqref="F1279">
    <cfRule type="cellIs" dxfId="5" priority="25" stopIfTrue="1" operator="lessThan">
      <formula>0</formula>
    </cfRule>
  </conditionalFormatting>
  <conditionalFormatting sqref="F1280">
    <cfRule type="cellIs" dxfId="5" priority="24" stopIfTrue="1" operator="lessThan">
      <formula>0</formula>
    </cfRule>
  </conditionalFormatting>
  <conditionalFormatting sqref="F1281">
    <cfRule type="cellIs" dxfId="5" priority="23" stopIfTrue="1" operator="lessThan">
      <formula>0</formula>
    </cfRule>
  </conditionalFormatting>
  <conditionalFormatting sqref="F1282">
    <cfRule type="cellIs" dxfId="5" priority="22" stopIfTrue="1" operator="lessThan">
      <formula>0</formula>
    </cfRule>
  </conditionalFormatting>
  <conditionalFormatting sqref="F1283">
    <cfRule type="cellIs" dxfId="5" priority="21" stopIfTrue="1" operator="lessThan">
      <formula>0</formula>
    </cfRule>
  </conditionalFormatting>
  <conditionalFormatting sqref="F1301">
    <cfRule type="cellIs" dxfId="5" priority="16" stopIfTrue="1" operator="lessThan">
      <formula>0</formula>
    </cfRule>
  </conditionalFormatting>
  <conditionalFormatting sqref="F1302">
    <cfRule type="cellIs" dxfId="5" priority="15" stopIfTrue="1" operator="lessThan">
      <formula>0</formula>
    </cfRule>
  </conditionalFormatting>
  <conditionalFormatting sqref="F1303">
    <cfRule type="cellIs" dxfId="5" priority="14" stopIfTrue="1" operator="lessThan">
      <formula>0</formula>
    </cfRule>
  </conditionalFormatting>
  <conditionalFormatting sqref="F1304">
    <cfRule type="cellIs" dxfId="5" priority="13" stopIfTrue="1" operator="lessThan">
      <formula>0</formula>
    </cfRule>
  </conditionalFormatting>
  <conditionalFormatting sqref="F1305">
    <cfRule type="cellIs" dxfId="5" priority="12" stopIfTrue="1" operator="lessThan">
      <formula>0</formula>
    </cfRule>
  </conditionalFormatting>
  <conditionalFormatting sqref="F1306">
    <cfRule type="cellIs" dxfId="5" priority="11" stopIfTrue="1" operator="lessThan">
      <formula>0</formula>
    </cfRule>
  </conditionalFormatting>
  <conditionalFormatting sqref="F1307">
    <cfRule type="cellIs" dxfId="5" priority="10" stopIfTrue="1" operator="lessThan">
      <formula>0</formula>
    </cfRule>
  </conditionalFormatting>
  <conditionalFormatting sqref="F1308">
    <cfRule type="cellIs" dxfId="5" priority="9" stopIfTrue="1" operator="lessThan">
      <formula>0</formula>
    </cfRule>
  </conditionalFormatting>
  <conditionalFormatting sqref="F1309">
    <cfRule type="cellIs" dxfId="5" priority="8" stopIfTrue="1" operator="lessThan">
      <formula>0</formula>
    </cfRule>
  </conditionalFormatting>
  <conditionalFormatting sqref="F1310">
    <cfRule type="cellIs" dxfId="5" priority="7" stopIfTrue="1" operator="lessThan">
      <formula>0</formula>
    </cfRule>
  </conditionalFormatting>
  <conditionalFormatting sqref="F1311">
    <cfRule type="cellIs" dxfId="5" priority="6" stopIfTrue="1" operator="lessThan">
      <formula>0</formula>
    </cfRule>
  </conditionalFormatting>
  <conditionalFormatting sqref="F1312">
    <cfRule type="cellIs" dxfId="5" priority="5" stopIfTrue="1" operator="lessThan">
      <formula>0</formula>
    </cfRule>
  </conditionalFormatting>
  <conditionalFormatting sqref="F1313">
    <cfRule type="cellIs" dxfId="5" priority="4" stopIfTrue="1" operator="lessThan">
      <formula>0</formula>
    </cfRule>
  </conditionalFormatting>
  <conditionalFormatting sqref="F1314">
    <cfRule type="cellIs" dxfId="5" priority="3" stopIfTrue="1" operator="lessThan">
      <formula>0</formula>
    </cfRule>
  </conditionalFormatting>
  <conditionalFormatting sqref="F1317">
    <cfRule type="cellIs" dxfId="5" priority="1" stopIfTrue="1" operator="lessThan">
      <formula>0</formula>
    </cfRule>
  </conditionalFormatting>
  <conditionalFormatting sqref="F4:F768">
    <cfRule type="cellIs" dxfId="5" priority="529" stopIfTrue="1" operator="lessThan">
      <formula>0</formula>
    </cfRule>
  </conditionalFormatting>
  <conditionalFormatting sqref="F1272:F1275">
    <cfRule type="cellIs" dxfId="5" priority="530" stopIfTrue="1" operator="lessThan">
      <formula>0</formula>
    </cfRule>
  </conditionalFormatting>
  <conditionalFormatting sqref="F1285:F1300">
    <cfRule type="cellIs" dxfId="5" priority="17" stopIfTrue="1" operator="lessThan">
      <formula>0</formula>
    </cfRule>
  </conditionalFormatting>
  <conditionalFormatting sqref="F1315:F1316">
    <cfRule type="cellIs" dxfId="5" priority="2" stopIfTrue="1" operator="lessThan">
      <formula>0</formula>
    </cfRule>
  </conditionalFormatting>
  <conditionalFormatting sqref="F1200 F1284">
    <cfRule type="cellIs" dxfId="5" priority="18" stopIfTrue="1" operator="lessThan">
      <formula>0</formula>
    </cfRule>
  </conditionalFormatting>
  <printOptions horizontalCentered="1"/>
  <pageMargins left="0.472222222222222" right="0.393055555555556" top="0.629861111111111" bottom="0.629861111111111" header="0.314583333333333" footer="0.314583333333333"/>
  <pageSetup paperSize="9" scale="77" fitToHeight="0" orientation="portrait" blackAndWhite="1" horizontalDpi="6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7">
    <tabColor theme="9" tint="0.4"/>
  </sheetPr>
  <dimension ref="A1:G45"/>
  <sheetViews>
    <sheetView showZeros="0" zoomScale="70" zoomScaleNormal="70" workbookViewId="0">
      <pane ySplit="3" topLeftCell="A4" activePane="bottomLeft" state="frozen"/>
      <selection/>
      <selection pane="bottomLeft" activeCell="K18" sqref="K18"/>
    </sheetView>
  </sheetViews>
  <sheetFormatPr defaultColWidth="9" defaultRowHeight="13.5" outlineLevelCol="6"/>
  <cols>
    <col min="1" max="1" width="69.6333333333333" style="259" customWidth="1"/>
    <col min="2" max="2" width="31.7333333333333" style="259" customWidth="1"/>
    <col min="3" max="3" width="9" style="259"/>
    <col min="4" max="4" width="9" style="259" customWidth="1"/>
    <col min="5" max="5" width="12.8916666666667" style="259"/>
    <col min="6" max="16384" width="9" style="259"/>
  </cols>
  <sheetData>
    <row r="1" s="448" customFormat="1" ht="45" customHeight="1" spans="1:7">
      <c r="A1" s="449" t="s">
        <v>1678</v>
      </c>
      <c r="B1" s="449"/>
      <c r="C1" s="261"/>
      <c r="D1" s="261"/>
      <c r="E1" s="261"/>
      <c r="F1" s="261"/>
      <c r="G1" s="261"/>
    </row>
    <row r="2" ht="20.1" customHeight="1" spans="1:7">
      <c r="A2" s="263" t="s">
        <v>1679</v>
      </c>
      <c r="B2" s="450" t="s">
        <v>2</v>
      </c>
    </row>
    <row r="3" ht="45" customHeight="1" spans="1:7">
      <c r="A3" s="29" t="s">
        <v>1680</v>
      </c>
      <c r="B3" s="330" t="s">
        <v>1643</v>
      </c>
      <c r="C3" s="266" t="s">
        <v>8</v>
      </c>
    </row>
    <row r="4" ht="35.1" customHeight="1" spans="1:7">
      <c r="A4" s="451" t="s">
        <v>1681</v>
      </c>
      <c r="B4" s="106">
        <f>SUM(B5:B5)</f>
        <v>0</v>
      </c>
      <c r="C4" s="139" t="str">
        <f t="shared" ref="C4:C11" si="0">IF(A4&lt;&gt;"",IF(SUM(B4:B4)&lt;&gt;0,"是","否"),"是")</f>
        <v>否</v>
      </c>
    </row>
    <row r="5" ht="35.1" hidden="1" customHeight="1" spans="1:7">
      <c r="A5" s="452"/>
      <c r="B5" s="453"/>
      <c r="C5" s="139" t="str">
        <f t="shared" si="0"/>
        <v>是</v>
      </c>
    </row>
    <row r="6" ht="35.1" customHeight="1" spans="1:7">
      <c r="A6" s="451" t="s">
        <v>1682</v>
      </c>
      <c r="B6" s="106"/>
      <c r="C6" s="139" t="str">
        <f t="shared" si="0"/>
        <v>否</v>
      </c>
    </row>
    <row r="7" ht="35.1" hidden="1" customHeight="1" spans="1:7">
      <c r="A7" s="451"/>
      <c r="B7" s="453"/>
      <c r="C7" s="139" t="str">
        <f t="shared" si="0"/>
        <v>是</v>
      </c>
    </row>
    <row r="8" ht="35.1" customHeight="1" spans="1:7">
      <c r="A8" s="451" t="s">
        <v>1683</v>
      </c>
      <c r="B8" s="106">
        <f>SUM(B9:B9)</f>
        <v>0</v>
      </c>
      <c r="C8" s="139" t="str">
        <f t="shared" si="0"/>
        <v>否</v>
      </c>
    </row>
    <row r="9" ht="35.1" hidden="1" customHeight="1" spans="1:7">
      <c r="A9" s="452"/>
      <c r="B9" s="453"/>
      <c r="C9" s="139" t="str">
        <f t="shared" si="0"/>
        <v>是</v>
      </c>
    </row>
    <row r="10" ht="35.1" customHeight="1" spans="1:7">
      <c r="A10" s="451" t="s">
        <v>1684</v>
      </c>
      <c r="B10" s="106">
        <f>SUM(B11:B11)</f>
        <v>0</v>
      </c>
      <c r="C10" s="139" t="str">
        <f t="shared" si="0"/>
        <v>否</v>
      </c>
    </row>
    <row r="11" ht="35.1" hidden="1" customHeight="1" spans="1:7">
      <c r="A11" s="452"/>
      <c r="B11" s="453"/>
      <c r="C11" s="139" t="str">
        <f t="shared" si="0"/>
        <v>是</v>
      </c>
    </row>
    <row r="12" ht="35.1" customHeight="1" spans="1:7">
      <c r="A12" s="451" t="s">
        <v>1685</v>
      </c>
      <c r="B12" s="106"/>
      <c r="C12" s="139" t="str">
        <f t="shared" ref="C12:C27" si="1">IF(A12&lt;&gt;"",IF(SUM(B12:B12)&lt;&gt;0,"是","否"),"是")</f>
        <v>否</v>
      </c>
    </row>
    <row r="13" ht="35.1" hidden="1" customHeight="1" spans="1:7">
      <c r="A13" s="451"/>
      <c r="B13" s="453"/>
      <c r="C13" s="139" t="str">
        <f t="shared" si="1"/>
        <v>是</v>
      </c>
    </row>
    <row r="14" ht="35.1" customHeight="1" spans="1:7">
      <c r="A14" s="451" t="s">
        <v>1686</v>
      </c>
      <c r="B14" s="106"/>
      <c r="C14" s="139" t="str">
        <f t="shared" si="1"/>
        <v>否</v>
      </c>
    </row>
    <row r="15" ht="35.1" hidden="1" customHeight="1" spans="1:7">
      <c r="A15" s="451"/>
      <c r="B15" s="453"/>
      <c r="C15" s="139" t="str">
        <f t="shared" si="1"/>
        <v>是</v>
      </c>
    </row>
    <row r="16" ht="35.1" customHeight="1" spans="1:7">
      <c r="A16" s="451" t="s">
        <v>1687</v>
      </c>
      <c r="B16" s="106">
        <f>SUM(B17:B17)</f>
        <v>0</v>
      </c>
      <c r="C16" s="139" t="str">
        <f t="shared" si="1"/>
        <v>否</v>
      </c>
    </row>
    <row r="17" ht="35.1" hidden="1" customHeight="1" spans="1:7">
      <c r="A17" s="452"/>
      <c r="B17" s="453"/>
      <c r="C17" s="139" t="str">
        <f t="shared" si="1"/>
        <v>是</v>
      </c>
    </row>
    <row r="18" ht="35.1" customHeight="1" spans="1:7">
      <c r="A18" s="451" t="s">
        <v>1688</v>
      </c>
      <c r="B18" s="106">
        <f>SUM(B19:B19)</f>
        <v>0</v>
      </c>
      <c r="C18" s="139" t="str">
        <f t="shared" si="1"/>
        <v>否</v>
      </c>
    </row>
    <row r="19" ht="35.1" hidden="1" customHeight="1" spans="1:7">
      <c r="A19" s="452"/>
      <c r="B19" s="453"/>
      <c r="C19" s="139" t="str">
        <f t="shared" si="1"/>
        <v>是</v>
      </c>
    </row>
    <row r="20" ht="35.1" customHeight="1" spans="1:7">
      <c r="A20" s="451" t="s">
        <v>1689</v>
      </c>
      <c r="B20" s="106">
        <f>B21</f>
        <v>0</v>
      </c>
      <c r="C20" s="139" t="str">
        <f t="shared" si="1"/>
        <v>否</v>
      </c>
    </row>
    <row r="21" ht="35.1" hidden="1" customHeight="1" spans="1:7">
      <c r="A21" s="452"/>
      <c r="B21" s="453"/>
      <c r="C21" s="139" t="str">
        <f t="shared" si="1"/>
        <v>是</v>
      </c>
    </row>
    <row r="22" ht="35.1" customHeight="1" spans="1:7">
      <c r="A22" s="451" t="s">
        <v>1690</v>
      </c>
      <c r="B22" s="106"/>
      <c r="C22" s="139" t="str">
        <f t="shared" si="1"/>
        <v>否</v>
      </c>
    </row>
    <row r="23" ht="35.1" hidden="1" customHeight="1" spans="1:7">
      <c r="A23" s="451"/>
      <c r="B23" s="453"/>
      <c r="C23" s="139" t="str">
        <f t="shared" si="1"/>
        <v>是</v>
      </c>
    </row>
    <row r="24" ht="35.1" customHeight="1" spans="1:7">
      <c r="A24" s="451" t="s">
        <v>1691</v>
      </c>
      <c r="B24" s="106">
        <f>SUM(B25:B25)</f>
        <v>0</v>
      </c>
      <c r="C24" s="139" t="str">
        <f t="shared" si="1"/>
        <v>否</v>
      </c>
    </row>
    <row r="25" ht="35.1" hidden="1" customHeight="1" spans="1:7">
      <c r="A25" s="452"/>
      <c r="B25" s="453"/>
      <c r="C25" s="139" t="str">
        <f t="shared" si="1"/>
        <v>是</v>
      </c>
    </row>
    <row r="26" ht="35.1" customHeight="1" spans="1:7">
      <c r="A26" s="451" t="s">
        <v>1692</v>
      </c>
      <c r="B26" s="106">
        <f>SUM(B27:B27)</f>
        <v>0</v>
      </c>
      <c r="C26" s="139" t="str">
        <f t="shared" ref="C26:C39" si="2">IF(A26&lt;&gt;"",IF(SUM(B26:B26)&lt;&gt;0,"是","否"),"是")</f>
        <v>否</v>
      </c>
    </row>
    <row r="27" ht="35.1" hidden="1" customHeight="1" spans="1:7">
      <c r="A27" s="452"/>
      <c r="B27" s="453"/>
      <c r="C27" s="139" t="str">
        <f t="shared" si="2"/>
        <v>是</v>
      </c>
    </row>
    <row r="28" ht="35.1" customHeight="1" spans="1:7">
      <c r="A28" s="451" t="s">
        <v>1693</v>
      </c>
      <c r="B28" s="106"/>
      <c r="C28" s="139" t="str">
        <f t="shared" si="2"/>
        <v>否</v>
      </c>
    </row>
    <row r="29" ht="35.1" hidden="1" customHeight="1" spans="1:7">
      <c r="A29" s="451"/>
      <c r="B29" s="453"/>
      <c r="C29" s="139" t="str">
        <f t="shared" si="2"/>
        <v>是</v>
      </c>
    </row>
    <row r="30" ht="35.1" customHeight="1" spans="1:7">
      <c r="A30" s="451" t="s">
        <v>1694</v>
      </c>
      <c r="B30" s="106"/>
      <c r="C30" s="139" t="str">
        <f t="shared" si="2"/>
        <v>否</v>
      </c>
    </row>
    <row r="31" ht="35.1" hidden="1" customHeight="1" spans="1:7">
      <c r="A31" s="451"/>
      <c r="B31" s="453"/>
      <c r="C31" s="139" t="str">
        <f t="shared" si="2"/>
        <v>是</v>
      </c>
      <c r="G31" s="454"/>
    </row>
    <row r="32" ht="35.1" customHeight="1" spans="1:7">
      <c r="A32" s="451" t="s">
        <v>1695</v>
      </c>
      <c r="B32" s="106">
        <f>SUM(B33:B33)</f>
        <v>0</v>
      </c>
      <c r="C32" s="139" t="str">
        <f t="shared" si="2"/>
        <v>否</v>
      </c>
    </row>
    <row r="33" ht="35.1" hidden="1" customHeight="1" spans="1:3">
      <c r="A33" s="452"/>
      <c r="B33" s="453"/>
      <c r="C33" s="139" t="str">
        <f t="shared" si="2"/>
        <v>是</v>
      </c>
    </row>
    <row r="34" ht="35.1" customHeight="1" spans="1:3">
      <c r="A34" s="451" t="s">
        <v>1696</v>
      </c>
      <c r="B34" s="106">
        <f>SUM(B35:B35)</f>
        <v>0</v>
      </c>
      <c r="C34" s="139" t="str">
        <f t="shared" si="2"/>
        <v>否</v>
      </c>
    </row>
    <row r="35" ht="35.1" hidden="1" customHeight="1" spans="1:3">
      <c r="A35" s="452"/>
      <c r="B35" s="453"/>
      <c r="C35" s="139" t="str">
        <f t="shared" si="2"/>
        <v>是</v>
      </c>
    </row>
    <row r="36" ht="35.1" customHeight="1" spans="1:3">
      <c r="A36" s="451" t="s">
        <v>1697</v>
      </c>
      <c r="B36" s="106">
        <f>B37</f>
        <v>0</v>
      </c>
      <c r="C36" s="139" t="str">
        <f t="shared" si="2"/>
        <v>否</v>
      </c>
    </row>
    <row r="37" ht="35.1" hidden="1" customHeight="1" spans="1:3">
      <c r="A37" s="452"/>
      <c r="B37" s="453"/>
      <c r="C37" s="139" t="str">
        <f t="shared" si="2"/>
        <v>是</v>
      </c>
    </row>
    <row r="38" ht="35.1" customHeight="1" spans="1:3">
      <c r="A38" s="451" t="s">
        <v>1698</v>
      </c>
      <c r="B38" s="106"/>
      <c r="C38" s="139" t="str">
        <f t="shared" si="2"/>
        <v>否</v>
      </c>
    </row>
    <row r="39" ht="35.1" customHeight="1" spans="1:3">
      <c r="A39" s="455" t="s">
        <v>1699</v>
      </c>
      <c r="B39" s="106">
        <f>SUM(B4,B6,B8,B10,B12,B14,B16,B18,B20,B22,B24,B26,B28,B30,B32,B34,B36,B38)</f>
        <v>0</v>
      </c>
      <c r="C39" s="139" t="str">
        <f t="shared" si="2"/>
        <v>否</v>
      </c>
    </row>
    <row r="40" ht="47" customHeight="1" spans="1:3">
      <c r="A40" s="456" t="s">
        <v>1700</v>
      </c>
      <c r="B40" s="456"/>
    </row>
    <row r="41" hidden="1" spans="1:3">
      <c r="B41" s="457"/>
    </row>
    <row r="42" hidden="1" spans="1:3">
      <c r="B42" s="457"/>
    </row>
    <row r="43" hidden="1" spans="1:3">
      <c r="B43" s="457"/>
    </row>
    <row r="45" ht="24" customHeight="1"/>
  </sheetData>
  <autoFilter xmlns:etc="http://www.wps.cn/officeDocument/2017/etCustomData" ref="A3:D43" etc:filterBottomFollowUsedRange="0">
    <filterColumn colId="0">
      <filters>
        <filter val="资源勘探信息等支出"/>
        <filter val="公共安全支出"/>
        <filter val="节能环保支出"/>
        <filter val="医疗卫生与计划生育支出"/>
        <filter val="科学技术支出"/>
        <filter val="合计"/>
        <filter val="社会保障和就业支出"/>
        <filter val="商业服务业等支出"/>
        <filter val="自然资源海洋气象等支出"/>
        <filter val="交通运输支出"/>
        <filter val="其他支出"/>
        <filter val="国防支出"/>
        <filter val="教育支出"/>
        <filter val="备注：东川区实行乡财县管，对下无对下专项转移支付预算，此表以空表列示。"/>
        <filter val="文化体育与传媒支出"/>
        <filter val="城乡社区支出"/>
        <filter val="农林水支出"/>
        <filter val="一般公共服务支出"/>
        <filter val="住房保障支出"/>
        <filter val="灾害防治及应急管理支出"/>
      </filters>
    </filterColumn>
    <extLst/>
  </autoFilter>
  <mergeCells count="2">
    <mergeCell ref="A1:B1"/>
    <mergeCell ref="A40:B40"/>
  </mergeCells>
  <conditionalFormatting sqref="C4:C39">
    <cfRule type="cellIs" dxfId="5" priority="3"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theme="9" tint="0.4"/>
  </sheetPr>
  <dimension ref="A1:G31"/>
  <sheetViews>
    <sheetView showZeros="0" zoomScale="70" zoomScaleNormal="70" workbookViewId="0">
      <selection activeCell="N20" sqref="N20"/>
    </sheetView>
  </sheetViews>
  <sheetFormatPr defaultColWidth="9" defaultRowHeight="14.25" outlineLevelCol="6"/>
  <cols>
    <col min="1" max="1" width="43.6333333333333" style="316" customWidth="1"/>
    <col min="2" max="2" width="20.6333333333333" style="319" customWidth="1"/>
    <col min="3" max="3" width="20.6333333333333" style="316" customWidth="1"/>
    <col min="4" max="4" width="20" style="316" customWidth="1"/>
    <col min="5" max="5" width="20" style="321" customWidth="1"/>
    <col min="6" max="9" width="12.6333333333333" style="316"/>
    <col min="10" max="16381" width="9" style="316"/>
    <col min="16382" max="16383" width="35.6333333333333" style="316"/>
    <col min="16384" max="16384" width="9" style="316"/>
  </cols>
  <sheetData>
    <row r="1" ht="45" customHeight="1" spans="1:7">
      <c r="A1" s="429" t="s">
        <v>1701</v>
      </c>
      <c r="B1" s="429"/>
      <c r="C1" s="429"/>
      <c r="D1" s="429"/>
      <c r="E1" s="429"/>
      <c r="F1" s="325"/>
      <c r="G1" s="325"/>
    </row>
    <row r="2" ht="20.1" customHeight="1" spans="1:7">
      <c r="A2" s="430" t="s">
        <v>1702</v>
      </c>
      <c r="B2" s="430"/>
      <c r="C2" s="431"/>
      <c r="D2" s="431"/>
      <c r="E2" s="432" t="s">
        <v>2</v>
      </c>
    </row>
    <row r="3" s="428" customFormat="1" ht="45" customHeight="1" spans="1:7">
      <c r="A3" s="433" t="s">
        <v>1703</v>
      </c>
      <c r="B3" s="433" t="s">
        <v>1699</v>
      </c>
      <c r="C3" s="434" t="s">
        <v>1704</v>
      </c>
      <c r="D3" s="434" t="s">
        <v>1705</v>
      </c>
      <c r="E3" s="434" t="s">
        <v>1706</v>
      </c>
    </row>
    <row r="4" ht="36" customHeight="1" spans="1:7">
      <c r="A4" s="400" t="s">
        <v>1707</v>
      </c>
      <c r="B4" s="445">
        <f t="shared" ref="B4:B20" si="0">SUM(C4:E4)</f>
        <v>0</v>
      </c>
      <c r="C4" s="435"/>
      <c r="D4" s="435"/>
      <c r="E4" s="436"/>
    </row>
    <row r="5" ht="36" customHeight="1" spans="1:7">
      <c r="A5" s="400" t="s">
        <v>1708</v>
      </c>
      <c r="B5" s="445">
        <f t="shared" si="0"/>
        <v>0</v>
      </c>
      <c r="C5" s="435"/>
      <c r="D5" s="435"/>
      <c r="E5" s="436"/>
    </row>
    <row r="6" ht="36" customHeight="1" spans="1:7">
      <c r="A6" s="400" t="s">
        <v>1709</v>
      </c>
      <c r="B6" s="445">
        <f t="shared" si="0"/>
        <v>0</v>
      </c>
      <c r="C6" s="435"/>
      <c r="D6" s="435"/>
      <c r="E6" s="436"/>
    </row>
    <row r="7" ht="36" customHeight="1" spans="1:7">
      <c r="A7" s="400" t="s">
        <v>1710</v>
      </c>
      <c r="B7" s="445">
        <f t="shared" si="0"/>
        <v>0</v>
      </c>
      <c r="C7" s="435"/>
      <c r="D7" s="435"/>
      <c r="E7" s="436"/>
    </row>
    <row r="8" ht="36" customHeight="1" spans="1:7">
      <c r="A8" s="400" t="s">
        <v>1711</v>
      </c>
      <c r="B8" s="445">
        <f t="shared" si="0"/>
        <v>0</v>
      </c>
      <c r="C8" s="435"/>
      <c r="D8" s="435"/>
      <c r="E8" s="436"/>
    </row>
    <row r="9" ht="36" customHeight="1" spans="1:7">
      <c r="A9" s="400" t="s">
        <v>1712</v>
      </c>
      <c r="B9" s="445">
        <f t="shared" si="0"/>
        <v>0</v>
      </c>
      <c r="C9" s="435"/>
      <c r="D9" s="435"/>
      <c r="E9" s="436"/>
    </row>
    <row r="10" ht="36" customHeight="1" spans="1:7">
      <c r="A10" s="400" t="s">
        <v>1713</v>
      </c>
      <c r="B10" s="445">
        <f t="shared" si="0"/>
        <v>0</v>
      </c>
      <c r="C10" s="435"/>
      <c r="D10" s="435"/>
      <c r="E10" s="436"/>
    </row>
    <row r="11" ht="36" customHeight="1" spans="1:7">
      <c r="A11" s="437" t="s">
        <v>1714</v>
      </c>
      <c r="B11" s="446">
        <f t="shared" si="0"/>
        <v>0</v>
      </c>
      <c r="C11" s="438"/>
      <c r="D11" s="438"/>
      <c r="E11" s="439"/>
    </row>
    <row r="12" ht="36" customHeight="1" spans="1:7">
      <c r="A12" s="400" t="s">
        <v>1715</v>
      </c>
      <c r="B12" s="445">
        <f t="shared" si="0"/>
        <v>0</v>
      </c>
      <c r="C12" s="435"/>
      <c r="D12" s="435"/>
      <c r="E12" s="440"/>
    </row>
    <row r="13" ht="36" customHeight="1" spans="1:7">
      <c r="A13" s="441" t="s">
        <v>1716</v>
      </c>
      <c r="B13" s="441"/>
      <c r="C13" s="441"/>
      <c r="D13" s="441"/>
      <c r="E13" s="441"/>
    </row>
    <row r="14" spans="1:7">
      <c r="B14" s="447"/>
      <c r="C14" s="442"/>
      <c r="D14" s="442"/>
      <c r="E14" s="443"/>
    </row>
    <row r="15" spans="1:7">
      <c r="C15" s="444"/>
    </row>
    <row r="16" spans="1:7">
      <c r="C16" s="444"/>
    </row>
    <row r="17" spans="3:7">
      <c r="C17" s="444"/>
    </row>
    <row r="31" spans="3:7">
      <c r="G31" s="349"/>
    </row>
  </sheetData>
  <mergeCells count="2">
    <mergeCell ref="A1:E1"/>
    <mergeCell ref="A13:E13"/>
  </mergeCells>
  <conditionalFormatting sqref="B3:C3">
    <cfRule type="cellIs" dxfId="0" priority="2" stopIfTrue="1" operator="lessThanOrEqual">
      <formula>-1</formula>
    </cfRule>
  </conditionalFormatting>
  <conditionalFormatting sqref="E1:F1 F2">
    <cfRule type="cellIs" dxfId="0" priority="3" stopIfTrue="1" operator="greaterThanOrEqual">
      <formula>10</formula>
    </cfRule>
    <cfRule type="cellIs" dxfId="0" priority="4" stopIfTrue="1" operator="lessThanOrEqual">
      <formula>-1</formula>
    </cfRule>
  </conditionalFormatting>
  <conditionalFormatting sqref="B5 C5:C6 C8:C12 B4:C4">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theme="9" tint="0.4"/>
  </sheetPr>
  <dimension ref="A1:G31"/>
  <sheetViews>
    <sheetView showZeros="0" zoomScale="70" zoomScaleNormal="70" workbookViewId="0">
      <selection activeCell="B3" sqref="B3:C3"/>
    </sheetView>
  </sheetViews>
  <sheetFormatPr defaultColWidth="9" defaultRowHeight="14.25" outlineLevelCol="6"/>
  <cols>
    <col min="1" max="1" width="43.6333333333333" style="316" customWidth="1"/>
    <col min="2" max="2" width="26.6666666666667" style="316" customWidth="1"/>
    <col min="3" max="3" width="26.6666666666667" style="321" customWidth="1"/>
    <col min="4" max="7" width="12.6333333333333" style="316"/>
    <col min="8" max="16379" width="9" style="316"/>
    <col min="16380" max="16381" width="35.6333333333333" style="316"/>
    <col min="16382" max="16384" width="9" style="316"/>
  </cols>
  <sheetData>
    <row r="1" ht="45" customHeight="1" spans="1:7">
      <c r="A1" s="429" t="s">
        <v>1717</v>
      </c>
      <c r="B1" s="429"/>
      <c r="C1" s="429"/>
      <c r="D1" s="325"/>
      <c r="E1" s="325"/>
      <c r="F1" s="325"/>
      <c r="G1" s="325"/>
    </row>
    <row r="2" ht="20.1" customHeight="1" spans="1:7">
      <c r="A2" s="430" t="s">
        <v>1718</v>
      </c>
      <c r="B2" s="431"/>
      <c r="C2" s="432" t="s">
        <v>2</v>
      </c>
    </row>
    <row r="3" s="428" customFormat="1" ht="45" customHeight="1" spans="1:7">
      <c r="A3" s="433" t="s">
        <v>1703</v>
      </c>
      <c r="B3" s="434" t="s">
        <v>1642</v>
      </c>
      <c r="C3" s="434" t="s">
        <v>1643</v>
      </c>
    </row>
    <row r="4" ht="36" customHeight="1" spans="1:7">
      <c r="A4" s="400" t="s">
        <v>1707</v>
      </c>
      <c r="B4" s="435"/>
      <c r="C4" s="436"/>
    </row>
    <row r="5" ht="36" customHeight="1" spans="1:7">
      <c r="A5" s="400" t="s">
        <v>1708</v>
      </c>
      <c r="B5" s="435"/>
      <c r="C5" s="436"/>
    </row>
    <row r="6" ht="36" customHeight="1" spans="1:7">
      <c r="A6" s="400" t="s">
        <v>1709</v>
      </c>
      <c r="B6" s="435"/>
      <c r="C6" s="436"/>
    </row>
    <row r="7" ht="36" customHeight="1" spans="1:7">
      <c r="A7" s="400" t="s">
        <v>1710</v>
      </c>
      <c r="B7" s="435"/>
      <c r="C7" s="436"/>
    </row>
    <row r="8" ht="36" customHeight="1" spans="1:7">
      <c r="A8" s="400" t="s">
        <v>1711</v>
      </c>
      <c r="B8" s="435"/>
      <c r="C8" s="436"/>
    </row>
    <row r="9" ht="36" customHeight="1" spans="1:7">
      <c r="A9" s="400" t="s">
        <v>1712</v>
      </c>
      <c r="B9" s="435"/>
      <c r="C9" s="436"/>
    </row>
    <row r="10" ht="36" customHeight="1" spans="1:7">
      <c r="A10" s="400" t="s">
        <v>1713</v>
      </c>
      <c r="B10" s="435"/>
      <c r="C10" s="436"/>
    </row>
    <row r="11" ht="36" customHeight="1" spans="1:7">
      <c r="A11" s="437" t="s">
        <v>1714</v>
      </c>
      <c r="B11" s="438"/>
      <c r="C11" s="439"/>
    </row>
    <row r="12" ht="36" customHeight="1" spans="1:7">
      <c r="A12" s="400" t="s">
        <v>1715</v>
      </c>
      <c r="B12" s="435"/>
      <c r="C12" s="440"/>
    </row>
    <row r="13" ht="36" customHeight="1" spans="1:7">
      <c r="A13" s="441" t="s">
        <v>1719</v>
      </c>
      <c r="B13" s="441"/>
      <c r="C13" s="441"/>
    </row>
    <row r="14" spans="1:7">
      <c r="B14" s="442"/>
      <c r="C14" s="443"/>
    </row>
    <row r="15" spans="1:7">
      <c r="B15" s="444"/>
    </row>
    <row r="16" spans="1:7">
      <c r="B16" s="444"/>
    </row>
    <row r="17" spans="2:7">
      <c r="B17" s="444"/>
    </row>
    <row r="31" spans="2:7">
      <c r="G31" s="349"/>
    </row>
  </sheetData>
  <mergeCells count="2">
    <mergeCell ref="A1:C1"/>
    <mergeCell ref="A13:C13"/>
  </mergeCells>
  <conditionalFormatting sqref="B3">
    <cfRule type="cellIs" dxfId="0" priority="2" stopIfTrue="1" operator="lessThanOrEqual">
      <formula>-1</formula>
    </cfRule>
  </conditionalFormatting>
  <conditionalFormatting sqref="C1:D1 D2">
    <cfRule type="cellIs" dxfId="0" priority="3" stopIfTrue="1" operator="greaterThanOrEqual">
      <formula>10</formula>
    </cfRule>
    <cfRule type="cellIs" dxfId="0" priority="4" stopIfTrue="1" operator="lessThanOrEqual">
      <formula>-1</formula>
    </cfRule>
  </conditionalFormatting>
  <conditionalFormatting sqref="B4:B6 B8:B12">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
    <tabColor theme="9" tint="0.4"/>
  </sheetPr>
  <dimension ref="A1:K42"/>
  <sheetViews>
    <sheetView showZeros="0" zoomScale="70" zoomScaleNormal="70" workbookViewId="0">
      <pane ySplit="4" topLeftCell="A24" activePane="bottomLeft" state="frozen"/>
      <selection/>
      <selection pane="bottomLeft" activeCell="D27" sqref="D27:D29"/>
    </sheetView>
  </sheetViews>
  <sheetFormatPr defaultColWidth="9" defaultRowHeight="14.25"/>
  <cols>
    <col min="1" max="1" width="13.75" style="319" customWidth="1"/>
    <col min="2" max="2" width="39.6833333333333" style="319" customWidth="1"/>
    <col min="3" max="3" width="18.25" style="746" customWidth="1"/>
    <col min="4" max="5" width="16.6333333333333" style="746" customWidth="1"/>
    <col min="6" max="7" width="15.5" style="319" customWidth="1"/>
    <col min="8" max="8" width="9.13333333333333" style="319" customWidth="1"/>
    <col min="9" max="9" width="9.5" style="319" customWidth="1"/>
    <col min="10" max="16384" width="9" style="319"/>
  </cols>
  <sheetData>
    <row r="1" ht="45" customHeight="1" spans="1:8">
      <c r="B1" s="322" t="s">
        <v>78</v>
      </c>
      <c r="C1" s="747"/>
      <c r="D1" s="747"/>
      <c r="E1" s="747"/>
      <c r="F1" s="322"/>
      <c r="G1" s="322"/>
    </row>
    <row r="2" ht="18.95" customHeight="1" spans="1:8">
      <c r="A2" s="505"/>
      <c r="B2" s="506" t="s">
        <v>79</v>
      </c>
      <c r="C2" s="748"/>
      <c r="D2" s="748"/>
      <c r="E2" s="749"/>
      <c r="G2" s="466" t="s">
        <v>2</v>
      </c>
    </row>
    <row r="3" s="501" customFormat="1" ht="36" customHeight="1" spans="1:8">
      <c r="A3" s="750" t="s">
        <v>3</v>
      </c>
      <c r="B3" s="468" t="s">
        <v>4</v>
      </c>
      <c r="C3" s="622" t="s">
        <v>5</v>
      </c>
      <c r="D3" s="622" t="s">
        <v>6</v>
      </c>
      <c r="E3" s="622"/>
      <c r="F3" s="97" t="s">
        <v>7</v>
      </c>
      <c r="G3" s="97"/>
      <c r="H3" s="751" t="s">
        <v>8</v>
      </c>
    </row>
    <row r="4" s="501" customFormat="1" ht="36" customHeight="1" spans="1:8">
      <c r="A4" s="750"/>
      <c r="B4" s="468"/>
      <c r="C4" s="622"/>
      <c r="D4" s="622" t="s">
        <v>80</v>
      </c>
      <c r="E4" s="622" t="s">
        <v>10</v>
      </c>
      <c r="F4" s="96" t="s">
        <v>11</v>
      </c>
      <c r="G4" s="96" t="s">
        <v>81</v>
      </c>
      <c r="H4" s="751"/>
    </row>
    <row r="5" ht="37.15" customHeight="1" spans="1:8">
      <c r="A5" s="509" t="s">
        <v>82</v>
      </c>
      <c r="B5" s="510" t="s">
        <v>83</v>
      </c>
      <c r="C5" s="742">
        <v>27424</v>
      </c>
      <c r="D5" s="742">
        <v>35185</v>
      </c>
      <c r="E5" s="511">
        <v>30617</v>
      </c>
      <c r="F5" s="336">
        <f>IF(C5&lt;&gt;0,E5/C5-1,"")</f>
        <v>0.116430863477246</v>
      </c>
      <c r="G5" s="336">
        <f>IF(D5&lt;&gt;0,E5/D5,"")</f>
        <v>0.870171948273412</v>
      </c>
      <c r="H5" s="752" t="str">
        <f>IF(LEN(A5)=3,"是",IF(B5&lt;&gt;"",IF(SUM(C5:E5)&lt;&gt;0,"是","否"),"是"))</f>
        <v>是</v>
      </c>
    </row>
    <row r="6" ht="37.15" customHeight="1" spans="1:8">
      <c r="A6" s="509" t="s">
        <v>84</v>
      </c>
      <c r="B6" s="513" t="s">
        <v>85</v>
      </c>
      <c r="C6" s="742">
        <v>0</v>
      </c>
      <c r="D6" s="742">
        <v>0</v>
      </c>
      <c r="E6" s="511">
        <v>0</v>
      </c>
      <c r="F6" s="336" t="str">
        <f t="shared" ref="F6:F29" si="0">IF(C6&lt;&gt;0,E6/C6-1,"")</f>
        <v/>
      </c>
      <c r="G6" s="336" t="str">
        <f t="shared" ref="G6:G29" si="1">IF(D6&lt;&gt;0,E6/D6,"")</f>
        <v/>
      </c>
      <c r="H6" s="752" t="str">
        <f t="shared" ref="H6:H41" si="2">IF(LEN(A6)=3,"是",IF(B6&lt;&gt;"",IF(SUM(C6:E6)&lt;&gt;0,"是","否"),"是"))</f>
        <v>是</v>
      </c>
    </row>
    <row r="7" ht="37.15" customHeight="1" spans="1:8">
      <c r="A7" s="509" t="s">
        <v>86</v>
      </c>
      <c r="B7" s="513" t="s">
        <v>87</v>
      </c>
      <c r="C7" s="742">
        <v>0</v>
      </c>
      <c r="D7" s="742">
        <v>20</v>
      </c>
      <c r="E7" s="511">
        <v>0</v>
      </c>
      <c r="F7" s="336" t="str">
        <f t="shared" si="0"/>
        <v/>
      </c>
      <c r="G7" s="336">
        <f t="shared" si="1"/>
        <v>0</v>
      </c>
      <c r="H7" s="752" t="str">
        <f t="shared" si="2"/>
        <v>是</v>
      </c>
    </row>
    <row r="8" ht="37.15" customHeight="1" spans="1:8">
      <c r="A8" s="509" t="s">
        <v>88</v>
      </c>
      <c r="B8" s="513" t="s">
        <v>89</v>
      </c>
      <c r="C8" s="742">
        <v>13228</v>
      </c>
      <c r="D8" s="742">
        <v>14130</v>
      </c>
      <c r="E8" s="511">
        <v>13815</v>
      </c>
      <c r="F8" s="336">
        <f t="shared" si="0"/>
        <v>0.0443755669791353</v>
      </c>
      <c r="G8" s="336">
        <f t="shared" si="1"/>
        <v>0.977707006369427</v>
      </c>
      <c r="H8" s="752" t="str">
        <f t="shared" si="2"/>
        <v>是</v>
      </c>
    </row>
    <row r="9" ht="37.15" customHeight="1" spans="1:8">
      <c r="A9" s="509" t="s">
        <v>90</v>
      </c>
      <c r="B9" s="513" t="s">
        <v>91</v>
      </c>
      <c r="C9" s="742">
        <v>57881</v>
      </c>
      <c r="D9" s="742">
        <v>62936</v>
      </c>
      <c r="E9" s="511">
        <v>56742</v>
      </c>
      <c r="F9" s="336">
        <f t="shared" si="0"/>
        <v>-0.0196783054888479</v>
      </c>
      <c r="G9" s="336">
        <f t="shared" si="1"/>
        <v>0.901582560061014</v>
      </c>
      <c r="H9" s="752" t="str">
        <f t="shared" si="2"/>
        <v>是</v>
      </c>
    </row>
    <row r="10" ht="37.15" customHeight="1" spans="1:8">
      <c r="A10" s="509" t="s">
        <v>92</v>
      </c>
      <c r="B10" s="513" t="s">
        <v>93</v>
      </c>
      <c r="C10" s="742">
        <v>691</v>
      </c>
      <c r="D10" s="742">
        <v>705</v>
      </c>
      <c r="E10" s="511">
        <v>638</v>
      </c>
      <c r="F10" s="336">
        <f t="shared" si="0"/>
        <v>-0.0767004341534009</v>
      </c>
      <c r="G10" s="336">
        <f t="shared" si="1"/>
        <v>0.904964539007092</v>
      </c>
      <c r="H10" s="752" t="str">
        <f t="shared" si="2"/>
        <v>是</v>
      </c>
    </row>
    <row r="11" ht="37.15" customHeight="1" spans="1:8">
      <c r="A11" s="509" t="s">
        <v>94</v>
      </c>
      <c r="B11" s="513" t="s">
        <v>95</v>
      </c>
      <c r="C11" s="742">
        <v>2008</v>
      </c>
      <c r="D11" s="742">
        <v>2620</v>
      </c>
      <c r="E11" s="511">
        <v>2166</v>
      </c>
      <c r="F11" s="336">
        <f t="shared" si="0"/>
        <v>0.0786852589641434</v>
      </c>
      <c r="G11" s="336">
        <f t="shared" si="1"/>
        <v>0.826717557251908</v>
      </c>
      <c r="H11" s="752" t="str">
        <f t="shared" si="2"/>
        <v>是</v>
      </c>
    </row>
    <row r="12" ht="37.15" customHeight="1" spans="1:8">
      <c r="A12" s="509" t="s">
        <v>96</v>
      </c>
      <c r="B12" s="513" t="s">
        <v>97</v>
      </c>
      <c r="C12" s="742">
        <v>93180</v>
      </c>
      <c r="D12" s="742">
        <v>97928</v>
      </c>
      <c r="E12" s="511">
        <v>88376</v>
      </c>
      <c r="F12" s="336">
        <f t="shared" si="0"/>
        <v>-0.0515561279244473</v>
      </c>
      <c r="G12" s="336">
        <f t="shared" si="1"/>
        <v>0.902458949432236</v>
      </c>
      <c r="H12" s="752" t="str">
        <f t="shared" si="2"/>
        <v>是</v>
      </c>
    </row>
    <row r="13" ht="37.15" customHeight="1" spans="1:8">
      <c r="A13" s="509" t="s">
        <v>98</v>
      </c>
      <c r="B13" s="513" t="s">
        <v>99</v>
      </c>
      <c r="C13" s="742">
        <v>24864</v>
      </c>
      <c r="D13" s="742">
        <v>33578</v>
      </c>
      <c r="E13" s="511">
        <v>27697</v>
      </c>
      <c r="F13" s="336">
        <f t="shared" si="0"/>
        <v>0.113939832689833</v>
      </c>
      <c r="G13" s="336">
        <f t="shared" si="1"/>
        <v>0.824855560188218</v>
      </c>
      <c r="H13" s="752" t="str">
        <f t="shared" si="2"/>
        <v>是</v>
      </c>
    </row>
    <row r="14" ht="37.15" customHeight="1" spans="1:8">
      <c r="A14" s="509" t="s">
        <v>100</v>
      </c>
      <c r="B14" s="513" t="s">
        <v>101</v>
      </c>
      <c r="C14" s="742">
        <v>6467</v>
      </c>
      <c r="D14" s="742">
        <v>9589</v>
      </c>
      <c r="E14" s="511">
        <v>6059</v>
      </c>
      <c r="F14" s="336">
        <f t="shared" si="0"/>
        <v>-0.0630895314674501</v>
      </c>
      <c r="G14" s="336">
        <f t="shared" si="1"/>
        <v>0.631869850870789</v>
      </c>
      <c r="H14" s="752" t="str">
        <f t="shared" si="2"/>
        <v>是</v>
      </c>
    </row>
    <row r="15" ht="37.15" customHeight="1" spans="1:8">
      <c r="A15" s="509" t="s">
        <v>102</v>
      </c>
      <c r="B15" s="513" t="s">
        <v>103</v>
      </c>
      <c r="C15" s="742">
        <v>3556</v>
      </c>
      <c r="D15" s="742">
        <v>6186</v>
      </c>
      <c r="E15" s="511">
        <v>4127</v>
      </c>
      <c r="F15" s="336">
        <f t="shared" si="0"/>
        <v>0.160573678290214</v>
      </c>
      <c r="G15" s="336">
        <f t="shared" si="1"/>
        <v>0.667151632719043</v>
      </c>
      <c r="H15" s="752" t="str">
        <f t="shared" si="2"/>
        <v>是</v>
      </c>
    </row>
    <row r="16" ht="37.15" customHeight="1" spans="1:8">
      <c r="A16" s="509" t="s">
        <v>104</v>
      </c>
      <c r="B16" s="513" t="s">
        <v>105</v>
      </c>
      <c r="C16" s="742">
        <v>83253</v>
      </c>
      <c r="D16" s="742">
        <v>109958</v>
      </c>
      <c r="E16" s="511">
        <v>78491</v>
      </c>
      <c r="F16" s="336">
        <f t="shared" si="0"/>
        <v>-0.057199139970932</v>
      </c>
      <c r="G16" s="336">
        <f t="shared" si="1"/>
        <v>0.713827097619091</v>
      </c>
      <c r="H16" s="752" t="str">
        <f t="shared" si="2"/>
        <v>是</v>
      </c>
    </row>
    <row r="17" ht="37.15" customHeight="1" spans="1:11">
      <c r="A17" s="509" t="s">
        <v>106</v>
      </c>
      <c r="B17" s="513" t="s">
        <v>107</v>
      </c>
      <c r="C17" s="742">
        <v>5774</v>
      </c>
      <c r="D17" s="742">
        <v>17396</v>
      </c>
      <c r="E17" s="511">
        <v>4568</v>
      </c>
      <c r="F17" s="336">
        <f t="shared" si="0"/>
        <v>-0.208867336335296</v>
      </c>
      <c r="G17" s="336">
        <f t="shared" si="1"/>
        <v>0.262589100942745</v>
      </c>
      <c r="H17" s="752" t="str">
        <f t="shared" si="2"/>
        <v>是</v>
      </c>
    </row>
    <row r="18" ht="37.15" customHeight="1" spans="1:11">
      <c r="A18" s="509" t="s">
        <v>108</v>
      </c>
      <c r="B18" s="513" t="s">
        <v>109</v>
      </c>
      <c r="C18" s="742">
        <v>1015</v>
      </c>
      <c r="D18" s="742">
        <v>1378</v>
      </c>
      <c r="E18" s="511">
        <v>664</v>
      </c>
      <c r="F18" s="336">
        <f t="shared" si="0"/>
        <v>-0.345812807881773</v>
      </c>
      <c r="G18" s="336">
        <f t="shared" si="1"/>
        <v>0.481857764876633</v>
      </c>
      <c r="H18" s="752" t="str">
        <f t="shared" si="2"/>
        <v>是</v>
      </c>
    </row>
    <row r="19" ht="37.15" customHeight="1" spans="1:11">
      <c r="A19" s="509" t="s">
        <v>110</v>
      </c>
      <c r="B19" s="513" t="s">
        <v>111</v>
      </c>
      <c r="C19" s="742">
        <v>22</v>
      </c>
      <c r="D19" s="742">
        <v>39</v>
      </c>
      <c r="E19" s="511">
        <v>116</v>
      </c>
      <c r="F19" s="336">
        <f t="shared" si="0"/>
        <v>4.27272727272727</v>
      </c>
      <c r="G19" s="336">
        <f t="shared" si="1"/>
        <v>2.97435897435897</v>
      </c>
      <c r="H19" s="752" t="str">
        <f t="shared" si="2"/>
        <v>是</v>
      </c>
    </row>
    <row r="20" ht="37.15" customHeight="1" spans="1:11">
      <c r="A20" s="509" t="s">
        <v>112</v>
      </c>
      <c r="B20" s="513" t="s">
        <v>113</v>
      </c>
      <c r="C20" s="742">
        <v>0</v>
      </c>
      <c r="D20" s="742">
        <v>0</v>
      </c>
      <c r="E20" s="511">
        <v>0</v>
      </c>
      <c r="F20" s="336" t="str">
        <f t="shared" si="0"/>
        <v/>
      </c>
      <c r="G20" s="336" t="str">
        <f t="shared" si="1"/>
        <v/>
      </c>
      <c r="H20" s="752" t="str">
        <f t="shared" si="2"/>
        <v>是</v>
      </c>
    </row>
    <row r="21" ht="37.15" customHeight="1" spans="1:11">
      <c r="A21" s="509" t="s">
        <v>114</v>
      </c>
      <c r="B21" s="513" t="s">
        <v>115</v>
      </c>
      <c r="C21" s="742">
        <v>0</v>
      </c>
      <c r="D21" s="742">
        <v>0</v>
      </c>
      <c r="E21" s="511">
        <v>0</v>
      </c>
      <c r="F21" s="336" t="str">
        <f t="shared" si="0"/>
        <v/>
      </c>
      <c r="G21" s="336" t="str">
        <f t="shared" si="1"/>
        <v/>
      </c>
      <c r="H21" s="752" t="str">
        <f t="shared" si="2"/>
        <v>是</v>
      </c>
    </row>
    <row r="22" ht="37.15" customHeight="1" spans="1:11">
      <c r="A22" s="509" t="s">
        <v>116</v>
      </c>
      <c r="B22" s="513" t="s">
        <v>117</v>
      </c>
      <c r="C22" s="742">
        <v>1761</v>
      </c>
      <c r="D22" s="742">
        <v>2129</v>
      </c>
      <c r="E22" s="511">
        <v>1691</v>
      </c>
      <c r="F22" s="336">
        <f t="shared" si="0"/>
        <v>-0.0397501419647928</v>
      </c>
      <c r="G22" s="336">
        <f t="shared" si="1"/>
        <v>0.794269610145608</v>
      </c>
      <c r="H22" s="752" t="str">
        <f t="shared" si="2"/>
        <v>是</v>
      </c>
    </row>
    <row r="23" ht="37.15" customHeight="1" spans="1:11">
      <c r="A23" s="509" t="s">
        <v>118</v>
      </c>
      <c r="B23" s="513" t="s">
        <v>119</v>
      </c>
      <c r="C23" s="742">
        <v>10592</v>
      </c>
      <c r="D23" s="742">
        <v>16303</v>
      </c>
      <c r="E23" s="511">
        <v>15547</v>
      </c>
      <c r="F23" s="336">
        <f t="shared" si="0"/>
        <v>0.467805891238671</v>
      </c>
      <c r="G23" s="336">
        <f t="shared" si="1"/>
        <v>0.953628166595105</v>
      </c>
      <c r="H23" s="752" t="str">
        <f t="shared" si="2"/>
        <v>是</v>
      </c>
    </row>
    <row r="24" ht="37.15" customHeight="1" spans="1:11">
      <c r="A24" s="509" t="s">
        <v>120</v>
      </c>
      <c r="B24" s="513" t="s">
        <v>121</v>
      </c>
      <c r="C24" s="742">
        <v>124</v>
      </c>
      <c r="D24" s="742">
        <v>234</v>
      </c>
      <c r="E24" s="511">
        <v>264</v>
      </c>
      <c r="F24" s="336">
        <f t="shared" si="0"/>
        <v>1.12903225806452</v>
      </c>
      <c r="G24" s="336">
        <f t="shared" si="1"/>
        <v>1.12820512820513</v>
      </c>
      <c r="H24" s="752" t="str">
        <f t="shared" si="2"/>
        <v>是</v>
      </c>
    </row>
    <row r="25" ht="37.15" customHeight="1" spans="1:11">
      <c r="A25" s="509" t="s">
        <v>122</v>
      </c>
      <c r="B25" s="513" t="s">
        <v>123</v>
      </c>
      <c r="C25" s="742">
        <v>4835</v>
      </c>
      <c r="D25" s="742">
        <v>4487</v>
      </c>
      <c r="E25" s="511">
        <v>3465</v>
      </c>
      <c r="F25" s="336">
        <f t="shared" si="0"/>
        <v>-0.28335056876939</v>
      </c>
      <c r="G25" s="336">
        <f t="shared" si="1"/>
        <v>0.772230889235569</v>
      </c>
      <c r="H25" s="752" t="str">
        <f t="shared" si="2"/>
        <v>是</v>
      </c>
    </row>
    <row r="26" ht="37.15" customHeight="1" spans="1:11">
      <c r="A26" s="509" t="s">
        <v>124</v>
      </c>
      <c r="B26" s="513" t="s">
        <v>125</v>
      </c>
      <c r="C26" s="742">
        <v>0</v>
      </c>
      <c r="D26" s="742">
        <v>4600</v>
      </c>
      <c r="E26" s="511">
        <v>0</v>
      </c>
      <c r="F26" s="336" t="str">
        <f t="shared" si="0"/>
        <v/>
      </c>
      <c r="G26" s="336">
        <f t="shared" si="1"/>
        <v>0</v>
      </c>
      <c r="H26" s="752" t="str">
        <f t="shared" si="2"/>
        <v>是</v>
      </c>
    </row>
    <row r="27" ht="37.15" customHeight="1" spans="1:11">
      <c r="A27" s="509" t="s">
        <v>126</v>
      </c>
      <c r="B27" s="513" t="s">
        <v>127</v>
      </c>
      <c r="C27" s="742">
        <v>5220</v>
      </c>
      <c r="D27" s="742">
        <v>6205</v>
      </c>
      <c r="E27" s="511">
        <v>5018</v>
      </c>
      <c r="F27" s="336">
        <f t="shared" si="0"/>
        <v>-0.0386973180076629</v>
      </c>
      <c r="G27" s="336">
        <f t="shared" si="1"/>
        <v>0.80870265914585</v>
      </c>
      <c r="H27" s="752" t="str">
        <f t="shared" si="2"/>
        <v>是</v>
      </c>
    </row>
    <row r="28" s="259" customFormat="1" ht="37.15" customHeight="1" spans="1:11">
      <c r="A28" s="509" t="s">
        <v>128</v>
      </c>
      <c r="B28" s="513" t="s">
        <v>129</v>
      </c>
      <c r="C28" s="742">
        <v>7</v>
      </c>
      <c r="D28" s="742">
        <v>62</v>
      </c>
      <c r="E28" s="511">
        <v>35</v>
      </c>
      <c r="F28" s="336">
        <f t="shared" si="0"/>
        <v>4</v>
      </c>
      <c r="G28" s="336">
        <f t="shared" si="1"/>
        <v>0.564516129032258</v>
      </c>
      <c r="H28" s="752" t="str">
        <f t="shared" si="2"/>
        <v>是</v>
      </c>
      <c r="J28" s="319"/>
      <c r="K28" s="319"/>
    </row>
    <row r="29" s="327" customFormat="1" ht="37.15" customHeight="1" spans="1:11">
      <c r="A29" s="509" t="s">
        <v>130</v>
      </c>
      <c r="B29" s="513" t="s">
        <v>131</v>
      </c>
      <c r="C29" s="742">
        <v>8851</v>
      </c>
      <c r="D29" s="742">
        <v>29789</v>
      </c>
      <c r="E29" s="511">
        <v>-17</v>
      </c>
      <c r="F29" s="336">
        <f t="shared" si="0"/>
        <v>-1.00192068692803</v>
      </c>
      <c r="G29" s="336">
        <f t="shared" si="1"/>
        <v>-0.000570680452516029</v>
      </c>
      <c r="H29" s="752" t="str">
        <f t="shared" si="2"/>
        <v>是</v>
      </c>
      <c r="J29" s="319"/>
      <c r="K29" s="319"/>
    </row>
    <row r="30" s="327" customFormat="1" ht="37.15" customHeight="1" spans="1:11">
      <c r="A30" s="509"/>
      <c r="B30" s="513"/>
      <c r="C30" s="742"/>
      <c r="D30" s="742">
        <v>0</v>
      </c>
      <c r="E30" s="511">
        <v>0</v>
      </c>
      <c r="F30" s="336"/>
      <c r="G30" s="336"/>
      <c r="H30" s="752" t="str">
        <f t="shared" si="2"/>
        <v>是</v>
      </c>
      <c r="J30" s="319"/>
      <c r="K30" s="319"/>
    </row>
    <row r="31" ht="37.15" customHeight="1" spans="1:11">
      <c r="A31" s="514"/>
      <c r="B31" s="207" t="s">
        <v>132</v>
      </c>
      <c r="C31" s="754">
        <f>SUM(C5:C29)</f>
        <v>350753</v>
      </c>
      <c r="D31" s="754">
        <f>SUM(D5:D29)</f>
        <v>455457</v>
      </c>
      <c r="E31" s="755">
        <f>SUM(E5:E29)</f>
        <v>340079</v>
      </c>
      <c r="F31" s="338">
        <f t="shared" ref="F31:F41" si="3">IF(C31&lt;&gt;0,E31/C31-1,"")</f>
        <v>-0.0304316712900531</v>
      </c>
      <c r="G31" s="338">
        <f t="shared" ref="G31:G41" si="4">IF(D31&lt;&gt;0,E31/D31,"")</f>
        <v>0.746676415117124</v>
      </c>
      <c r="H31" s="752" t="str">
        <f t="shared" si="2"/>
        <v>是</v>
      </c>
    </row>
    <row r="32" ht="37.15" customHeight="1" spans="1:11">
      <c r="A32" s="517">
        <v>230</v>
      </c>
      <c r="B32" s="518" t="s">
        <v>133</v>
      </c>
      <c r="C32" s="756">
        <f>SUM(C33:C37)</f>
        <v>9712</v>
      </c>
      <c r="D32" s="756">
        <f>SUM(D33:D37)</f>
        <v>7263</v>
      </c>
      <c r="E32" s="756">
        <f>SUM(E33:E37)</f>
        <v>11900</v>
      </c>
      <c r="F32" s="338">
        <f t="shared" si="3"/>
        <v>0.225288303130148</v>
      </c>
      <c r="G32" s="338">
        <f t="shared" si="4"/>
        <v>1.63844141539309</v>
      </c>
      <c r="H32" s="752" t="str">
        <f t="shared" si="2"/>
        <v>是</v>
      </c>
    </row>
    <row r="33" ht="37.15" customHeight="1" spans="1:9">
      <c r="A33" s="519">
        <v>23006</v>
      </c>
      <c r="B33" s="520" t="s">
        <v>134</v>
      </c>
      <c r="C33" s="745">
        <v>9069</v>
      </c>
      <c r="D33" s="511">
        <v>7263</v>
      </c>
      <c r="E33" s="511">
        <v>8340</v>
      </c>
      <c r="F33" s="336">
        <f t="shared" si="3"/>
        <v>-0.0803837247767119</v>
      </c>
      <c r="G33" s="336">
        <f t="shared" si="4"/>
        <v>1.1482858323007</v>
      </c>
      <c r="H33" s="752" t="str">
        <f t="shared" si="2"/>
        <v>是</v>
      </c>
    </row>
    <row r="34" ht="36" customHeight="1" spans="1:9">
      <c r="A34" s="509">
        <v>23008</v>
      </c>
      <c r="B34" s="520" t="s">
        <v>135</v>
      </c>
      <c r="C34" s="745">
        <v>342</v>
      </c>
      <c r="D34" s="757">
        <v>0</v>
      </c>
      <c r="E34" s="511">
        <v>3560</v>
      </c>
      <c r="F34" s="338">
        <f t="shared" si="3"/>
        <v>9.4093567251462</v>
      </c>
      <c r="G34" s="338" t="str">
        <f t="shared" si="4"/>
        <v/>
      </c>
      <c r="H34" s="752" t="str">
        <f t="shared" si="2"/>
        <v>是</v>
      </c>
    </row>
    <row r="35" ht="37.15" hidden="1" customHeight="1" spans="1:9">
      <c r="A35" s="521">
        <v>23015</v>
      </c>
      <c r="B35" s="522" t="s">
        <v>136</v>
      </c>
      <c r="C35" s="758"/>
      <c r="D35" s="759">
        <v>0</v>
      </c>
      <c r="E35" s="760">
        <v>0</v>
      </c>
      <c r="F35" s="336" t="str">
        <f t="shared" si="3"/>
        <v/>
      </c>
      <c r="G35" s="336" t="str">
        <f t="shared" si="4"/>
        <v/>
      </c>
      <c r="H35" s="752" t="str">
        <f t="shared" si="2"/>
        <v>否</v>
      </c>
      <c r="I35" s="761"/>
    </row>
    <row r="36" ht="37.15" hidden="1" customHeight="1" spans="1:9">
      <c r="A36" s="521">
        <v>23016</v>
      </c>
      <c r="B36" s="522" t="s">
        <v>137</v>
      </c>
      <c r="C36" s="758"/>
      <c r="D36" s="759">
        <v>0</v>
      </c>
      <c r="E36" s="760">
        <v>0</v>
      </c>
      <c r="F36" s="338" t="str">
        <f t="shared" si="3"/>
        <v/>
      </c>
      <c r="G36" s="338" t="str">
        <f t="shared" si="4"/>
        <v/>
      </c>
      <c r="H36" s="752" t="str">
        <f t="shared" si="2"/>
        <v>否</v>
      </c>
    </row>
    <row r="37" ht="37.15" customHeight="1" spans="1:9">
      <c r="A37" s="521" t="s">
        <v>138</v>
      </c>
      <c r="B37" s="522" t="s">
        <v>139</v>
      </c>
      <c r="C37" s="757">
        <v>301</v>
      </c>
      <c r="D37" s="757">
        <v>0</v>
      </c>
      <c r="E37" s="511">
        <v>0</v>
      </c>
      <c r="F37" s="336">
        <f t="shared" si="3"/>
        <v>-1</v>
      </c>
      <c r="G37" s="336" t="str">
        <f t="shared" si="4"/>
        <v/>
      </c>
      <c r="H37" s="752" t="str">
        <f t="shared" si="2"/>
        <v>是</v>
      </c>
    </row>
    <row r="38" ht="37.15" customHeight="1" spans="1:9">
      <c r="A38" s="517">
        <v>231</v>
      </c>
      <c r="B38" s="762" t="s">
        <v>140</v>
      </c>
      <c r="C38" s="756">
        <f>SUM(C39)</f>
        <v>7600</v>
      </c>
      <c r="D38" s="756">
        <f>SUM(D39)</f>
        <v>29232</v>
      </c>
      <c r="E38" s="756">
        <f>SUM(E39)</f>
        <v>37432</v>
      </c>
      <c r="F38" s="338">
        <f t="shared" si="3"/>
        <v>3.92526315789474</v>
      </c>
      <c r="G38" s="338">
        <f t="shared" si="4"/>
        <v>1.28051450465244</v>
      </c>
      <c r="H38" s="752" t="str">
        <f t="shared" si="2"/>
        <v>是</v>
      </c>
    </row>
    <row r="39" ht="37.15" customHeight="1" spans="1:9">
      <c r="A39" s="509">
        <v>23103</v>
      </c>
      <c r="B39" s="763" t="s">
        <v>141</v>
      </c>
      <c r="C39" s="764">
        <v>7600</v>
      </c>
      <c r="D39" s="764">
        <v>29232</v>
      </c>
      <c r="E39" s="764">
        <v>37432</v>
      </c>
      <c r="F39" s="336">
        <f t="shared" si="3"/>
        <v>3.92526315789474</v>
      </c>
      <c r="G39" s="336">
        <f t="shared" si="4"/>
        <v>1.28051450465244</v>
      </c>
      <c r="H39" s="752" t="str">
        <f t="shared" si="2"/>
        <v>是</v>
      </c>
    </row>
    <row r="40" ht="37.15" customHeight="1" spans="1:9">
      <c r="A40" s="525">
        <v>23009</v>
      </c>
      <c r="B40" s="526" t="s">
        <v>142</v>
      </c>
      <c r="C40" s="765">
        <v>11670</v>
      </c>
      <c r="D40" s="766"/>
      <c r="E40" s="765">
        <v>6442</v>
      </c>
      <c r="F40" s="338">
        <f t="shared" si="3"/>
        <v>-0.447986289631534</v>
      </c>
      <c r="G40" s="338" t="str">
        <f t="shared" si="4"/>
        <v/>
      </c>
      <c r="H40" s="752" t="str">
        <f t="shared" si="2"/>
        <v>是</v>
      </c>
    </row>
    <row r="41" ht="37.15" customHeight="1" spans="1:9">
      <c r="A41" s="514"/>
      <c r="B41" s="527" t="s">
        <v>143</v>
      </c>
      <c r="C41" s="767">
        <f>SUM(C31:C32,C38,C40)</f>
        <v>379735</v>
      </c>
      <c r="D41" s="767">
        <f>SUM(D31:D32,D38,D40)</f>
        <v>491952</v>
      </c>
      <c r="E41" s="767">
        <f>SUM(E31:E32,E38,E40)</f>
        <v>395853</v>
      </c>
      <c r="F41" s="338">
        <f t="shared" si="3"/>
        <v>0.0424453895479742</v>
      </c>
      <c r="G41" s="338">
        <f t="shared" si="4"/>
        <v>0.804657771489901</v>
      </c>
      <c r="H41" s="752" t="str">
        <f t="shared" si="2"/>
        <v>是</v>
      </c>
    </row>
    <row r="42" ht="30.75" customHeight="1" spans="1:9">
      <c r="B42" s="768"/>
      <c r="C42" s="769"/>
      <c r="D42" s="769"/>
      <c r="E42" s="769"/>
      <c r="F42" s="768"/>
      <c r="G42" s="768"/>
    </row>
  </sheetData>
  <autoFilter xmlns:etc="http://www.wps.cn/officeDocument/2017/etCustomData" ref="A4:I41" etc:filterBottomFollowUsedRange="0">
    <filterColumn colId="7">
      <customFilters>
        <customFilter operator="equal" val="是"/>
      </customFilters>
    </filterColumn>
    <extLst/>
  </autoFilter>
  <mergeCells count="8">
    <mergeCell ref="B1:G1"/>
    <mergeCell ref="D3:E3"/>
    <mergeCell ref="F3:G3"/>
    <mergeCell ref="B42:G42"/>
    <mergeCell ref="A3:A4"/>
    <mergeCell ref="B3:B4"/>
    <mergeCell ref="C3:C4"/>
    <mergeCell ref="H3:H4"/>
  </mergeCells>
  <conditionalFormatting sqref="D33">
    <cfRule type="cellIs" dxfId="0" priority="3" stopIfTrue="1" operator="lessThanOrEqual">
      <formula>-1</formula>
    </cfRule>
  </conditionalFormatting>
  <conditionalFormatting sqref="E33">
    <cfRule type="cellIs" dxfId="0" priority="15" stopIfTrue="1" operator="lessThanOrEqual">
      <formula>-1</formula>
    </cfRule>
  </conditionalFormatting>
  <conditionalFormatting sqref="A37:B37">
    <cfRule type="expression" dxfId="1" priority="1" stopIfTrue="1">
      <formula>"len($A:$A)=3"</formula>
    </cfRule>
  </conditionalFormatting>
  <conditionalFormatting sqref="E37">
    <cfRule type="cellIs" dxfId="0" priority="2" stopIfTrue="1" operator="lessThanOrEqual">
      <formula>-1</formula>
    </cfRule>
  </conditionalFormatting>
  <conditionalFormatting sqref="E40">
    <cfRule type="cellIs" dxfId="0" priority="4" stopIfTrue="1" operator="lessThanOrEqual">
      <formula>-1</formula>
    </cfRule>
  </conditionalFormatting>
  <conditionalFormatting sqref="B42">
    <cfRule type="expression" dxfId="1" priority="5" stopIfTrue="1">
      <formula>"len($A:$A)=3"</formula>
    </cfRule>
  </conditionalFormatting>
  <conditionalFormatting sqref="G2 E34:E36">
    <cfRule type="cellIs" dxfId="0" priority="45" stopIfTrue="1" operator="lessThanOrEqual">
      <formula>-1</formula>
    </cfRule>
  </conditionalFormatting>
  <conditionalFormatting sqref="A35:B36 A41:B41">
    <cfRule type="expression" dxfId="1" priority="22"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0"/>
  <dimension ref="A1:E112"/>
  <sheetViews>
    <sheetView showZeros="0" zoomScale="70" zoomScaleNormal="70" workbookViewId="0">
      <pane ySplit="3" topLeftCell="A32" activePane="bottomLeft" state="frozen"/>
      <selection/>
      <selection pane="bottomLeft" activeCell="M119" sqref="M119"/>
    </sheetView>
  </sheetViews>
  <sheetFormatPr defaultColWidth="9" defaultRowHeight="18.75" outlineLevelCol="4"/>
  <cols>
    <col min="1" max="1" width="15.4" style="264" customWidth="1"/>
    <col min="2" max="2" width="42.3833333333333" style="259" customWidth="1"/>
    <col min="3" max="3" width="53.8" style="413" customWidth="1"/>
    <col min="4" max="4" width="9" style="259"/>
    <col min="5" max="5" width="9" style="259" hidden="1" customWidth="1"/>
    <col min="6" max="16384" width="9" style="259"/>
  </cols>
  <sheetData>
    <row r="1" ht="71" customHeight="1" spans="1:5">
      <c r="B1" s="414" t="s">
        <v>1720</v>
      </c>
      <c r="C1" s="415"/>
      <c r="D1" s="396"/>
      <c r="E1" s="396"/>
    </row>
    <row r="2" ht="20.1" customHeight="1" spans="1:5">
      <c r="B2" s="416" t="s">
        <v>1721</v>
      </c>
      <c r="C2" s="417" t="s">
        <v>2</v>
      </c>
    </row>
    <row r="3" ht="45" customHeight="1" spans="1:5">
      <c r="A3" s="418" t="s">
        <v>1722</v>
      </c>
      <c r="B3" s="419" t="s">
        <v>1723</v>
      </c>
      <c r="C3" s="402" t="s">
        <v>1643</v>
      </c>
      <c r="D3" s="266" t="s">
        <v>8</v>
      </c>
      <c r="E3" s="266"/>
    </row>
    <row r="4" ht="30" customHeight="1" spans="1:5">
      <c r="A4" s="403" t="s">
        <v>1724</v>
      </c>
      <c r="B4" s="404" t="s">
        <v>1725</v>
      </c>
      <c r="C4" s="405">
        <f>SUMIFS(C5:C$111,E5:E$111,A4)</f>
        <v>140700</v>
      </c>
      <c r="D4" s="139" t="str">
        <f t="shared" ref="D4:D67" si="0">IF(B4&lt;&gt;"",IF(SUM(C4)&lt;&gt;0,"是","否"),"是")</f>
        <v>是</v>
      </c>
      <c r="E4" s="139" t="str">
        <f>IF(LEN(A4)=3,"类",LEFT(A4,3))</f>
        <v>类</v>
      </c>
    </row>
    <row r="5" ht="30" customHeight="1" spans="1:5">
      <c r="A5" s="420" t="s">
        <v>1726</v>
      </c>
      <c r="B5" s="421" t="s">
        <v>1727</v>
      </c>
      <c r="C5" s="407">
        <v>39066</v>
      </c>
      <c r="D5" s="139" t="str">
        <f t="shared" si="0"/>
        <v>是</v>
      </c>
      <c r="E5" s="139" t="str">
        <f t="shared" ref="E5:E39" si="1">IF(LEN(A5)=3,"类",LEFT(A5,3))</f>
        <v>301</v>
      </c>
    </row>
    <row r="6" ht="30" customHeight="1" spans="1:5">
      <c r="A6" s="420" t="s">
        <v>1728</v>
      </c>
      <c r="B6" s="421" t="s">
        <v>1729</v>
      </c>
      <c r="C6" s="407">
        <v>17112</v>
      </c>
      <c r="D6" s="139" t="str">
        <f t="shared" si="0"/>
        <v>是</v>
      </c>
      <c r="E6" s="139" t="str">
        <f t="shared" si="1"/>
        <v>301</v>
      </c>
    </row>
    <row r="7" ht="30" customHeight="1" spans="1:5">
      <c r="A7" s="420" t="s">
        <v>1730</v>
      </c>
      <c r="B7" s="421" t="s">
        <v>1731</v>
      </c>
      <c r="C7" s="407">
        <v>6411</v>
      </c>
      <c r="D7" s="139" t="str">
        <f t="shared" si="0"/>
        <v>是</v>
      </c>
      <c r="E7" s="139" t="str">
        <f t="shared" si="1"/>
        <v>301</v>
      </c>
    </row>
    <row r="8" ht="30" hidden="1" customHeight="1" spans="1:5">
      <c r="A8" s="420" t="s">
        <v>1732</v>
      </c>
      <c r="B8" s="421" t="s">
        <v>1733</v>
      </c>
      <c r="C8" s="410">
        <v>0</v>
      </c>
      <c r="D8" s="139" t="str">
        <f t="shared" si="0"/>
        <v>否</v>
      </c>
      <c r="E8" s="139" t="str">
        <f t="shared" si="1"/>
        <v>301</v>
      </c>
    </row>
    <row r="9" ht="30" customHeight="1" spans="1:5">
      <c r="A9" s="420" t="s">
        <v>1734</v>
      </c>
      <c r="B9" s="421" t="s">
        <v>1735</v>
      </c>
      <c r="C9" s="407">
        <v>31239</v>
      </c>
      <c r="D9" s="139" t="str">
        <f t="shared" si="0"/>
        <v>是</v>
      </c>
      <c r="E9" s="139" t="str">
        <f t="shared" si="1"/>
        <v>301</v>
      </c>
    </row>
    <row r="10" ht="30" customHeight="1" spans="1:5">
      <c r="A10" s="420" t="s">
        <v>1736</v>
      </c>
      <c r="B10" s="421" t="s">
        <v>1737</v>
      </c>
      <c r="C10" s="407">
        <v>14058</v>
      </c>
      <c r="D10" s="139" t="str">
        <f t="shared" si="0"/>
        <v>是</v>
      </c>
      <c r="E10" s="139" t="str">
        <f t="shared" si="1"/>
        <v>301</v>
      </c>
    </row>
    <row r="11" ht="30" customHeight="1" spans="1:5">
      <c r="A11" s="420" t="s">
        <v>1738</v>
      </c>
      <c r="B11" s="421" t="s">
        <v>1739</v>
      </c>
      <c r="C11" s="407">
        <v>2628</v>
      </c>
      <c r="D11" s="139" t="str">
        <f t="shared" si="0"/>
        <v>是</v>
      </c>
      <c r="E11" s="139" t="str">
        <f t="shared" si="1"/>
        <v>301</v>
      </c>
    </row>
    <row r="12" ht="30" customHeight="1" spans="1:5">
      <c r="A12" s="420" t="s">
        <v>1740</v>
      </c>
      <c r="B12" s="421" t="s">
        <v>1741</v>
      </c>
      <c r="C12" s="407">
        <v>7260</v>
      </c>
      <c r="D12" s="139" t="str">
        <f t="shared" si="0"/>
        <v>是</v>
      </c>
      <c r="E12" s="139" t="str">
        <f t="shared" si="1"/>
        <v>301</v>
      </c>
    </row>
    <row r="13" ht="30" customHeight="1" spans="1:5">
      <c r="A13" s="420" t="s">
        <v>1742</v>
      </c>
      <c r="B13" s="421" t="s">
        <v>1743</v>
      </c>
      <c r="C13" s="407">
        <v>6108</v>
      </c>
      <c r="D13" s="139" t="str">
        <f t="shared" si="0"/>
        <v>是</v>
      </c>
      <c r="E13" s="139" t="str">
        <f t="shared" si="1"/>
        <v>301</v>
      </c>
    </row>
    <row r="14" ht="30" customHeight="1" spans="1:5">
      <c r="A14" s="420" t="s">
        <v>1744</v>
      </c>
      <c r="B14" s="421" t="s">
        <v>1745</v>
      </c>
      <c r="C14" s="407">
        <v>717</v>
      </c>
      <c r="D14" s="139" t="str">
        <f t="shared" si="0"/>
        <v>是</v>
      </c>
      <c r="E14" s="139" t="str">
        <f t="shared" si="1"/>
        <v>301</v>
      </c>
    </row>
    <row r="15" ht="30" customHeight="1" spans="1:5">
      <c r="A15" s="420" t="s">
        <v>1746</v>
      </c>
      <c r="B15" s="421" t="s">
        <v>1747</v>
      </c>
      <c r="C15" s="407">
        <v>10906</v>
      </c>
      <c r="D15" s="139" t="str">
        <f t="shared" si="0"/>
        <v>是</v>
      </c>
      <c r="E15" s="139" t="str">
        <f t="shared" si="1"/>
        <v>301</v>
      </c>
    </row>
    <row r="16" ht="30" hidden="1" customHeight="1" spans="1:5">
      <c r="A16" s="422" t="s">
        <v>1748</v>
      </c>
      <c r="B16" s="421" t="s">
        <v>1749</v>
      </c>
      <c r="C16" s="410">
        <v>0</v>
      </c>
      <c r="D16" s="139" t="str">
        <f t="shared" si="0"/>
        <v>否</v>
      </c>
      <c r="E16" s="139" t="str">
        <f t="shared" si="1"/>
        <v>301</v>
      </c>
    </row>
    <row r="17" ht="30" customHeight="1" spans="1:5">
      <c r="A17" s="418" t="s">
        <v>1750</v>
      </c>
      <c r="B17" s="406" t="s">
        <v>1751</v>
      </c>
      <c r="C17" s="407">
        <v>5195</v>
      </c>
      <c r="D17" s="139" t="str">
        <f t="shared" si="0"/>
        <v>是</v>
      </c>
      <c r="E17" s="139" t="str">
        <f t="shared" si="1"/>
        <v>301</v>
      </c>
    </row>
    <row r="18" ht="30" customHeight="1" spans="1:5">
      <c r="A18" s="423" t="s">
        <v>1752</v>
      </c>
      <c r="B18" s="424" t="s">
        <v>1753</v>
      </c>
      <c r="C18" s="405">
        <f>SUMIFS(C19:C$111,E19:E$111,A18)</f>
        <v>7009</v>
      </c>
      <c r="D18" s="139" t="str">
        <f t="shared" si="0"/>
        <v>是</v>
      </c>
      <c r="E18" s="139" t="str">
        <f t="shared" si="1"/>
        <v>类</v>
      </c>
    </row>
    <row r="19" ht="30" customHeight="1" spans="1:5">
      <c r="A19" s="422" t="s">
        <v>1754</v>
      </c>
      <c r="B19" s="421" t="s">
        <v>1755</v>
      </c>
      <c r="C19" s="407">
        <v>680</v>
      </c>
      <c r="D19" s="139" t="str">
        <f t="shared" si="0"/>
        <v>是</v>
      </c>
      <c r="E19" s="139" t="str">
        <f t="shared" si="1"/>
        <v>302</v>
      </c>
    </row>
    <row r="20" ht="30" hidden="1" customHeight="1" spans="1:5">
      <c r="A20" s="422" t="s">
        <v>1756</v>
      </c>
      <c r="B20" s="421" t="s">
        <v>1757</v>
      </c>
      <c r="C20" s="410">
        <v>0</v>
      </c>
      <c r="D20" s="139" t="str">
        <f t="shared" si="0"/>
        <v>否</v>
      </c>
      <c r="E20" s="139" t="str">
        <f t="shared" si="1"/>
        <v>302</v>
      </c>
    </row>
    <row r="21" ht="30" hidden="1" customHeight="1" spans="1:5">
      <c r="A21" s="422" t="s">
        <v>1758</v>
      </c>
      <c r="B21" s="421" t="s">
        <v>1759</v>
      </c>
      <c r="C21" s="410">
        <v>0</v>
      </c>
      <c r="D21" s="139" t="str">
        <f t="shared" si="0"/>
        <v>否</v>
      </c>
      <c r="E21" s="139" t="str">
        <f t="shared" si="1"/>
        <v>302</v>
      </c>
    </row>
    <row r="22" ht="30" customHeight="1" spans="1:5">
      <c r="A22" s="422" t="s">
        <v>1760</v>
      </c>
      <c r="B22" s="421" t="s">
        <v>1761</v>
      </c>
      <c r="C22" s="407">
        <v>156</v>
      </c>
      <c r="D22" s="139" t="str">
        <f t="shared" si="0"/>
        <v>是</v>
      </c>
      <c r="E22" s="139" t="str">
        <f t="shared" si="1"/>
        <v>302</v>
      </c>
    </row>
    <row r="23" ht="30" customHeight="1" spans="1:5">
      <c r="A23" s="422" t="s">
        <v>1762</v>
      </c>
      <c r="B23" s="421" t="s">
        <v>1763</v>
      </c>
      <c r="C23" s="407">
        <v>155</v>
      </c>
      <c r="D23" s="139" t="str">
        <f t="shared" si="0"/>
        <v>是</v>
      </c>
      <c r="E23" s="139" t="str">
        <f t="shared" si="1"/>
        <v>302</v>
      </c>
    </row>
    <row r="24" ht="30" customHeight="1" spans="1:5">
      <c r="A24" s="422" t="s">
        <v>1764</v>
      </c>
      <c r="B24" s="421" t="s">
        <v>1765</v>
      </c>
      <c r="C24" s="407">
        <v>374</v>
      </c>
      <c r="D24" s="139" t="str">
        <f t="shared" si="0"/>
        <v>是</v>
      </c>
      <c r="E24" s="139" t="str">
        <f t="shared" si="1"/>
        <v>302</v>
      </c>
    </row>
    <row r="25" ht="30" hidden="1" customHeight="1" spans="1:5">
      <c r="A25" s="422" t="s">
        <v>1766</v>
      </c>
      <c r="B25" s="421" t="s">
        <v>1767</v>
      </c>
      <c r="C25" s="410">
        <v>0</v>
      </c>
      <c r="D25" s="139" t="str">
        <f t="shared" si="0"/>
        <v>否</v>
      </c>
      <c r="E25" s="139" t="str">
        <f t="shared" si="1"/>
        <v>302</v>
      </c>
    </row>
    <row r="26" ht="30" hidden="1" customHeight="1" spans="1:5">
      <c r="A26" s="422" t="s">
        <v>1768</v>
      </c>
      <c r="B26" s="421" t="s">
        <v>1769</v>
      </c>
      <c r="C26" s="410">
        <v>0</v>
      </c>
      <c r="D26" s="139" t="str">
        <f t="shared" si="0"/>
        <v>否</v>
      </c>
      <c r="E26" s="139" t="str">
        <f t="shared" si="1"/>
        <v>302</v>
      </c>
    </row>
    <row r="27" ht="30" customHeight="1" spans="1:5">
      <c r="A27" s="422" t="s">
        <v>1770</v>
      </c>
      <c r="B27" s="421" t="s">
        <v>1771</v>
      </c>
      <c r="C27" s="407">
        <v>797</v>
      </c>
      <c r="D27" s="139" t="str">
        <f t="shared" si="0"/>
        <v>是</v>
      </c>
      <c r="E27" s="139" t="str">
        <f t="shared" si="1"/>
        <v>302</v>
      </c>
    </row>
    <row r="28" ht="30" hidden="1" customHeight="1" spans="1:5">
      <c r="A28" s="422" t="s">
        <v>1772</v>
      </c>
      <c r="B28" s="421" t="s">
        <v>1773</v>
      </c>
      <c r="C28" s="410">
        <v>0</v>
      </c>
      <c r="D28" s="139" t="str">
        <f t="shared" si="0"/>
        <v>否</v>
      </c>
      <c r="E28" s="139" t="str">
        <f t="shared" si="1"/>
        <v>302</v>
      </c>
    </row>
    <row r="29" ht="30" customHeight="1" spans="1:5">
      <c r="A29" s="422" t="s">
        <v>1774</v>
      </c>
      <c r="B29" s="421" t="s">
        <v>1775</v>
      </c>
      <c r="C29" s="407">
        <v>178</v>
      </c>
      <c r="D29" s="139" t="str">
        <f t="shared" si="0"/>
        <v>是</v>
      </c>
      <c r="E29" s="139" t="str">
        <f t="shared" si="1"/>
        <v>302</v>
      </c>
    </row>
    <row r="30" ht="30" hidden="1" customHeight="1" spans="1:5">
      <c r="A30" s="422" t="s">
        <v>1776</v>
      </c>
      <c r="B30" s="421" t="s">
        <v>1777</v>
      </c>
      <c r="C30" s="410">
        <v>0</v>
      </c>
      <c r="D30" s="139" t="str">
        <f t="shared" si="0"/>
        <v>否</v>
      </c>
      <c r="E30" s="139" t="str">
        <f t="shared" si="1"/>
        <v>302</v>
      </c>
    </row>
    <row r="31" ht="30" customHeight="1" spans="1:5">
      <c r="A31" s="422" t="s">
        <v>1778</v>
      </c>
      <c r="B31" s="421" t="s">
        <v>1779</v>
      </c>
      <c r="C31" s="407">
        <v>22</v>
      </c>
      <c r="D31" s="139" t="str">
        <f t="shared" si="0"/>
        <v>是</v>
      </c>
      <c r="E31" s="139" t="str">
        <f t="shared" si="1"/>
        <v>302</v>
      </c>
    </row>
    <row r="32" ht="30" customHeight="1" spans="1:5">
      <c r="A32" s="422" t="s">
        <v>1780</v>
      </c>
      <c r="B32" s="421" t="s">
        <v>1781</v>
      </c>
      <c r="C32" s="407">
        <v>22</v>
      </c>
      <c r="D32" s="139" t="str">
        <f t="shared" si="0"/>
        <v>是</v>
      </c>
      <c r="E32" s="139" t="str">
        <f t="shared" si="1"/>
        <v>302</v>
      </c>
    </row>
    <row r="33" ht="30" customHeight="1" spans="1:5">
      <c r="A33" s="408" t="s">
        <v>1782</v>
      </c>
      <c r="B33" s="421" t="s">
        <v>1783</v>
      </c>
      <c r="C33" s="407">
        <v>77</v>
      </c>
      <c r="D33" s="139" t="str">
        <f t="shared" si="0"/>
        <v>是</v>
      </c>
      <c r="E33" s="139" t="str">
        <f t="shared" si="1"/>
        <v>302</v>
      </c>
    </row>
    <row r="34" ht="30" hidden="1" customHeight="1" spans="1:5">
      <c r="A34" s="422" t="s">
        <v>1784</v>
      </c>
      <c r="B34" s="421" t="s">
        <v>1785</v>
      </c>
      <c r="C34" s="410">
        <v>0</v>
      </c>
      <c r="D34" s="139" t="str">
        <f t="shared" si="0"/>
        <v>否</v>
      </c>
      <c r="E34" s="139" t="str">
        <f t="shared" si="1"/>
        <v>302</v>
      </c>
    </row>
    <row r="35" ht="30" hidden="1" customHeight="1" spans="1:5">
      <c r="A35" s="422" t="s">
        <v>1786</v>
      </c>
      <c r="B35" s="421" t="s">
        <v>1787</v>
      </c>
      <c r="C35" s="410">
        <v>0</v>
      </c>
      <c r="D35" s="139" t="str">
        <f t="shared" si="0"/>
        <v>否</v>
      </c>
      <c r="E35" s="139" t="str">
        <f t="shared" si="1"/>
        <v>302</v>
      </c>
    </row>
    <row r="36" ht="30" hidden="1" customHeight="1" spans="1:5">
      <c r="A36" s="422" t="s">
        <v>1788</v>
      </c>
      <c r="B36" s="421" t="s">
        <v>1789</v>
      </c>
      <c r="C36" s="410">
        <v>0</v>
      </c>
      <c r="D36" s="139" t="str">
        <f t="shared" si="0"/>
        <v>否</v>
      </c>
      <c r="E36" s="139" t="str">
        <f t="shared" si="1"/>
        <v>302</v>
      </c>
    </row>
    <row r="37" ht="30" hidden="1" customHeight="1" spans="1:5">
      <c r="A37" s="422" t="s">
        <v>1790</v>
      </c>
      <c r="B37" s="421" t="s">
        <v>1791</v>
      </c>
      <c r="C37" s="410">
        <v>0</v>
      </c>
      <c r="D37" s="139" t="str">
        <f t="shared" si="0"/>
        <v>否</v>
      </c>
      <c r="E37" s="139" t="str">
        <f t="shared" si="1"/>
        <v>302</v>
      </c>
    </row>
    <row r="38" ht="30" hidden="1" customHeight="1" spans="1:5">
      <c r="A38" s="422" t="s">
        <v>1792</v>
      </c>
      <c r="B38" s="421" t="s">
        <v>1793</v>
      </c>
      <c r="C38" s="410">
        <v>0</v>
      </c>
      <c r="D38" s="139" t="str">
        <f t="shared" si="0"/>
        <v>否</v>
      </c>
      <c r="E38" s="139" t="str">
        <f t="shared" si="1"/>
        <v>302</v>
      </c>
    </row>
    <row r="39" ht="30" customHeight="1" spans="1:5">
      <c r="A39" s="422" t="s">
        <v>1794</v>
      </c>
      <c r="B39" s="421" t="s">
        <v>1795</v>
      </c>
      <c r="C39" s="407">
        <v>1732</v>
      </c>
      <c r="D39" s="139" t="str">
        <f t="shared" si="0"/>
        <v>是</v>
      </c>
      <c r="E39" s="139" t="str">
        <f t="shared" si="1"/>
        <v>302</v>
      </c>
    </row>
    <row r="40" ht="30" customHeight="1" spans="1:5">
      <c r="A40" s="422" t="s">
        <v>1796</v>
      </c>
      <c r="B40" s="421" t="s">
        <v>1797</v>
      </c>
      <c r="C40" s="407">
        <v>569</v>
      </c>
      <c r="D40" s="139" t="str">
        <f t="shared" si="0"/>
        <v>是</v>
      </c>
      <c r="E40" s="139" t="str">
        <f t="shared" ref="E40:E67" si="2">IF(LEN(A40)=3,"类",LEFT(A40,3))</f>
        <v>302</v>
      </c>
    </row>
    <row r="41" ht="30" customHeight="1" spans="1:5">
      <c r="A41" s="418" t="s">
        <v>1798</v>
      </c>
      <c r="B41" s="406" t="s">
        <v>1799</v>
      </c>
      <c r="C41" s="407">
        <v>1812</v>
      </c>
      <c r="D41" s="139" t="str">
        <f t="shared" si="0"/>
        <v>是</v>
      </c>
      <c r="E41" s="139" t="str">
        <f t="shared" si="2"/>
        <v>302</v>
      </c>
    </row>
    <row r="42" ht="30" hidden="1" customHeight="1" spans="1:5">
      <c r="A42" s="420" t="s">
        <v>1800</v>
      </c>
      <c r="B42" s="420" t="s">
        <v>1801</v>
      </c>
      <c r="C42" s="410">
        <v>0</v>
      </c>
      <c r="D42" s="139" t="str">
        <f t="shared" si="0"/>
        <v>否</v>
      </c>
      <c r="E42" s="139" t="str">
        <f t="shared" si="2"/>
        <v>302</v>
      </c>
    </row>
    <row r="43" ht="30" customHeight="1" spans="1:5">
      <c r="A43" s="420" t="s">
        <v>1802</v>
      </c>
      <c r="B43" s="420" t="s">
        <v>1803</v>
      </c>
      <c r="C43" s="407">
        <v>435</v>
      </c>
      <c r="D43" s="139" t="str">
        <f t="shared" si="0"/>
        <v>是</v>
      </c>
      <c r="E43" s="139" t="str">
        <f t="shared" si="2"/>
        <v>302</v>
      </c>
    </row>
    <row r="44" ht="30" customHeight="1" spans="1:5">
      <c r="A44" s="425" t="s">
        <v>1804</v>
      </c>
      <c r="B44" s="425" t="s">
        <v>1805</v>
      </c>
      <c r="C44" s="405">
        <f>SUMIFS(C45:C$111,E45:E$111,A44)</f>
        <v>10512</v>
      </c>
      <c r="D44" s="139" t="str">
        <f t="shared" si="0"/>
        <v>是</v>
      </c>
      <c r="E44" s="139" t="str">
        <f t="shared" si="2"/>
        <v>类</v>
      </c>
    </row>
    <row r="45" ht="30" customHeight="1" spans="1:5">
      <c r="A45" s="420" t="s">
        <v>1806</v>
      </c>
      <c r="B45" s="420" t="s">
        <v>1807</v>
      </c>
      <c r="C45" s="407">
        <v>262</v>
      </c>
      <c r="D45" s="139" t="str">
        <f t="shared" si="0"/>
        <v>是</v>
      </c>
      <c r="E45" s="139" t="str">
        <f t="shared" si="2"/>
        <v>303</v>
      </c>
    </row>
    <row r="46" ht="30" customHeight="1" spans="1:5">
      <c r="A46" s="420" t="s">
        <v>1808</v>
      </c>
      <c r="B46" s="420" t="s">
        <v>1809</v>
      </c>
      <c r="C46" s="407">
        <v>3434</v>
      </c>
      <c r="D46" s="139" t="str">
        <f t="shared" si="0"/>
        <v>是</v>
      </c>
      <c r="E46" s="139" t="str">
        <f t="shared" si="2"/>
        <v>303</v>
      </c>
    </row>
    <row r="47" ht="30" hidden="1" customHeight="1" spans="1:5">
      <c r="A47" s="420" t="s">
        <v>1810</v>
      </c>
      <c r="B47" s="420" t="s">
        <v>1811</v>
      </c>
      <c r="C47" s="410">
        <v>0</v>
      </c>
      <c r="D47" s="139" t="str">
        <f t="shared" si="0"/>
        <v>否</v>
      </c>
      <c r="E47" s="139" t="str">
        <f t="shared" si="2"/>
        <v>303</v>
      </c>
    </row>
    <row r="48" ht="30" customHeight="1" spans="1:5">
      <c r="A48" s="420" t="s">
        <v>1812</v>
      </c>
      <c r="B48" s="420" t="s">
        <v>1813</v>
      </c>
      <c r="C48" s="407">
        <v>2</v>
      </c>
      <c r="D48" s="139" t="str">
        <f t="shared" si="0"/>
        <v>是</v>
      </c>
      <c r="E48" s="139" t="str">
        <f t="shared" si="2"/>
        <v>303</v>
      </c>
    </row>
    <row r="49" ht="30" customHeight="1" spans="1:5">
      <c r="A49" s="420" t="s">
        <v>1814</v>
      </c>
      <c r="B49" s="420" t="s">
        <v>1815</v>
      </c>
      <c r="C49" s="407">
        <v>6685</v>
      </c>
      <c r="D49" s="139" t="str">
        <f t="shared" si="0"/>
        <v>是</v>
      </c>
      <c r="E49" s="139" t="str">
        <f t="shared" si="2"/>
        <v>303</v>
      </c>
    </row>
    <row r="50" ht="30" hidden="1" customHeight="1" spans="1:5">
      <c r="A50" s="420" t="s">
        <v>1816</v>
      </c>
      <c r="B50" s="421" t="s">
        <v>1817</v>
      </c>
      <c r="C50" s="410">
        <v>0</v>
      </c>
      <c r="D50" s="139" t="str">
        <f t="shared" si="0"/>
        <v>否</v>
      </c>
      <c r="E50" s="139" t="str">
        <f t="shared" si="2"/>
        <v>303</v>
      </c>
    </row>
    <row r="51" ht="30" hidden="1" customHeight="1" spans="1:5">
      <c r="A51" s="420" t="s">
        <v>1818</v>
      </c>
      <c r="B51" s="420" t="s">
        <v>1819</v>
      </c>
      <c r="C51" s="410">
        <v>0</v>
      </c>
      <c r="D51" s="139" t="str">
        <f t="shared" si="0"/>
        <v>否</v>
      </c>
      <c r="E51" s="139" t="str">
        <f t="shared" si="2"/>
        <v>303</v>
      </c>
    </row>
    <row r="52" ht="30" hidden="1" customHeight="1" spans="1:5">
      <c r="A52" s="420" t="s">
        <v>1820</v>
      </c>
      <c r="B52" s="420" t="s">
        <v>1821</v>
      </c>
      <c r="C52" s="410">
        <v>0</v>
      </c>
      <c r="D52" s="139" t="str">
        <f t="shared" si="0"/>
        <v>否</v>
      </c>
      <c r="E52" s="139" t="str">
        <f t="shared" si="2"/>
        <v>303</v>
      </c>
    </row>
    <row r="53" ht="30" hidden="1" customHeight="1" spans="1:5">
      <c r="A53" s="420" t="s">
        <v>1822</v>
      </c>
      <c r="B53" s="420" t="s">
        <v>1823</v>
      </c>
      <c r="C53" s="410">
        <v>0</v>
      </c>
      <c r="D53" s="139" t="str">
        <f t="shared" si="0"/>
        <v>否</v>
      </c>
      <c r="E53" s="139" t="str">
        <f t="shared" si="2"/>
        <v>303</v>
      </c>
    </row>
    <row r="54" s="259" customFormat="1" ht="30" hidden="1" customHeight="1" spans="1:5">
      <c r="A54" s="420" t="s">
        <v>1824</v>
      </c>
      <c r="B54" s="420" t="s">
        <v>1825</v>
      </c>
      <c r="C54" s="410">
        <v>0</v>
      </c>
      <c r="D54" s="139" t="str">
        <f t="shared" si="0"/>
        <v>否</v>
      </c>
      <c r="E54" s="139" t="str">
        <f t="shared" si="2"/>
        <v>303</v>
      </c>
    </row>
    <row r="55" s="259" customFormat="1" ht="30" hidden="1" customHeight="1" spans="1:5">
      <c r="A55" s="420" t="s">
        <v>1826</v>
      </c>
      <c r="B55" s="420" t="s">
        <v>1827</v>
      </c>
      <c r="C55" s="410">
        <v>0</v>
      </c>
      <c r="D55" s="139" t="str">
        <f t="shared" si="0"/>
        <v>否</v>
      </c>
      <c r="E55" s="139" t="str">
        <f t="shared" si="2"/>
        <v>303</v>
      </c>
    </row>
    <row r="56" s="259" customFormat="1" ht="30" customHeight="1" spans="1:5">
      <c r="A56" s="420" t="s">
        <v>1828</v>
      </c>
      <c r="B56" s="420" t="s">
        <v>1829</v>
      </c>
      <c r="C56" s="407">
        <v>129</v>
      </c>
      <c r="D56" s="139" t="str">
        <f t="shared" si="0"/>
        <v>是</v>
      </c>
      <c r="E56" s="139" t="str">
        <f t="shared" si="2"/>
        <v>303</v>
      </c>
    </row>
    <row r="57" s="259" customFormat="1" ht="30" hidden="1" customHeight="1" spans="1:5">
      <c r="A57" s="425" t="s">
        <v>1830</v>
      </c>
      <c r="B57" s="425" t="s">
        <v>1831</v>
      </c>
      <c r="C57" s="405">
        <f>SUMIFS(C58:C$111,E58:E$111,A57)</f>
        <v>0</v>
      </c>
      <c r="D57" s="139" t="str">
        <f t="shared" si="0"/>
        <v>否</v>
      </c>
      <c r="E57" s="139" t="str">
        <f t="shared" si="2"/>
        <v>类</v>
      </c>
    </row>
    <row r="58" s="259" customFormat="1" ht="30" hidden="1" customHeight="1" spans="1:5">
      <c r="A58" s="420" t="s">
        <v>1832</v>
      </c>
      <c r="B58" s="420" t="s">
        <v>1833</v>
      </c>
      <c r="C58" s="410">
        <v>0</v>
      </c>
      <c r="D58" s="139" t="str">
        <f t="shared" si="0"/>
        <v>否</v>
      </c>
      <c r="E58" s="139" t="str">
        <f t="shared" si="2"/>
        <v>307</v>
      </c>
    </row>
    <row r="59" s="259" customFormat="1" ht="30" hidden="1" customHeight="1" spans="1:5">
      <c r="A59" s="420" t="s">
        <v>1834</v>
      </c>
      <c r="B59" s="420" t="s">
        <v>1835</v>
      </c>
      <c r="C59" s="410">
        <v>0</v>
      </c>
      <c r="D59" s="139" t="str">
        <f t="shared" si="0"/>
        <v>否</v>
      </c>
      <c r="E59" s="139" t="str">
        <f t="shared" si="2"/>
        <v>307</v>
      </c>
    </row>
    <row r="60" s="259" customFormat="1" ht="30" hidden="1" customHeight="1" spans="1:5">
      <c r="A60" s="420" t="s">
        <v>1836</v>
      </c>
      <c r="B60" s="420" t="s">
        <v>1837</v>
      </c>
      <c r="C60" s="410">
        <v>0</v>
      </c>
      <c r="D60" s="139" t="str">
        <f t="shared" si="0"/>
        <v>否</v>
      </c>
      <c r="E60" s="139" t="str">
        <f t="shared" si="2"/>
        <v>307</v>
      </c>
    </row>
    <row r="61" s="259" customFormat="1" ht="30" hidden="1" customHeight="1" spans="1:5">
      <c r="A61" s="420" t="s">
        <v>1838</v>
      </c>
      <c r="B61" s="420" t="s">
        <v>1839</v>
      </c>
      <c r="C61" s="410">
        <v>0</v>
      </c>
      <c r="D61" s="139" t="str">
        <f t="shared" si="0"/>
        <v>否</v>
      </c>
      <c r="E61" s="139" t="str">
        <f t="shared" si="2"/>
        <v>307</v>
      </c>
    </row>
    <row r="62" s="259" customFormat="1" ht="30" hidden="1" customHeight="1" spans="1:5">
      <c r="A62" s="425" t="s">
        <v>1840</v>
      </c>
      <c r="B62" s="425" t="s">
        <v>1841</v>
      </c>
      <c r="C62" s="405">
        <f>SUMIFS(C63:C$111,E63:E$111,A62)</f>
        <v>0</v>
      </c>
      <c r="D62" s="139" t="str">
        <f t="shared" si="0"/>
        <v>否</v>
      </c>
      <c r="E62" s="139" t="str">
        <f t="shared" si="2"/>
        <v>类</v>
      </c>
    </row>
    <row r="63" s="259" customFormat="1" ht="30" hidden="1" customHeight="1" spans="1:5">
      <c r="A63" s="420" t="s">
        <v>1842</v>
      </c>
      <c r="B63" s="420" t="s">
        <v>1843</v>
      </c>
      <c r="C63" s="410">
        <v>0</v>
      </c>
      <c r="D63" s="139" t="str">
        <f t="shared" si="0"/>
        <v>否</v>
      </c>
      <c r="E63" s="139" t="str">
        <f t="shared" si="2"/>
        <v>309</v>
      </c>
    </row>
    <row r="64" s="259" customFormat="1" ht="30" hidden="1" customHeight="1" spans="1:5">
      <c r="A64" s="420" t="s">
        <v>1844</v>
      </c>
      <c r="B64" s="420" t="s">
        <v>1845</v>
      </c>
      <c r="C64" s="410">
        <v>0</v>
      </c>
      <c r="D64" s="139" t="str">
        <f t="shared" si="0"/>
        <v>否</v>
      </c>
      <c r="E64" s="139" t="str">
        <f t="shared" si="2"/>
        <v>309</v>
      </c>
    </row>
    <row r="65" s="259" customFormat="1" ht="30" hidden="1" customHeight="1" spans="1:5">
      <c r="A65" s="420" t="s">
        <v>1846</v>
      </c>
      <c r="B65" s="420" t="s">
        <v>1847</v>
      </c>
      <c r="C65" s="410">
        <v>0</v>
      </c>
      <c r="D65" s="139" t="str">
        <f t="shared" si="0"/>
        <v>否</v>
      </c>
      <c r="E65" s="139" t="str">
        <f t="shared" si="2"/>
        <v>309</v>
      </c>
    </row>
    <row r="66" s="259" customFormat="1" ht="30" hidden="1" customHeight="1" spans="1:5">
      <c r="A66" s="420" t="s">
        <v>1848</v>
      </c>
      <c r="B66" s="420" t="s">
        <v>1849</v>
      </c>
      <c r="C66" s="410">
        <v>0</v>
      </c>
      <c r="D66" s="139" t="str">
        <f t="shared" si="0"/>
        <v>否</v>
      </c>
      <c r="E66" s="139" t="str">
        <f t="shared" si="2"/>
        <v>309</v>
      </c>
    </row>
    <row r="67" s="259" customFormat="1" ht="30" hidden="1" customHeight="1" spans="1:5">
      <c r="A67" s="420" t="s">
        <v>1850</v>
      </c>
      <c r="B67" s="420" t="s">
        <v>1851</v>
      </c>
      <c r="C67" s="410">
        <v>0</v>
      </c>
      <c r="D67" s="139" t="str">
        <f t="shared" ref="D67:D112" si="3">IF(B67&lt;&gt;"",IF(SUM(C67)&lt;&gt;0,"是","否"),"是")</f>
        <v>否</v>
      </c>
      <c r="E67" s="139" t="str">
        <f t="shared" si="2"/>
        <v>309</v>
      </c>
    </row>
    <row r="68" s="259" customFormat="1" ht="30" hidden="1" customHeight="1" spans="1:5">
      <c r="A68" s="420" t="s">
        <v>1852</v>
      </c>
      <c r="B68" s="420" t="s">
        <v>1853</v>
      </c>
      <c r="C68" s="410">
        <v>0</v>
      </c>
      <c r="D68" s="139" t="str">
        <f t="shared" si="3"/>
        <v>否</v>
      </c>
      <c r="E68" s="139" t="str">
        <f t="shared" ref="E68:E111" si="4">IF(LEN(A68)=3,"类",LEFT(A68,3))</f>
        <v>309</v>
      </c>
    </row>
    <row r="69" s="259" customFormat="1" ht="30" hidden="1" customHeight="1" spans="1:5">
      <c r="A69" s="420" t="s">
        <v>1854</v>
      </c>
      <c r="B69" s="420" t="s">
        <v>1855</v>
      </c>
      <c r="C69" s="410">
        <v>0</v>
      </c>
      <c r="D69" s="139" t="str">
        <f t="shared" si="3"/>
        <v>否</v>
      </c>
      <c r="E69" s="139" t="str">
        <f t="shared" si="4"/>
        <v>309</v>
      </c>
    </row>
    <row r="70" s="259" customFormat="1" ht="30" hidden="1" customHeight="1" spans="1:5">
      <c r="A70" s="420" t="s">
        <v>1856</v>
      </c>
      <c r="B70" s="420" t="s">
        <v>1857</v>
      </c>
      <c r="C70" s="410">
        <v>0</v>
      </c>
      <c r="D70" s="139" t="str">
        <f t="shared" si="3"/>
        <v>否</v>
      </c>
      <c r="E70" s="139" t="str">
        <f t="shared" si="4"/>
        <v>309</v>
      </c>
    </row>
    <row r="71" s="259" customFormat="1" ht="30" hidden="1" customHeight="1" spans="1:5">
      <c r="A71" s="420" t="s">
        <v>1858</v>
      </c>
      <c r="B71" s="420" t="s">
        <v>1859</v>
      </c>
      <c r="C71" s="410">
        <v>0</v>
      </c>
      <c r="D71" s="139" t="str">
        <f t="shared" si="3"/>
        <v>否</v>
      </c>
      <c r="E71" s="139" t="str">
        <f t="shared" si="4"/>
        <v>309</v>
      </c>
    </row>
    <row r="72" s="259" customFormat="1" ht="30" hidden="1" customHeight="1" spans="1:5">
      <c r="A72" s="420" t="s">
        <v>1860</v>
      </c>
      <c r="B72" s="420" t="s">
        <v>1861</v>
      </c>
      <c r="C72" s="410">
        <v>0</v>
      </c>
      <c r="D72" s="139" t="str">
        <f t="shared" si="3"/>
        <v>否</v>
      </c>
      <c r="E72" s="139" t="str">
        <f t="shared" si="4"/>
        <v>309</v>
      </c>
    </row>
    <row r="73" s="259" customFormat="1" ht="30" hidden="1" customHeight="1" spans="1:5">
      <c r="A73" s="420" t="s">
        <v>1862</v>
      </c>
      <c r="B73" s="420" t="s">
        <v>1863</v>
      </c>
      <c r="C73" s="410">
        <v>0</v>
      </c>
      <c r="D73" s="139" t="str">
        <f t="shared" si="3"/>
        <v>否</v>
      </c>
      <c r="E73" s="139" t="str">
        <f t="shared" si="4"/>
        <v>309</v>
      </c>
    </row>
    <row r="74" s="259" customFormat="1" ht="30" hidden="1" customHeight="1" spans="1:5">
      <c r="A74" s="420" t="s">
        <v>1864</v>
      </c>
      <c r="B74" s="420" t="s">
        <v>1865</v>
      </c>
      <c r="C74" s="410">
        <v>0</v>
      </c>
      <c r="D74" s="139" t="str">
        <f t="shared" si="3"/>
        <v>否</v>
      </c>
      <c r="E74" s="139" t="str">
        <f t="shared" si="4"/>
        <v>309</v>
      </c>
    </row>
    <row r="75" s="259" customFormat="1" ht="30" hidden="1" customHeight="1" spans="1:5">
      <c r="A75" s="425" t="s">
        <v>1866</v>
      </c>
      <c r="B75" s="425" t="s">
        <v>1867</v>
      </c>
      <c r="C75" s="405">
        <f>SUMIFS(C76:C$111,E76:E$111,A75)</f>
        <v>0</v>
      </c>
      <c r="D75" s="139" t="str">
        <f t="shared" si="3"/>
        <v>否</v>
      </c>
      <c r="E75" s="139" t="str">
        <f t="shared" si="4"/>
        <v>类</v>
      </c>
    </row>
    <row r="76" s="259" customFormat="1" ht="30" hidden="1" customHeight="1" spans="1:5">
      <c r="A76" s="420" t="s">
        <v>1868</v>
      </c>
      <c r="B76" s="420" t="s">
        <v>1843</v>
      </c>
      <c r="C76" s="410">
        <v>0</v>
      </c>
      <c r="D76" s="139" t="str">
        <f t="shared" si="3"/>
        <v>否</v>
      </c>
      <c r="E76" s="139" t="str">
        <f t="shared" si="4"/>
        <v>310</v>
      </c>
    </row>
    <row r="77" s="259" customFormat="1" ht="30" hidden="1" customHeight="1" spans="1:5">
      <c r="A77" s="420" t="s">
        <v>1869</v>
      </c>
      <c r="B77" s="420" t="s">
        <v>1845</v>
      </c>
      <c r="C77" s="410">
        <v>0</v>
      </c>
      <c r="D77" s="139" t="str">
        <f t="shared" si="3"/>
        <v>否</v>
      </c>
      <c r="E77" s="139" t="str">
        <f t="shared" si="4"/>
        <v>310</v>
      </c>
    </row>
    <row r="78" s="259" customFormat="1" ht="30" hidden="1" customHeight="1" spans="1:5">
      <c r="A78" s="420" t="s">
        <v>1870</v>
      </c>
      <c r="B78" s="420" t="s">
        <v>1847</v>
      </c>
      <c r="C78" s="410">
        <v>0</v>
      </c>
      <c r="D78" s="139" t="str">
        <f t="shared" si="3"/>
        <v>否</v>
      </c>
      <c r="E78" s="139" t="str">
        <f t="shared" si="4"/>
        <v>310</v>
      </c>
    </row>
    <row r="79" s="259" customFormat="1" ht="30" hidden="1" customHeight="1" spans="1:5">
      <c r="A79" s="420" t="s">
        <v>1871</v>
      </c>
      <c r="B79" s="420" t="s">
        <v>1849</v>
      </c>
      <c r="C79" s="410">
        <v>0</v>
      </c>
      <c r="D79" s="139" t="str">
        <f t="shared" si="3"/>
        <v>否</v>
      </c>
      <c r="E79" s="139" t="str">
        <f t="shared" si="4"/>
        <v>310</v>
      </c>
    </row>
    <row r="80" s="259" customFormat="1" ht="30" hidden="1" customHeight="1" spans="1:5">
      <c r="A80" s="420" t="s">
        <v>1872</v>
      </c>
      <c r="B80" s="420" t="s">
        <v>1851</v>
      </c>
      <c r="C80" s="410">
        <v>0</v>
      </c>
      <c r="D80" s="139" t="str">
        <f t="shared" si="3"/>
        <v>否</v>
      </c>
      <c r="E80" s="139" t="str">
        <f t="shared" si="4"/>
        <v>310</v>
      </c>
    </row>
    <row r="81" s="259" customFormat="1" ht="30" hidden="1" customHeight="1" spans="1:5">
      <c r="A81" s="420" t="s">
        <v>1873</v>
      </c>
      <c r="B81" s="420" t="s">
        <v>1853</v>
      </c>
      <c r="C81" s="410">
        <v>0</v>
      </c>
      <c r="D81" s="139" t="str">
        <f t="shared" si="3"/>
        <v>否</v>
      </c>
      <c r="E81" s="139" t="str">
        <f t="shared" si="4"/>
        <v>310</v>
      </c>
    </row>
    <row r="82" s="259" customFormat="1" ht="30" hidden="1" customHeight="1" spans="1:5">
      <c r="A82" s="420" t="s">
        <v>1874</v>
      </c>
      <c r="B82" s="420" t="s">
        <v>1855</v>
      </c>
      <c r="C82" s="410">
        <v>0</v>
      </c>
      <c r="D82" s="139" t="str">
        <f t="shared" si="3"/>
        <v>否</v>
      </c>
      <c r="E82" s="139" t="str">
        <f t="shared" si="4"/>
        <v>310</v>
      </c>
    </row>
    <row r="83" s="259" customFormat="1" ht="30" hidden="1" customHeight="1" spans="1:5">
      <c r="A83" s="420" t="s">
        <v>1875</v>
      </c>
      <c r="B83" s="420" t="s">
        <v>1876</v>
      </c>
      <c r="C83" s="410">
        <v>0</v>
      </c>
      <c r="D83" s="139" t="str">
        <f t="shared" si="3"/>
        <v>否</v>
      </c>
      <c r="E83" s="139" t="str">
        <f t="shared" si="4"/>
        <v>310</v>
      </c>
    </row>
    <row r="84" s="259" customFormat="1" ht="30" hidden="1" customHeight="1" spans="1:5">
      <c r="A84" s="420" t="s">
        <v>1877</v>
      </c>
      <c r="B84" s="420" t="s">
        <v>1878</v>
      </c>
      <c r="C84" s="410">
        <v>0</v>
      </c>
      <c r="D84" s="139" t="str">
        <f t="shared" si="3"/>
        <v>否</v>
      </c>
      <c r="E84" s="139" t="str">
        <f t="shared" si="4"/>
        <v>310</v>
      </c>
    </row>
    <row r="85" s="259" customFormat="1" ht="30" hidden="1" customHeight="1" spans="1:5">
      <c r="A85" s="420" t="s">
        <v>1879</v>
      </c>
      <c r="B85" s="420" t="s">
        <v>1880</v>
      </c>
      <c r="C85" s="410">
        <v>0</v>
      </c>
      <c r="D85" s="139" t="str">
        <f t="shared" si="3"/>
        <v>否</v>
      </c>
      <c r="E85" s="139" t="str">
        <f t="shared" si="4"/>
        <v>310</v>
      </c>
    </row>
    <row r="86" s="259" customFormat="1" ht="30" hidden="1" customHeight="1" spans="1:5">
      <c r="A86" s="420" t="s">
        <v>1881</v>
      </c>
      <c r="B86" s="420" t="s">
        <v>1882</v>
      </c>
      <c r="C86" s="410">
        <v>0</v>
      </c>
      <c r="D86" s="139" t="str">
        <f t="shared" si="3"/>
        <v>否</v>
      </c>
      <c r="E86" s="139" t="str">
        <f t="shared" si="4"/>
        <v>310</v>
      </c>
    </row>
    <row r="87" s="259" customFormat="1" ht="30" hidden="1" customHeight="1" spans="1:5">
      <c r="A87" s="420" t="s">
        <v>1883</v>
      </c>
      <c r="B87" s="420" t="s">
        <v>1857</v>
      </c>
      <c r="C87" s="410">
        <v>0</v>
      </c>
      <c r="D87" s="139" t="str">
        <f t="shared" si="3"/>
        <v>否</v>
      </c>
      <c r="E87" s="139" t="str">
        <f t="shared" si="4"/>
        <v>310</v>
      </c>
    </row>
    <row r="88" s="259" customFormat="1" ht="30" hidden="1" customHeight="1" spans="1:5">
      <c r="A88" s="420" t="s">
        <v>1884</v>
      </c>
      <c r="B88" s="420" t="s">
        <v>1859</v>
      </c>
      <c r="C88" s="410">
        <v>0</v>
      </c>
      <c r="D88" s="139" t="str">
        <f t="shared" si="3"/>
        <v>否</v>
      </c>
      <c r="E88" s="139" t="str">
        <f t="shared" si="4"/>
        <v>310</v>
      </c>
    </row>
    <row r="89" s="259" customFormat="1" ht="30" hidden="1" customHeight="1" spans="1:5">
      <c r="A89" s="420" t="s">
        <v>1885</v>
      </c>
      <c r="B89" s="420" t="s">
        <v>1861</v>
      </c>
      <c r="C89" s="410">
        <v>0</v>
      </c>
      <c r="D89" s="139" t="str">
        <f t="shared" si="3"/>
        <v>否</v>
      </c>
      <c r="E89" s="139" t="str">
        <f t="shared" si="4"/>
        <v>310</v>
      </c>
    </row>
    <row r="90" s="259" customFormat="1" ht="30" hidden="1" customHeight="1" spans="1:5">
      <c r="A90" s="420" t="s">
        <v>1886</v>
      </c>
      <c r="B90" s="420" t="s">
        <v>1863</v>
      </c>
      <c r="C90" s="410">
        <v>0</v>
      </c>
      <c r="D90" s="139" t="str">
        <f t="shared" si="3"/>
        <v>否</v>
      </c>
      <c r="E90" s="139" t="str">
        <f t="shared" si="4"/>
        <v>310</v>
      </c>
    </row>
    <row r="91" s="259" customFormat="1" ht="30" hidden="1" customHeight="1" spans="1:5">
      <c r="A91" s="420" t="s">
        <v>1887</v>
      </c>
      <c r="B91" s="420" t="s">
        <v>1888</v>
      </c>
      <c r="C91" s="410">
        <v>0</v>
      </c>
      <c r="D91" s="139" t="str">
        <f t="shared" si="3"/>
        <v>否</v>
      </c>
      <c r="E91" s="139" t="str">
        <f t="shared" si="4"/>
        <v>310</v>
      </c>
    </row>
    <row r="92" s="259" customFormat="1" ht="30" hidden="1" customHeight="1" spans="1:5">
      <c r="A92" s="425" t="s">
        <v>1889</v>
      </c>
      <c r="B92" s="425" t="s">
        <v>1890</v>
      </c>
      <c r="C92" s="405">
        <f>SUMIFS(C93:C$111,E93:E$111,A92)</f>
        <v>0</v>
      </c>
      <c r="D92" s="139" t="str">
        <f t="shared" si="3"/>
        <v>否</v>
      </c>
      <c r="E92" s="139" t="str">
        <f t="shared" si="4"/>
        <v>类</v>
      </c>
    </row>
    <row r="93" s="259" customFormat="1" ht="30" hidden="1" customHeight="1" spans="1:5">
      <c r="A93" s="420" t="s">
        <v>1891</v>
      </c>
      <c r="B93" s="420" t="s">
        <v>1892</v>
      </c>
      <c r="C93" s="410">
        <v>0</v>
      </c>
      <c r="D93" s="139" t="str">
        <f t="shared" si="3"/>
        <v>否</v>
      </c>
      <c r="E93" s="139" t="str">
        <f t="shared" si="4"/>
        <v>311</v>
      </c>
    </row>
    <row r="94" s="259" customFormat="1" ht="30" hidden="1" customHeight="1" spans="1:5">
      <c r="A94" s="420" t="s">
        <v>1893</v>
      </c>
      <c r="B94" s="420" t="s">
        <v>1894</v>
      </c>
      <c r="C94" s="410">
        <v>0</v>
      </c>
      <c r="D94" s="139" t="str">
        <f t="shared" si="3"/>
        <v>否</v>
      </c>
      <c r="E94" s="139" t="str">
        <f t="shared" si="4"/>
        <v>311</v>
      </c>
    </row>
    <row r="95" s="259" customFormat="1" ht="30" hidden="1" customHeight="1" spans="1:5">
      <c r="A95" s="425" t="s">
        <v>1895</v>
      </c>
      <c r="B95" s="425" t="s">
        <v>1896</v>
      </c>
      <c r="C95" s="405">
        <f>SUMIFS(C96:C$111,E96:E$111,A95)</f>
        <v>0</v>
      </c>
      <c r="D95" s="139" t="str">
        <f t="shared" si="3"/>
        <v>否</v>
      </c>
      <c r="E95" s="139" t="str">
        <f t="shared" si="4"/>
        <v>类</v>
      </c>
    </row>
    <row r="96" s="259" customFormat="1" ht="30" hidden="1" customHeight="1" spans="1:5">
      <c r="A96" s="420" t="s">
        <v>1897</v>
      </c>
      <c r="B96" s="420" t="s">
        <v>1898</v>
      </c>
      <c r="C96" s="410">
        <v>0</v>
      </c>
      <c r="D96" s="139" t="str">
        <f t="shared" si="3"/>
        <v>否</v>
      </c>
      <c r="E96" s="139" t="str">
        <f t="shared" si="4"/>
        <v>312</v>
      </c>
    </row>
    <row r="97" s="259" customFormat="1" ht="30" hidden="1" customHeight="1" spans="1:5">
      <c r="A97" s="420" t="s">
        <v>1899</v>
      </c>
      <c r="B97" s="420" t="s">
        <v>1900</v>
      </c>
      <c r="C97" s="410">
        <v>0</v>
      </c>
      <c r="D97" s="139" t="str">
        <f t="shared" si="3"/>
        <v>否</v>
      </c>
      <c r="E97" s="139" t="str">
        <f t="shared" si="4"/>
        <v>312</v>
      </c>
    </row>
    <row r="98" s="259" customFormat="1" ht="30" hidden="1" customHeight="1" spans="1:5">
      <c r="A98" s="420" t="s">
        <v>1901</v>
      </c>
      <c r="B98" s="420" t="s">
        <v>1902</v>
      </c>
      <c r="C98" s="410">
        <v>0</v>
      </c>
      <c r="D98" s="139" t="str">
        <f t="shared" si="3"/>
        <v>否</v>
      </c>
      <c r="E98" s="139" t="str">
        <f t="shared" si="4"/>
        <v>312</v>
      </c>
    </row>
    <row r="99" s="259" customFormat="1" ht="30" hidden="1" customHeight="1" spans="1:5">
      <c r="A99" s="420" t="s">
        <v>1903</v>
      </c>
      <c r="B99" s="420" t="s">
        <v>1904</v>
      </c>
      <c r="C99" s="410">
        <v>0</v>
      </c>
      <c r="D99" s="139" t="str">
        <f t="shared" si="3"/>
        <v>否</v>
      </c>
      <c r="E99" s="139" t="str">
        <f t="shared" si="4"/>
        <v>312</v>
      </c>
    </row>
    <row r="100" s="259" customFormat="1" ht="30" hidden="1" customHeight="1" spans="1:5">
      <c r="A100" s="420" t="s">
        <v>1905</v>
      </c>
      <c r="B100" s="420" t="s">
        <v>1906</v>
      </c>
      <c r="C100" s="410">
        <v>0</v>
      </c>
      <c r="D100" s="139" t="str">
        <f t="shared" si="3"/>
        <v>否</v>
      </c>
      <c r="E100" s="139" t="str">
        <f t="shared" si="4"/>
        <v>312</v>
      </c>
    </row>
    <row r="101" s="259" customFormat="1" ht="30" hidden="1" customHeight="1" spans="1:5">
      <c r="A101" s="420" t="s">
        <v>1907</v>
      </c>
      <c r="B101" s="420" t="s">
        <v>1894</v>
      </c>
      <c r="C101" s="410">
        <v>0</v>
      </c>
      <c r="D101" s="139" t="str">
        <f t="shared" si="3"/>
        <v>否</v>
      </c>
      <c r="E101" s="139" t="str">
        <f t="shared" si="4"/>
        <v>312</v>
      </c>
    </row>
    <row r="102" s="259" customFormat="1" ht="30" hidden="1" customHeight="1" spans="1:5">
      <c r="A102" s="425" t="s">
        <v>1908</v>
      </c>
      <c r="B102" s="425" t="s">
        <v>1909</v>
      </c>
      <c r="C102" s="405">
        <f>SUMIFS(C103:C$111,E103:E$111,A102)</f>
        <v>0</v>
      </c>
      <c r="D102" s="139" t="str">
        <f t="shared" si="3"/>
        <v>否</v>
      </c>
      <c r="E102" s="139" t="str">
        <f t="shared" si="4"/>
        <v>类</v>
      </c>
    </row>
    <row r="103" s="259" customFormat="1" ht="30" hidden="1" customHeight="1" spans="1:5">
      <c r="A103" s="420" t="s">
        <v>1910</v>
      </c>
      <c r="B103" s="420" t="s">
        <v>1911</v>
      </c>
      <c r="C103" s="410">
        <v>0</v>
      </c>
      <c r="D103" s="139" t="str">
        <f t="shared" si="3"/>
        <v>否</v>
      </c>
      <c r="E103" s="139" t="str">
        <f t="shared" si="4"/>
        <v>313</v>
      </c>
    </row>
    <row r="104" s="259" customFormat="1" ht="30" hidden="1" customHeight="1" spans="1:5">
      <c r="A104" s="420" t="s">
        <v>1912</v>
      </c>
      <c r="B104" s="420" t="s">
        <v>1913</v>
      </c>
      <c r="C104" s="410">
        <v>0</v>
      </c>
      <c r="D104" s="139" t="str">
        <f t="shared" si="3"/>
        <v>否</v>
      </c>
      <c r="E104" s="139" t="str">
        <f t="shared" si="4"/>
        <v>313</v>
      </c>
    </row>
    <row r="105" s="259" customFormat="1" ht="30" hidden="1" customHeight="1" spans="1:5">
      <c r="A105" s="420" t="s">
        <v>1914</v>
      </c>
      <c r="B105" s="420" t="s">
        <v>1915</v>
      </c>
      <c r="C105" s="410">
        <v>0</v>
      </c>
      <c r="D105" s="139" t="str">
        <f t="shared" si="3"/>
        <v>否</v>
      </c>
      <c r="E105" s="139" t="str">
        <f t="shared" si="4"/>
        <v>313</v>
      </c>
    </row>
    <row r="106" s="259" customFormat="1" ht="30" hidden="1" customHeight="1" spans="1:5">
      <c r="A106" s="425" t="s">
        <v>1916</v>
      </c>
      <c r="B106" s="425" t="s">
        <v>1917</v>
      </c>
      <c r="C106" s="405">
        <f>SUMIFS(C107:C$111,E107:E$111,A106)</f>
        <v>0</v>
      </c>
      <c r="D106" s="139" t="str">
        <f t="shared" si="3"/>
        <v>否</v>
      </c>
      <c r="E106" s="139" t="str">
        <f t="shared" si="4"/>
        <v>类</v>
      </c>
    </row>
    <row r="107" s="259" customFormat="1" ht="30" hidden="1" customHeight="1" spans="1:5">
      <c r="A107" s="420" t="s">
        <v>1918</v>
      </c>
      <c r="B107" s="420" t="s">
        <v>1919</v>
      </c>
      <c r="C107" s="410">
        <v>0</v>
      </c>
      <c r="D107" s="139" t="str">
        <f t="shared" si="3"/>
        <v>否</v>
      </c>
      <c r="E107" s="139" t="str">
        <f t="shared" si="4"/>
        <v>399</v>
      </c>
    </row>
    <row r="108" s="259" customFormat="1" ht="30" hidden="1" customHeight="1" spans="1:5">
      <c r="A108" s="420" t="s">
        <v>1920</v>
      </c>
      <c r="B108" s="420" t="s">
        <v>1921</v>
      </c>
      <c r="C108" s="410">
        <v>0</v>
      </c>
      <c r="D108" s="139" t="str">
        <f t="shared" si="3"/>
        <v>否</v>
      </c>
      <c r="E108" s="139" t="str">
        <f t="shared" si="4"/>
        <v>399</v>
      </c>
    </row>
    <row r="109" s="259" customFormat="1" ht="30" hidden="1" customHeight="1" spans="1:5">
      <c r="A109" s="420" t="s">
        <v>1922</v>
      </c>
      <c r="B109" s="420" t="s">
        <v>1923</v>
      </c>
      <c r="C109" s="410">
        <v>0</v>
      </c>
      <c r="D109" s="139" t="str">
        <f t="shared" si="3"/>
        <v>否</v>
      </c>
      <c r="E109" s="139" t="str">
        <f t="shared" si="4"/>
        <v>399</v>
      </c>
    </row>
    <row r="110" s="259" customFormat="1" ht="30" hidden="1" customHeight="1" spans="1:5">
      <c r="A110" s="420" t="s">
        <v>1924</v>
      </c>
      <c r="B110" s="420" t="s">
        <v>1925</v>
      </c>
      <c r="C110" s="410">
        <v>0</v>
      </c>
      <c r="D110" s="139" t="str">
        <f t="shared" si="3"/>
        <v>否</v>
      </c>
      <c r="E110" s="139" t="str">
        <f t="shared" si="4"/>
        <v>399</v>
      </c>
    </row>
    <row r="111" s="259" customFormat="1" ht="30" hidden="1" customHeight="1" spans="1:5">
      <c r="A111" s="420" t="s">
        <v>1926</v>
      </c>
      <c r="B111" s="420" t="s">
        <v>1917</v>
      </c>
      <c r="C111" s="410">
        <v>0</v>
      </c>
      <c r="D111" s="139" t="str">
        <f t="shared" si="3"/>
        <v>否</v>
      </c>
      <c r="E111" s="139" t="str">
        <f t="shared" si="4"/>
        <v>399</v>
      </c>
    </row>
    <row r="112" s="259" customFormat="1" ht="30" customHeight="1" spans="1:5">
      <c r="A112" s="426"/>
      <c r="B112" s="427" t="s">
        <v>143</v>
      </c>
      <c r="C112" s="405">
        <f>SUMIFS(C4:C111,E4:E111,"类")</f>
        <v>158221</v>
      </c>
      <c r="D112" s="139" t="str">
        <f t="shared" si="3"/>
        <v>是</v>
      </c>
      <c r="E112" s="139"/>
    </row>
  </sheetData>
  <autoFilter xmlns:etc="http://www.wps.cn/officeDocument/2017/etCustomData" ref="A3:E112" etc:filterBottomFollowUsedRange="0">
    <filterColumn colId="3">
      <customFilters>
        <customFilter operator="equal" val="是"/>
      </customFilters>
    </filterColumn>
    <extLst/>
  </autoFilter>
  <mergeCells count="1">
    <mergeCell ref="B1:C1"/>
  </mergeCells>
  <conditionalFormatting sqref="D53">
    <cfRule type="cellIs" dxfId="5" priority="3" stopIfTrue="1" operator="lessThan">
      <formula>0</formula>
    </cfRule>
  </conditionalFormatting>
  <conditionalFormatting sqref="D112">
    <cfRule type="cellIs" dxfId="5" priority="1" stopIfTrue="1" operator="lessThan">
      <formula>0</formula>
    </cfRule>
  </conditionalFormatting>
  <conditionalFormatting sqref="D4:E52 E112 E53 D54:E111">
    <cfRule type="cellIs" dxfId="5" priority="4" stopIfTrue="1" operator="lessThan">
      <formula>0</formula>
    </cfRule>
  </conditionalFormatting>
  <printOptions horizontalCentered="1"/>
  <pageMargins left="0.786805555555556" right="0.590277777777778" top="0.747916666666667" bottom="0.747916666666667" header="3.14930555555556" footer="0.314583333333333"/>
  <pageSetup paperSize="9" scale="75" orientation="portrait" blackAndWhite="1" horizont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223"/>
  <dimension ref="A1:E113"/>
  <sheetViews>
    <sheetView showZeros="0" zoomScale="70" zoomScaleNormal="70" workbookViewId="0">
      <pane ySplit="3" topLeftCell="A28" activePane="bottomLeft" state="frozen"/>
      <selection/>
      <selection pane="bottomLeft" activeCell="C2" sqref="C$1:C$1048576"/>
    </sheetView>
  </sheetViews>
  <sheetFormatPr defaultColWidth="9" defaultRowHeight="18.75" outlineLevelCol="4"/>
  <cols>
    <col min="1" max="1" width="15.4" style="264" customWidth="1"/>
    <col min="2" max="2" width="42.3833333333333" style="259" customWidth="1"/>
    <col min="3" max="3" width="53.8" style="413" customWidth="1"/>
    <col min="4" max="4" width="9" style="259"/>
    <col min="5" max="5" width="9" style="259" hidden="1" customWidth="1"/>
    <col min="6" max="16384" width="9" style="259"/>
  </cols>
  <sheetData>
    <row r="1" s="259" customFormat="1" ht="71" customHeight="1" spans="1:5">
      <c r="A1" s="264"/>
      <c r="B1" s="414" t="s">
        <v>1927</v>
      </c>
      <c r="C1" s="415"/>
      <c r="D1" s="396"/>
      <c r="E1" s="396"/>
    </row>
    <row r="2" s="259" customFormat="1" ht="20.1" customHeight="1" spans="1:5">
      <c r="A2" s="264"/>
      <c r="B2" s="416" t="s">
        <v>1928</v>
      </c>
      <c r="C2" s="417" t="s">
        <v>2</v>
      </c>
    </row>
    <row r="3" s="259" customFormat="1" ht="45" customHeight="1" spans="1:5">
      <c r="A3" s="418" t="s">
        <v>1722</v>
      </c>
      <c r="B3" s="419" t="s">
        <v>1723</v>
      </c>
      <c r="C3" s="402" t="s">
        <v>1643</v>
      </c>
      <c r="D3" s="266" t="s">
        <v>8</v>
      </c>
      <c r="E3" s="266"/>
    </row>
    <row r="4" s="259" customFormat="1" ht="30" customHeight="1" spans="1:5">
      <c r="A4" s="403" t="s">
        <v>1724</v>
      </c>
      <c r="B4" s="404" t="s">
        <v>1725</v>
      </c>
      <c r="C4" s="405">
        <f>SUMIFS(C5:C$111,E5:E$111,A4)</f>
        <v>140700</v>
      </c>
      <c r="D4" s="139" t="str">
        <f t="shared" ref="D4:D67" si="0">IF(B4&lt;&gt;"",IF(SUM(C4)&lt;&gt;0,"是","否"),"是")</f>
        <v>是</v>
      </c>
      <c r="E4" s="139" t="str">
        <f t="shared" ref="E4:E67" si="1">IF(LEN(A4)=3,"类",LEFT(A4,3))</f>
        <v>类</v>
      </c>
    </row>
    <row r="5" s="259" customFormat="1" ht="30" customHeight="1" spans="1:5">
      <c r="A5" s="420" t="s">
        <v>1726</v>
      </c>
      <c r="B5" s="421" t="s">
        <v>1727</v>
      </c>
      <c r="C5" s="407">
        <v>39066</v>
      </c>
      <c r="D5" s="139" t="str">
        <f t="shared" si="0"/>
        <v>是</v>
      </c>
      <c r="E5" s="139" t="str">
        <f t="shared" si="1"/>
        <v>301</v>
      </c>
    </row>
    <row r="6" s="259" customFormat="1" ht="30" customHeight="1" spans="1:5">
      <c r="A6" s="420" t="s">
        <v>1728</v>
      </c>
      <c r="B6" s="421" t="s">
        <v>1729</v>
      </c>
      <c r="C6" s="407">
        <v>17112</v>
      </c>
      <c r="D6" s="139" t="str">
        <f t="shared" si="0"/>
        <v>是</v>
      </c>
      <c r="E6" s="139" t="str">
        <f t="shared" si="1"/>
        <v>301</v>
      </c>
    </row>
    <row r="7" s="259" customFormat="1" ht="30" customHeight="1" spans="1:5">
      <c r="A7" s="420" t="s">
        <v>1730</v>
      </c>
      <c r="B7" s="421" t="s">
        <v>1731</v>
      </c>
      <c r="C7" s="407">
        <v>6411</v>
      </c>
      <c r="D7" s="139" t="str">
        <f t="shared" si="0"/>
        <v>是</v>
      </c>
      <c r="E7" s="139" t="str">
        <f t="shared" si="1"/>
        <v>301</v>
      </c>
    </row>
    <row r="8" s="259" customFormat="1" ht="30" hidden="1" customHeight="1" spans="1:5">
      <c r="A8" s="420" t="s">
        <v>1732</v>
      </c>
      <c r="B8" s="421" t="s">
        <v>1733</v>
      </c>
      <c r="C8" s="410">
        <v>0</v>
      </c>
      <c r="D8" s="139" t="str">
        <f t="shared" si="0"/>
        <v>否</v>
      </c>
      <c r="E8" s="139" t="str">
        <f t="shared" si="1"/>
        <v>301</v>
      </c>
    </row>
    <row r="9" s="259" customFormat="1" ht="30" customHeight="1" spans="1:5">
      <c r="A9" s="420" t="s">
        <v>1734</v>
      </c>
      <c r="B9" s="421" t="s">
        <v>1735</v>
      </c>
      <c r="C9" s="407">
        <v>31239</v>
      </c>
      <c r="D9" s="139" t="str">
        <f t="shared" si="0"/>
        <v>是</v>
      </c>
      <c r="E9" s="139" t="str">
        <f t="shared" si="1"/>
        <v>301</v>
      </c>
    </row>
    <row r="10" s="259" customFormat="1" ht="30" customHeight="1" spans="1:5">
      <c r="A10" s="420" t="s">
        <v>1736</v>
      </c>
      <c r="B10" s="421" t="s">
        <v>1737</v>
      </c>
      <c r="C10" s="407">
        <v>14058</v>
      </c>
      <c r="D10" s="139" t="str">
        <f t="shared" si="0"/>
        <v>是</v>
      </c>
      <c r="E10" s="139" t="str">
        <f t="shared" si="1"/>
        <v>301</v>
      </c>
    </row>
    <row r="11" s="259" customFormat="1" ht="30" customHeight="1" spans="1:5">
      <c r="A11" s="420" t="s">
        <v>1738</v>
      </c>
      <c r="B11" s="421" t="s">
        <v>1739</v>
      </c>
      <c r="C11" s="407">
        <v>2628</v>
      </c>
      <c r="D11" s="139" t="str">
        <f t="shared" si="0"/>
        <v>是</v>
      </c>
      <c r="E11" s="139" t="str">
        <f t="shared" si="1"/>
        <v>301</v>
      </c>
    </row>
    <row r="12" s="259" customFormat="1" ht="30" customHeight="1" spans="1:5">
      <c r="A12" s="420" t="s">
        <v>1740</v>
      </c>
      <c r="B12" s="421" t="s">
        <v>1741</v>
      </c>
      <c r="C12" s="407">
        <v>7260</v>
      </c>
      <c r="D12" s="139" t="str">
        <f t="shared" si="0"/>
        <v>是</v>
      </c>
      <c r="E12" s="139" t="str">
        <f t="shared" si="1"/>
        <v>301</v>
      </c>
    </row>
    <row r="13" s="259" customFormat="1" ht="30" customHeight="1" spans="1:5">
      <c r="A13" s="420" t="s">
        <v>1742</v>
      </c>
      <c r="B13" s="421" t="s">
        <v>1743</v>
      </c>
      <c r="C13" s="407">
        <v>6108</v>
      </c>
      <c r="D13" s="139" t="str">
        <f t="shared" si="0"/>
        <v>是</v>
      </c>
      <c r="E13" s="139" t="str">
        <f t="shared" si="1"/>
        <v>301</v>
      </c>
    </row>
    <row r="14" s="259" customFormat="1" ht="30" customHeight="1" spans="1:5">
      <c r="A14" s="420" t="s">
        <v>1744</v>
      </c>
      <c r="B14" s="421" t="s">
        <v>1745</v>
      </c>
      <c r="C14" s="407">
        <v>717</v>
      </c>
      <c r="D14" s="139" t="str">
        <f t="shared" si="0"/>
        <v>是</v>
      </c>
      <c r="E14" s="139" t="str">
        <f t="shared" si="1"/>
        <v>301</v>
      </c>
    </row>
    <row r="15" s="259" customFormat="1" ht="30" customHeight="1" spans="1:5">
      <c r="A15" s="420" t="s">
        <v>1746</v>
      </c>
      <c r="B15" s="421" t="s">
        <v>1747</v>
      </c>
      <c r="C15" s="407">
        <v>10906</v>
      </c>
      <c r="D15" s="139" t="str">
        <f t="shared" si="0"/>
        <v>是</v>
      </c>
      <c r="E15" s="139" t="str">
        <f t="shared" si="1"/>
        <v>301</v>
      </c>
    </row>
    <row r="16" s="259" customFormat="1" ht="30" hidden="1" customHeight="1" spans="1:5">
      <c r="A16" s="422" t="s">
        <v>1748</v>
      </c>
      <c r="B16" s="421" t="s">
        <v>1749</v>
      </c>
      <c r="C16" s="410">
        <v>0</v>
      </c>
      <c r="D16" s="139" t="str">
        <f t="shared" si="0"/>
        <v>否</v>
      </c>
      <c r="E16" s="139" t="str">
        <f t="shared" si="1"/>
        <v>301</v>
      </c>
    </row>
    <row r="17" s="259" customFormat="1" ht="30" customHeight="1" spans="1:5">
      <c r="A17" s="418" t="s">
        <v>1750</v>
      </c>
      <c r="B17" s="406" t="s">
        <v>1751</v>
      </c>
      <c r="C17" s="407">
        <v>5195</v>
      </c>
      <c r="D17" s="139" t="str">
        <f t="shared" si="0"/>
        <v>是</v>
      </c>
      <c r="E17" s="139" t="str">
        <f t="shared" si="1"/>
        <v>301</v>
      </c>
    </row>
    <row r="18" s="259" customFormat="1" ht="30" customHeight="1" spans="1:5">
      <c r="A18" s="423" t="s">
        <v>1752</v>
      </c>
      <c r="B18" s="424" t="s">
        <v>1753</v>
      </c>
      <c r="C18" s="405">
        <f>SUMIFS(C19:C$111,E19:E$111,A18)</f>
        <v>7009</v>
      </c>
      <c r="D18" s="139" t="str">
        <f t="shared" si="0"/>
        <v>是</v>
      </c>
      <c r="E18" s="139" t="str">
        <f t="shared" si="1"/>
        <v>类</v>
      </c>
    </row>
    <row r="19" s="259" customFormat="1" ht="30" customHeight="1" spans="1:5">
      <c r="A19" s="422" t="s">
        <v>1754</v>
      </c>
      <c r="B19" s="421" t="s">
        <v>1755</v>
      </c>
      <c r="C19" s="407">
        <v>680</v>
      </c>
      <c r="D19" s="139" t="str">
        <f t="shared" si="0"/>
        <v>是</v>
      </c>
      <c r="E19" s="139" t="str">
        <f t="shared" si="1"/>
        <v>302</v>
      </c>
    </row>
    <row r="20" s="259" customFormat="1" ht="30" hidden="1" customHeight="1" spans="1:5">
      <c r="A20" s="422" t="s">
        <v>1756</v>
      </c>
      <c r="B20" s="421" t="s">
        <v>1757</v>
      </c>
      <c r="C20" s="410">
        <v>0</v>
      </c>
      <c r="D20" s="139" t="str">
        <f t="shared" si="0"/>
        <v>否</v>
      </c>
      <c r="E20" s="139" t="str">
        <f t="shared" si="1"/>
        <v>302</v>
      </c>
    </row>
    <row r="21" s="259" customFormat="1" ht="30" hidden="1" customHeight="1" spans="1:5">
      <c r="A21" s="422" t="s">
        <v>1758</v>
      </c>
      <c r="B21" s="421" t="s">
        <v>1759</v>
      </c>
      <c r="C21" s="410">
        <v>0</v>
      </c>
      <c r="D21" s="139" t="str">
        <f t="shared" si="0"/>
        <v>否</v>
      </c>
      <c r="E21" s="139" t="str">
        <f t="shared" si="1"/>
        <v>302</v>
      </c>
    </row>
    <row r="22" s="259" customFormat="1" ht="30" customHeight="1" spans="1:5">
      <c r="A22" s="422" t="s">
        <v>1760</v>
      </c>
      <c r="B22" s="421" t="s">
        <v>1761</v>
      </c>
      <c r="C22" s="407">
        <v>156</v>
      </c>
      <c r="D22" s="139" t="str">
        <f t="shared" si="0"/>
        <v>是</v>
      </c>
      <c r="E22" s="139" t="str">
        <f t="shared" si="1"/>
        <v>302</v>
      </c>
    </row>
    <row r="23" s="259" customFormat="1" ht="30" customHeight="1" spans="1:5">
      <c r="A23" s="422" t="s">
        <v>1762</v>
      </c>
      <c r="B23" s="421" t="s">
        <v>1763</v>
      </c>
      <c r="C23" s="407">
        <v>155</v>
      </c>
      <c r="D23" s="139" t="str">
        <f t="shared" si="0"/>
        <v>是</v>
      </c>
      <c r="E23" s="139" t="str">
        <f t="shared" si="1"/>
        <v>302</v>
      </c>
    </row>
    <row r="24" s="259" customFormat="1" ht="30" customHeight="1" spans="1:5">
      <c r="A24" s="422" t="s">
        <v>1764</v>
      </c>
      <c r="B24" s="421" t="s">
        <v>1765</v>
      </c>
      <c r="C24" s="407">
        <v>374</v>
      </c>
      <c r="D24" s="139" t="str">
        <f t="shared" si="0"/>
        <v>是</v>
      </c>
      <c r="E24" s="139" t="str">
        <f t="shared" si="1"/>
        <v>302</v>
      </c>
    </row>
    <row r="25" s="259" customFormat="1" ht="30" hidden="1" customHeight="1" spans="1:5">
      <c r="A25" s="422" t="s">
        <v>1766</v>
      </c>
      <c r="B25" s="421" t="s">
        <v>1767</v>
      </c>
      <c r="C25" s="410">
        <v>0</v>
      </c>
      <c r="D25" s="139" t="str">
        <f t="shared" si="0"/>
        <v>否</v>
      </c>
      <c r="E25" s="139" t="str">
        <f t="shared" si="1"/>
        <v>302</v>
      </c>
    </row>
    <row r="26" s="259" customFormat="1" ht="30" hidden="1" customHeight="1" spans="1:5">
      <c r="A26" s="422" t="s">
        <v>1768</v>
      </c>
      <c r="B26" s="421" t="s">
        <v>1769</v>
      </c>
      <c r="C26" s="410">
        <v>0</v>
      </c>
      <c r="D26" s="139" t="str">
        <f t="shared" si="0"/>
        <v>否</v>
      </c>
      <c r="E26" s="139" t="str">
        <f t="shared" si="1"/>
        <v>302</v>
      </c>
    </row>
    <row r="27" s="259" customFormat="1" ht="30" customHeight="1" spans="1:5">
      <c r="A27" s="422" t="s">
        <v>1770</v>
      </c>
      <c r="B27" s="421" t="s">
        <v>1771</v>
      </c>
      <c r="C27" s="407">
        <v>797</v>
      </c>
      <c r="D27" s="139" t="str">
        <f t="shared" si="0"/>
        <v>是</v>
      </c>
      <c r="E27" s="139" t="str">
        <f t="shared" si="1"/>
        <v>302</v>
      </c>
    </row>
    <row r="28" s="259" customFormat="1" ht="30" hidden="1" customHeight="1" spans="1:5">
      <c r="A28" s="422" t="s">
        <v>1772</v>
      </c>
      <c r="B28" s="421" t="s">
        <v>1773</v>
      </c>
      <c r="C28" s="410">
        <v>0</v>
      </c>
      <c r="D28" s="139" t="str">
        <f t="shared" si="0"/>
        <v>否</v>
      </c>
      <c r="E28" s="139" t="str">
        <f t="shared" si="1"/>
        <v>302</v>
      </c>
    </row>
    <row r="29" s="259" customFormat="1" ht="30" customHeight="1" spans="1:5">
      <c r="A29" s="422" t="s">
        <v>1774</v>
      </c>
      <c r="B29" s="421" t="s">
        <v>1775</v>
      </c>
      <c r="C29" s="407">
        <v>178</v>
      </c>
      <c r="D29" s="139" t="str">
        <f t="shared" si="0"/>
        <v>是</v>
      </c>
      <c r="E29" s="139" t="str">
        <f t="shared" si="1"/>
        <v>302</v>
      </c>
    </row>
    <row r="30" s="259" customFormat="1" ht="30" hidden="1" customHeight="1" spans="1:5">
      <c r="A30" s="422" t="s">
        <v>1776</v>
      </c>
      <c r="B30" s="421" t="s">
        <v>1777</v>
      </c>
      <c r="C30" s="410">
        <v>0</v>
      </c>
      <c r="D30" s="139" t="str">
        <f t="shared" si="0"/>
        <v>否</v>
      </c>
      <c r="E30" s="139" t="str">
        <f t="shared" si="1"/>
        <v>302</v>
      </c>
    </row>
    <row r="31" s="259" customFormat="1" ht="30" customHeight="1" spans="1:5">
      <c r="A31" s="422" t="s">
        <v>1778</v>
      </c>
      <c r="B31" s="421" t="s">
        <v>1779</v>
      </c>
      <c r="C31" s="407">
        <v>22</v>
      </c>
      <c r="D31" s="139" t="str">
        <f t="shared" si="0"/>
        <v>是</v>
      </c>
      <c r="E31" s="139" t="str">
        <f t="shared" si="1"/>
        <v>302</v>
      </c>
    </row>
    <row r="32" s="259" customFormat="1" ht="30" customHeight="1" spans="1:5">
      <c r="A32" s="422" t="s">
        <v>1780</v>
      </c>
      <c r="B32" s="421" t="s">
        <v>1781</v>
      </c>
      <c r="C32" s="407">
        <v>22</v>
      </c>
      <c r="D32" s="139" t="str">
        <f t="shared" si="0"/>
        <v>是</v>
      </c>
      <c r="E32" s="139" t="str">
        <f t="shared" si="1"/>
        <v>302</v>
      </c>
    </row>
    <row r="33" s="259" customFormat="1" ht="30" customHeight="1" spans="1:5">
      <c r="A33" s="408" t="s">
        <v>1782</v>
      </c>
      <c r="B33" s="421" t="s">
        <v>1783</v>
      </c>
      <c r="C33" s="407">
        <v>77</v>
      </c>
      <c r="D33" s="139" t="str">
        <f t="shared" si="0"/>
        <v>是</v>
      </c>
      <c r="E33" s="139" t="str">
        <f t="shared" si="1"/>
        <v>302</v>
      </c>
    </row>
    <row r="34" s="259" customFormat="1" ht="30" hidden="1" customHeight="1" spans="1:5">
      <c r="A34" s="422" t="s">
        <v>1784</v>
      </c>
      <c r="B34" s="421" t="s">
        <v>1785</v>
      </c>
      <c r="C34" s="410">
        <v>0</v>
      </c>
      <c r="D34" s="139" t="str">
        <f t="shared" si="0"/>
        <v>否</v>
      </c>
      <c r="E34" s="139" t="str">
        <f t="shared" si="1"/>
        <v>302</v>
      </c>
    </row>
    <row r="35" s="259" customFormat="1" ht="30" hidden="1" customHeight="1" spans="1:5">
      <c r="A35" s="422" t="s">
        <v>1786</v>
      </c>
      <c r="B35" s="421" t="s">
        <v>1787</v>
      </c>
      <c r="C35" s="410">
        <v>0</v>
      </c>
      <c r="D35" s="139" t="str">
        <f t="shared" si="0"/>
        <v>否</v>
      </c>
      <c r="E35" s="139" t="str">
        <f t="shared" si="1"/>
        <v>302</v>
      </c>
    </row>
    <row r="36" s="259" customFormat="1" ht="30" hidden="1" customHeight="1" spans="1:5">
      <c r="A36" s="422" t="s">
        <v>1788</v>
      </c>
      <c r="B36" s="421" t="s">
        <v>1789</v>
      </c>
      <c r="C36" s="410">
        <v>0</v>
      </c>
      <c r="D36" s="139" t="str">
        <f t="shared" si="0"/>
        <v>否</v>
      </c>
      <c r="E36" s="139" t="str">
        <f t="shared" si="1"/>
        <v>302</v>
      </c>
    </row>
    <row r="37" s="259" customFormat="1" ht="30" hidden="1" customHeight="1" spans="1:5">
      <c r="A37" s="422" t="s">
        <v>1790</v>
      </c>
      <c r="B37" s="421" t="s">
        <v>1791</v>
      </c>
      <c r="C37" s="410">
        <v>0</v>
      </c>
      <c r="D37" s="139" t="str">
        <f t="shared" si="0"/>
        <v>否</v>
      </c>
      <c r="E37" s="139" t="str">
        <f t="shared" si="1"/>
        <v>302</v>
      </c>
    </row>
    <row r="38" s="259" customFormat="1" ht="30" hidden="1" customHeight="1" spans="1:5">
      <c r="A38" s="422" t="s">
        <v>1792</v>
      </c>
      <c r="B38" s="421" t="s">
        <v>1793</v>
      </c>
      <c r="C38" s="410">
        <v>0</v>
      </c>
      <c r="D38" s="139" t="str">
        <f t="shared" si="0"/>
        <v>否</v>
      </c>
      <c r="E38" s="139" t="str">
        <f t="shared" si="1"/>
        <v>302</v>
      </c>
    </row>
    <row r="39" s="259" customFormat="1" ht="30" customHeight="1" spans="1:5">
      <c r="A39" s="422" t="s">
        <v>1794</v>
      </c>
      <c r="B39" s="421" t="s">
        <v>1795</v>
      </c>
      <c r="C39" s="407">
        <v>1732</v>
      </c>
      <c r="D39" s="139" t="str">
        <f t="shared" si="0"/>
        <v>是</v>
      </c>
      <c r="E39" s="139" t="str">
        <f t="shared" si="1"/>
        <v>302</v>
      </c>
    </row>
    <row r="40" s="259" customFormat="1" ht="30" customHeight="1" spans="1:5">
      <c r="A40" s="422" t="s">
        <v>1796</v>
      </c>
      <c r="B40" s="421" t="s">
        <v>1797</v>
      </c>
      <c r="C40" s="407">
        <v>569</v>
      </c>
      <c r="D40" s="139" t="str">
        <f t="shared" si="0"/>
        <v>是</v>
      </c>
      <c r="E40" s="139" t="str">
        <f t="shared" si="1"/>
        <v>302</v>
      </c>
    </row>
    <row r="41" s="259" customFormat="1" ht="30" customHeight="1" spans="1:5">
      <c r="A41" s="418" t="s">
        <v>1798</v>
      </c>
      <c r="B41" s="406" t="s">
        <v>1799</v>
      </c>
      <c r="C41" s="407">
        <v>1812</v>
      </c>
      <c r="D41" s="139" t="str">
        <f t="shared" si="0"/>
        <v>是</v>
      </c>
      <c r="E41" s="139" t="str">
        <f t="shared" si="1"/>
        <v>302</v>
      </c>
    </row>
    <row r="42" s="259" customFormat="1" ht="30" hidden="1" customHeight="1" spans="1:5">
      <c r="A42" s="420" t="s">
        <v>1800</v>
      </c>
      <c r="B42" s="420" t="s">
        <v>1801</v>
      </c>
      <c r="C42" s="410">
        <v>0</v>
      </c>
      <c r="D42" s="139" t="str">
        <f t="shared" si="0"/>
        <v>否</v>
      </c>
      <c r="E42" s="139" t="str">
        <f t="shared" si="1"/>
        <v>302</v>
      </c>
    </row>
    <row r="43" s="259" customFormat="1" ht="30" customHeight="1" spans="1:5">
      <c r="A43" s="420" t="s">
        <v>1802</v>
      </c>
      <c r="B43" s="420" t="s">
        <v>1803</v>
      </c>
      <c r="C43" s="407">
        <v>435</v>
      </c>
      <c r="D43" s="139" t="str">
        <f t="shared" si="0"/>
        <v>是</v>
      </c>
      <c r="E43" s="139" t="str">
        <f t="shared" si="1"/>
        <v>302</v>
      </c>
    </row>
    <row r="44" s="259" customFormat="1" ht="30" customHeight="1" spans="1:5">
      <c r="A44" s="425" t="s">
        <v>1804</v>
      </c>
      <c r="B44" s="425" t="s">
        <v>1805</v>
      </c>
      <c r="C44" s="405">
        <f>SUMIFS(C45:C$111,E45:E$111,A44)</f>
        <v>10512</v>
      </c>
      <c r="D44" s="139" t="str">
        <f t="shared" si="0"/>
        <v>是</v>
      </c>
      <c r="E44" s="139" t="str">
        <f t="shared" si="1"/>
        <v>类</v>
      </c>
    </row>
    <row r="45" s="259" customFormat="1" ht="30" customHeight="1" spans="1:5">
      <c r="A45" s="420" t="s">
        <v>1806</v>
      </c>
      <c r="B45" s="420" t="s">
        <v>1807</v>
      </c>
      <c r="C45" s="407">
        <v>262</v>
      </c>
      <c r="D45" s="139" t="str">
        <f t="shared" si="0"/>
        <v>是</v>
      </c>
      <c r="E45" s="139" t="str">
        <f t="shared" si="1"/>
        <v>303</v>
      </c>
    </row>
    <row r="46" s="259" customFormat="1" ht="30" customHeight="1" spans="1:5">
      <c r="A46" s="420" t="s">
        <v>1808</v>
      </c>
      <c r="B46" s="420" t="s">
        <v>1809</v>
      </c>
      <c r="C46" s="407">
        <v>3434</v>
      </c>
      <c r="D46" s="139" t="str">
        <f t="shared" si="0"/>
        <v>是</v>
      </c>
      <c r="E46" s="139" t="str">
        <f t="shared" si="1"/>
        <v>303</v>
      </c>
    </row>
    <row r="47" s="259" customFormat="1" ht="30" hidden="1" customHeight="1" spans="1:5">
      <c r="A47" s="420" t="s">
        <v>1810</v>
      </c>
      <c r="B47" s="420" t="s">
        <v>1811</v>
      </c>
      <c r="C47" s="410">
        <v>0</v>
      </c>
      <c r="D47" s="139" t="str">
        <f t="shared" si="0"/>
        <v>否</v>
      </c>
      <c r="E47" s="139" t="str">
        <f t="shared" si="1"/>
        <v>303</v>
      </c>
    </row>
    <row r="48" s="259" customFormat="1" ht="30" customHeight="1" spans="1:5">
      <c r="A48" s="420" t="s">
        <v>1812</v>
      </c>
      <c r="B48" s="420" t="s">
        <v>1813</v>
      </c>
      <c r="C48" s="407">
        <v>2</v>
      </c>
      <c r="D48" s="139" t="str">
        <f t="shared" si="0"/>
        <v>是</v>
      </c>
      <c r="E48" s="139" t="str">
        <f t="shared" si="1"/>
        <v>303</v>
      </c>
    </row>
    <row r="49" s="259" customFormat="1" ht="30" customHeight="1" spans="1:5">
      <c r="A49" s="420" t="s">
        <v>1814</v>
      </c>
      <c r="B49" s="420" t="s">
        <v>1815</v>
      </c>
      <c r="C49" s="407">
        <v>6685</v>
      </c>
      <c r="D49" s="139" t="str">
        <f t="shared" si="0"/>
        <v>是</v>
      </c>
      <c r="E49" s="139" t="str">
        <f t="shared" si="1"/>
        <v>303</v>
      </c>
    </row>
    <row r="50" s="259" customFormat="1" ht="30" hidden="1" customHeight="1" spans="1:5">
      <c r="A50" s="420" t="s">
        <v>1816</v>
      </c>
      <c r="B50" s="421" t="s">
        <v>1817</v>
      </c>
      <c r="C50" s="410">
        <v>0</v>
      </c>
      <c r="D50" s="139" t="str">
        <f t="shared" si="0"/>
        <v>否</v>
      </c>
      <c r="E50" s="139" t="str">
        <f t="shared" si="1"/>
        <v>303</v>
      </c>
    </row>
    <row r="51" s="259" customFormat="1" ht="30" hidden="1" customHeight="1" spans="1:5">
      <c r="A51" s="420" t="s">
        <v>1818</v>
      </c>
      <c r="B51" s="420" t="s">
        <v>1819</v>
      </c>
      <c r="C51" s="410">
        <v>0</v>
      </c>
      <c r="D51" s="139" t="str">
        <f t="shared" si="0"/>
        <v>否</v>
      </c>
      <c r="E51" s="139" t="str">
        <f t="shared" si="1"/>
        <v>303</v>
      </c>
    </row>
    <row r="52" s="259" customFormat="1" ht="30" hidden="1" customHeight="1" spans="1:5">
      <c r="A52" s="420" t="s">
        <v>1820</v>
      </c>
      <c r="B52" s="420" t="s">
        <v>1821</v>
      </c>
      <c r="C52" s="410">
        <v>0</v>
      </c>
      <c r="D52" s="139" t="str">
        <f t="shared" si="0"/>
        <v>否</v>
      </c>
      <c r="E52" s="139" t="str">
        <f t="shared" si="1"/>
        <v>303</v>
      </c>
    </row>
    <row r="53" s="259" customFormat="1" ht="30" hidden="1" customHeight="1" spans="1:5">
      <c r="A53" s="420" t="s">
        <v>1822</v>
      </c>
      <c r="B53" s="420" t="s">
        <v>1823</v>
      </c>
      <c r="C53" s="410">
        <v>0</v>
      </c>
      <c r="D53" s="139" t="str">
        <f t="shared" si="0"/>
        <v>否</v>
      </c>
      <c r="E53" s="139" t="str">
        <f t="shared" si="1"/>
        <v>303</v>
      </c>
    </row>
    <row r="54" s="259" customFormat="1" ht="30" hidden="1" customHeight="1" spans="1:5">
      <c r="A54" s="420" t="s">
        <v>1824</v>
      </c>
      <c r="B54" s="420" t="s">
        <v>1825</v>
      </c>
      <c r="C54" s="410">
        <v>0</v>
      </c>
      <c r="D54" s="139" t="str">
        <f t="shared" si="0"/>
        <v>否</v>
      </c>
      <c r="E54" s="139" t="str">
        <f t="shared" si="1"/>
        <v>303</v>
      </c>
    </row>
    <row r="55" s="259" customFormat="1" ht="30" hidden="1" customHeight="1" spans="1:5">
      <c r="A55" s="420" t="s">
        <v>1826</v>
      </c>
      <c r="B55" s="420" t="s">
        <v>1827</v>
      </c>
      <c r="C55" s="410">
        <v>0</v>
      </c>
      <c r="D55" s="139" t="str">
        <f t="shared" si="0"/>
        <v>否</v>
      </c>
      <c r="E55" s="139" t="str">
        <f t="shared" si="1"/>
        <v>303</v>
      </c>
    </row>
    <row r="56" s="259" customFormat="1" ht="30" customHeight="1" spans="1:5">
      <c r="A56" s="420" t="s">
        <v>1828</v>
      </c>
      <c r="B56" s="420" t="s">
        <v>1829</v>
      </c>
      <c r="C56" s="407">
        <v>129</v>
      </c>
      <c r="D56" s="139" t="str">
        <f t="shared" si="0"/>
        <v>是</v>
      </c>
      <c r="E56" s="139" t="str">
        <f t="shared" si="1"/>
        <v>303</v>
      </c>
    </row>
    <row r="57" s="259" customFormat="1" ht="30" hidden="1" customHeight="1" spans="1:5">
      <c r="A57" s="425" t="s">
        <v>1830</v>
      </c>
      <c r="B57" s="425" t="s">
        <v>1831</v>
      </c>
      <c r="C57" s="405">
        <f>SUMIFS(C58:C$111,E58:E$111,A57)</f>
        <v>0</v>
      </c>
      <c r="D57" s="139" t="str">
        <f t="shared" si="0"/>
        <v>否</v>
      </c>
      <c r="E57" s="139" t="str">
        <f t="shared" si="1"/>
        <v>类</v>
      </c>
    </row>
    <row r="58" s="259" customFormat="1" ht="30" hidden="1" customHeight="1" spans="1:5">
      <c r="A58" s="420" t="s">
        <v>1832</v>
      </c>
      <c r="B58" s="420" t="s">
        <v>1833</v>
      </c>
      <c r="C58" s="410">
        <v>0</v>
      </c>
      <c r="D58" s="139" t="str">
        <f t="shared" si="0"/>
        <v>否</v>
      </c>
      <c r="E58" s="139" t="str">
        <f t="shared" si="1"/>
        <v>307</v>
      </c>
    </row>
    <row r="59" s="259" customFormat="1" ht="30" hidden="1" customHeight="1" spans="1:5">
      <c r="A59" s="420" t="s">
        <v>1834</v>
      </c>
      <c r="B59" s="420" t="s">
        <v>1835</v>
      </c>
      <c r="C59" s="410">
        <v>0</v>
      </c>
      <c r="D59" s="139" t="str">
        <f t="shared" si="0"/>
        <v>否</v>
      </c>
      <c r="E59" s="139" t="str">
        <f t="shared" si="1"/>
        <v>307</v>
      </c>
    </row>
    <row r="60" s="259" customFormat="1" ht="30" hidden="1" customHeight="1" spans="1:5">
      <c r="A60" s="420" t="s">
        <v>1836</v>
      </c>
      <c r="B60" s="420" t="s">
        <v>1837</v>
      </c>
      <c r="C60" s="410">
        <v>0</v>
      </c>
      <c r="D60" s="139" t="str">
        <f t="shared" si="0"/>
        <v>否</v>
      </c>
      <c r="E60" s="139" t="str">
        <f t="shared" si="1"/>
        <v>307</v>
      </c>
    </row>
    <row r="61" s="259" customFormat="1" ht="30" hidden="1" customHeight="1" spans="1:5">
      <c r="A61" s="420" t="s">
        <v>1838</v>
      </c>
      <c r="B61" s="420" t="s">
        <v>1839</v>
      </c>
      <c r="C61" s="410">
        <v>0</v>
      </c>
      <c r="D61" s="139" t="str">
        <f t="shared" si="0"/>
        <v>否</v>
      </c>
      <c r="E61" s="139" t="str">
        <f t="shared" si="1"/>
        <v>307</v>
      </c>
    </row>
    <row r="62" s="259" customFormat="1" ht="30" hidden="1" customHeight="1" spans="1:5">
      <c r="A62" s="425" t="s">
        <v>1840</v>
      </c>
      <c r="B62" s="425" t="s">
        <v>1841</v>
      </c>
      <c r="C62" s="405">
        <f>SUMIFS(C63:C$111,E63:E$111,A62)</f>
        <v>0</v>
      </c>
      <c r="D62" s="139" t="str">
        <f t="shared" si="0"/>
        <v>否</v>
      </c>
      <c r="E62" s="139" t="str">
        <f t="shared" si="1"/>
        <v>类</v>
      </c>
    </row>
    <row r="63" s="259" customFormat="1" ht="30" hidden="1" customHeight="1" spans="1:5">
      <c r="A63" s="420" t="s">
        <v>1842</v>
      </c>
      <c r="B63" s="420" t="s">
        <v>1843</v>
      </c>
      <c r="C63" s="410">
        <v>0</v>
      </c>
      <c r="D63" s="139" t="str">
        <f t="shared" si="0"/>
        <v>否</v>
      </c>
      <c r="E63" s="139" t="str">
        <f t="shared" si="1"/>
        <v>309</v>
      </c>
    </row>
    <row r="64" s="259" customFormat="1" ht="30" hidden="1" customHeight="1" spans="1:5">
      <c r="A64" s="420" t="s">
        <v>1844</v>
      </c>
      <c r="B64" s="420" t="s">
        <v>1845</v>
      </c>
      <c r="C64" s="410">
        <v>0</v>
      </c>
      <c r="D64" s="139" t="str">
        <f t="shared" si="0"/>
        <v>否</v>
      </c>
      <c r="E64" s="139" t="str">
        <f t="shared" si="1"/>
        <v>309</v>
      </c>
    </row>
    <row r="65" s="259" customFormat="1" ht="30" hidden="1" customHeight="1" spans="1:5">
      <c r="A65" s="420" t="s">
        <v>1846</v>
      </c>
      <c r="B65" s="420" t="s">
        <v>1847</v>
      </c>
      <c r="C65" s="410">
        <v>0</v>
      </c>
      <c r="D65" s="139" t="str">
        <f t="shared" si="0"/>
        <v>否</v>
      </c>
      <c r="E65" s="139" t="str">
        <f t="shared" si="1"/>
        <v>309</v>
      </c>
    </row>
    <row r="66" s="259" customFormat="1" ht="30" hidden="1" customHeight="1" spans="1:5">
      <c r="A66" s="420" t="s">
        <v>1848</v>
      </c>
      <c r="B66" s="420" t="s">
        <v>1849</v>
      </c>
      <c r="C66" s="410">
        <v>0</v>
      </c>
      <c r="D66" s="139" t="str">
        <f t="shared" si="0"/>
        <v>否</v>
      </c>
      <c r="E66" s="139" t="str">
        <f t="shared" si="1"/>
        <v>309</v>
      </c>
    </row>
    <row r="67" s="259" customFormat="1" ht="30" hidden="1" customHeight="1" spans="1:5">
      <c r="A67" s="420" t="s">
        <v>1850</v>
      </c>
      <c r="B67" s="420" t="s">
        <v>1851</v>
      </c>
      <c r="C67" s="410">
        <v>0</v>
      </c>
      <c r="D67" s="139" t="str">
        <f t="shared" si="0"/>
        <v>否</v>
      </c>
      <c r="E67" s="139" t="str">
        <f t="shared" si="1"/>
        <v>309</v>
      </c>
    </row>
    <row r="68" s="259" customFormat="1" ht="30" hidden="1" customHeight="1" spans="1:5">
      <c r="A68" s="420" t="s">
        <v>1852</v>
      </c>
      <c r="B68" s="420" t="s">
        <v>1853</v>
      </c>
      <c r="C68" s="410">
        <v>0</v>
      </c>
      <c r="D68" s="139" t="str">
        <f t="shared" ref="D68:D112" si="2">IF(B68&lt;&gt;"",IF(SUM(C68)&lt;&gt;0,"是","否"),"是")</f>
        <v>否</v>
      </c>
      <c r="E68" s="139" t="str">
        <f t="shared" ref="E68:E111" si="3">IF(LEN(A68)=3,"类",LEFT(A68,3))</f>
        <v>309</v>
      </c>
    </row>
    <row r="69" s="259" customFormat="1" ht="30" hidden="1" customHeight="1" spans="1:5">
      <c r="A69" s="420" t="s">
        <v>1854</v>
      </c>
      <c r="B69" s="420" t="s">
        <v>1855</v>
      </c>
      <c r="C69" s="410">
        <v>0</v>
      </c>
      <c r="D69" s="139" t="str">
        <f t="shared" si="2"/>
        <v>否</v>
      </c>
      <c r="E69" s="139" t="str">
        <f t="shared" si="3"/>
        <v>309</v>
      </c>
    </row>
    <row r="70" s="259" customFormat="1" ht="30" hidden="1" customHeight="1" spans="1:5">
      <c r="A70" s="420" t="s">
        <v>1856</v>
      </c>
      <c r="B70" s="420" t="s">
        <v>1857</v>
      </c>
      <c r="C70" s="410">
        <v>0</v>
      </c>
      <c r="D70" s="139" t="str">
        <f t="shared" si="2"/>
        <v>否</v>
      </c>
      <c r="E70" s="139" t="str">
        <f t="shared" si="3"/>
        <v>309</v>
      </c>
    </row>
    <row r="71" s="259" customFormat="1" ht="30" hidden="1" customHeight="1" spans="1:5">
      <c r="A71" s="420" t="s">
        <v>1858</v>
      </c>
      <c r="B71" s="420" t="s">
        <v>1859</v>
      </c>
      <c r="C71" s="410">
        <v>0</v>
      </c>
      <c r="D71" s="139" t="str">
        <f t="shared" si="2"/>
        <v>否</v>
      </c>
      <c r="E71" s="139" t="str">
        <f t="shared" si="3"/>
        <v>309</v>
      </c>
    </row>
    <row r="72" s="259" customFormat="1" ht="30" hidden="1" customHeight="1" spans="1:5">
      <c r="A72" s="420" t="s">
        <v>1860</v>
      </c>
      <c r="B72" s="420" t="s">
        <v>1861</v>
      </c>
      <c r="C72" s="410">
        <v>0</v>
      </c>
      <c r="D72" s="139" t="str">
        <f t="shared" si="2"/>
        <v>否</v>
      </c>
      <c r="E72" s="139" t="str">
        <f t="shared" si="3"/>
        <v>309</v>
      </c>
    </row>
    <row r="73" s="259" customFormat="1" ht="30" hidden="1" customHeight="1" spans="1:5">
      <c r="A73" s="420" t="s">
        <v>1862</v>
      </c>
      <c r="B73" s="420" t="s">
        <v>1863</v>
      </c>
      <c r="C73" s="410">
        <v>0</v>
      </c>
      <c r="D73" s="139" t="str">
        <f t="shared" si="2"/>
        <v>否</v>
      </c>
      <c r="E73" s="139" t="str">
        <f t="shared" si="3"/>
        <v>309</v>
      </c>
    </row>
    <row r="74" s="259" customFormat="1" ht="30" hidden="1" customHeight="1" spans="1:5">
      <c r="A74" s="420" t="s">
        <v>1864</v>
      </c>
      <c r="B74" s="420" t="s">
        <v>1865</v>
      </c>
      <c r="C74" s="410">
        <v>0</v>
      </c>
      <c r="D74" s="139" t="str">
        <f t="shared" si="2"/>
        <v>否</v>
      </c>
      <c r="E74" s="139" t="str">
        <f t="shared" si="3"/>
        <v>309</v>
      </c>
    </row>
    <row r="75" s="259" customFormat="1" ht="30" hidden="1" customHeight="1" spans="1:5">
      <c r="A75" s="425" t="s">
        <v>1866</v>
      </c>
      <c r="B75" s="425" t="s">
        <v>1867</v>
      </c>
      <c r="C75" s="405">
        <f>SUMIFS(C76:C$111,E76:E$111,A75)</f>
        <v>0</v>
      </c>
      <c r="D75" s="139" t="str">
        <f t="shared" si="2"/>
        <v>否</v>
      </c>
      <c r="E75" s="139" t="str">
        <f t="shared" si="3"/>
        <v>类</v>
      </c>
    </row>
    <row r="76" s="259" customFormat="1" ht="30" hidden="1" customHeight="1" spans="1:5">
      <c r="A76" s="420" t="s">
        <v>1868</v>
      </c>
      <c r="B76" s="420" t="s">
        <v>1843</v>
      </c>
      <c r="C76" s="410">
        <v>0</v>
      </c>
      <c r="D76" s="139" t="str">
        <f t="shared" si="2"/>
        <v>否</v>
      </c>
      <c r="E76" s="139" t="str">
        <f t="shared" si="3"/>
        <v>310</v>
      </c>
    </row>
    <row r="77" s="259" customFormat="1" ht="30" hidden="1" customHeight="1" spans="1:5">
      <c r="A77" s="420" t="s">
        <v>1869</v>
      </c>
      <c r="B77" s="420" t="s">
        <v>1845</v>
      </c>
      <c r="C77" s="410">
        <v>0</v>
      </c>
      <c r="D77" s="139" t="str">
        <f t="shared" si="2"/>
        <v>否</v>
      </c>
      <c r="E77" s="139" t="str">
        <f t="shared" si="3"/>
        <v>310</v>
      </c>
    </row>
    <row r="78" s="259" customFormat="1" ht="30" hidden="1" customHeight="1" spans="1:5">
      <c r="A78" s="420" t="s">
        <v>1870</v>
      </c>
      <c r="B78" s="420" t="s">
        <v>1847</v>
      </c>
      <c r="C78" s="410">
        <v>0</v>
      </c>
      <c r="D78" s="139" t="str">
        <f t="shared" si="2"/>
        <v>否</v>
      </c>
      <c r="E78" s="139" t="str">
        <f t="shared" si="3"/>
        <v>310</v>
      </c>
    </row>
    <row r="79" s="259" customFormat="1" ht="30" hidden="1" customHeight="1" spans="1:5">
      <c r="A79" s="420" t="s">
        <v>1871</v>
      </c>
      <c r="B79" s="420" t="s">
        <v>1849</v>
      </c>
      <c r="C79" s="410">
        <v>0</v>
      </c>
      <c r="D79" s="139" t="str">
        <f t="shared" si="2"/>
        <v>否</v>
      </c>
      <c r="E79" s="139" t="str">
        <f t="shared" si="3"/>
        <v>310</v>
      </c>
    </row>
    <row r="80" s="259" customFormat="1" ht="30" hidden="1" customHeight="1" spans="1:5">
      <c r="A80" s="420" t="s">
        <v>1872</v>
      </c>
      <c r="B80" s="420" t="s">
        <v>1851</v>
      </c>
      <c r="C80" s="410">
        <v>0</v>
      </c>
      <c r="D80" s="139" t="str">
        <f t="shared" si="2"/>
        <v>否</v>
      </c>
      <c r="E80" s="139" t="str">
        <f t="shared" si="3"/>
        <v>310</v>
      </c>
    </row>
    <row r="81" s="259" customFormat="1" ht="30" hidden="1" customHeight="1" spans="1:5">
      <c r="A81" s="420" t="s">
        <v>1873</v>
      </c>
      <c r="B81" s="420" t="s">
        <v>1853</v>
      </c>
      <c r="C81" s="410">
        <v>0</v>
      </c>
      <c r="D81" s="139" t="str">
        <f t="shared" si="2"/>
        <v>否</v>
      </c>
      <c r="E81" s="139" t="str">
        <f t="shared" si="3"/>
        <v>310</v>
      </c>
    </row>
    <row r="82" s="259" customFormat="1" ht="30" hidden="1" customHeight="1" spans="1:5">
      <c r="A82" s="420" t="s">
        <v>1874</v>
      </c>
      <c r="B82" s="420" t="s">
        <v>1855</v>
      </c>
      <c r="C82" s="410">
        <v>0</v>
      </c>
      <c r="D82" s="139" t="str">
        <f t="shared" si="2"/>
        <v>否</v>
      </c>
      <c r="E82" s="139" t="str">
        <f t="shared" si="3"/>
        <v>310</v>
      </c>
    </row>
    <row r="83" s="259" customFormat="1" ht="30" hidden="1" customHeight="1" spans="1:5">
      <c r="A83" s="420" t="s">
        <v>1875</v>
      </c>
      <c r="B83" s="420" t="s">
        <v>1876</v>
      </c>
      <c r="C83" s="410">
        <v>0</v>
      </c>
      <c r="D83" s="139" t="str">
        <f t="shared" si="2"/>
        <v>否</v>
      </c>
      <c r="E83" s="139" t="str">
        <f t="shared" si="3"/>
        <v>310</v>
      </c>
    </row>
    <row r="84" s="259" customFormat="1" ht="30" hidden="1" customHeight="1" spans="1:5">
      <c r="A84" s="420" t="s">
        <v>1877</v>
      </c>
      <c r="B84" s="420" t="s">
        <v>1878</v>
      </c>
      <c r="C84" s="410">
        <v>0</v>
      </c>
      <c r="D84" s="139" t="str">
        <f t="shared" si="2"/>
        <v>否</v>
      </c>
      <c r="E84" s="139" t="str">
        <f t="shared" si="3"/>
        <v>310</v>
      </c>
    </row>
    <row r="85" s="259" customFormat="1" ht="30" hidden="1" customHeight="1" spans="1:5">
      <c r="A85" s="420" t="s">
        <v>1879</v>
      </c>
      <c r="B85" s="420" t="s">
        <v>1880</v>
      </c>
      <c r="C85" s="410">
        <v>0</v>
      </c>
      <c r="D85" s="139" t="str">
        <f t="shared" si="2"/>
        <v>否</v>
      </c>
      <c r="E85" s="139" t="str">
        <f t="shared" si="3"/>
        <v>310</v>
      </c>
    </row>
    <row r="86" s="259" customFormat="1" ht="30" hidden="1" customHeight="1" spans="1:5">
      <c r="A86" s="420" t="s">
        <v>1881</v>
      </c>
      <c r="B86" s="420" t="s">
        <v>1882</v>
      </c>
      <c r="C86" s="410">
        <v>0</v>
      </c>
      <c r="D86" s="139" t="str">
        <f t="shared" si="2"/>
        <v>否</v>
      </c>
      <c r="E86" s="139" t="str">
        <f t="shared" si="3"/>
        <v>310</v>
      </c>
    </row>
    <row r="87" s="259" customFormat="1" ht="30" hidden="1" customHeight="1" spans="1:5">
      <c r="A87" s="420" t="s">
        <v>1883</v>
      </c>
      <c r="B87" s="420" t="s">
        <v>1857</v>
      </c>
      <c r="C87" s="410">
        <v>0</v>
      </c>
      <c r="D87" s="139" t="str">
        <f t="shared" si="2"/>
        <v>否</v>
      </c>
      <c r="E87" s="139" t="str">
        <f t="shared" si="3"/>
        <v>310</v>
      </c>
    </row>
    <row r="88" s="259" customFormat="1" ht="30" hidden="1" customHeight="1" spans="1:5">
      <c r="A88" s="420" t="s">
        <v>1884</v>
      </c>
      <c r="B88" s="420" t="s">
        <v>1859</v>
      </c>
      <c r="C88" s="410">
        <v>0</v>
      </c>
      <c r="D88" s="139" t="str">
        <f t="shared" si="2"/>
        <v>否</v>
      </c>
      <c r="E88" s="139" t="str">
        <f t="shared" si="3"/>
        <v>310</v>
      </c>
    </row>
    <row r="89" s="259" customFormat="1" ht="30" hidden="1" customHeight="1" spans="1:5">
      <c r="A89" s="420" t="s">
        <v>1885</v>
      </c>
      <c r="B89" s="420" t="s">
        <v>1861</v>
      </c>
      <c r="C89" s="410">
        <v>0</v>
      </c>
      <c r="D89" s="139" t="str">
        <f t="shared" si="2"/>
        <v>否</v>
      </c>
      <c r="E89" s="139" t="str">
        <f t="shared" si="3"/>
        <v>310</v>
      </c>
    </row>
    <row r="90" s="259" customFormat="1" ht="30" hidden="1" customHeight="1" spans="1:5">
      <c r="A90" s="420" t="s">
        <v>1886</v>
      </c>
      <c r="B90" s="420" t="s">
        <v>1863</v>
      </c>
      <c r="C90" s="410">
        <v>0</v>
      </c>
      <c r="D90" s="139" t="str">
        <f t="shared" si="2"/>
        <v>否</v>
      </c>
      <c r="E90" s="139" t="str">
        <f t="shared" si="3"/>
        <v>310</v>
      </c>
    </row>
    <row r="91" s="259" customFormat="1" ht="30" hidden="1" customHeight="1" spans="1:5">
      <c r="A91" s="420" t="s">
        <v>1887</v>
      </c>
      <c r="B91" s="420" t="s">
        <v>1888</v>
      </c>
      <c r="C91" s="410">
        <v>0</v>
      </c>
      <c r="D91" s="139" t="str">
        <f t="shared" si="2"/>
        <v>否</v>
      </c>
      <c r="E91" s="139" t="str">
        <f t="shared" si="3"/>
        <v>310</v>
      </c>
    </row>
    <row r="92" s="259" customFormat="1" ht="30" hidden="1" customHeight="1" spans="1:5">
      <c r="A92" s="425" t="s">
        <v>1889</v>
      </c>
      <c r="B92" s="425" t="s">
        <v>1890</v>
      </c>
      <c r="C92" s="405">
        <f>SUMIFS(C93:C$111,E93:E$111,A92)</f>
        <v>0</v>
      </c>
      <c r="D92" s="139" t="str">
        <f t="shared" si="2"/>
        <v>否</v>
      </c>
      <c r="E92" s="139" t="str">
        <f t="shared" si="3"/>
        <v>类</v>
      </c>
    </row>
    <row r="93" s="259" customFormat="1" ht="30" hidden="1" customHeight="1" spans="1:5">
      <c r="A93" s="420" t="s">
        <v>1891</v>
      </c>
      <c r="B93" s="420" t="s">
        <v>1892</v>
      </c>
      <c r="C93" s="410">
        <v>0</v>
      </c>
      <c r="D93" s="139" t="str">
        <f t="shared" si="2"/>
        <v>否</v>
      </c>
      <c r="E93" s="139" t="str">
        <f t="shared" si="3"/>
        <v>311</v>
      </c>
    </row>
    <row r="94" s="259" customFormat="1" ht="30" hidden="1" customHeight="1" spans="1:5">
      <c r="A94" s="420" t="s">
        <v>1893</v>
      </c>
      <c r="B94" s="420" t="s">
        <v>1894</v>
      </c>
      <c r="C94" s="410">
        <v>0</v>
      </c>
      <c r="D94" s="139" t="str">
        <f t="shared" si="2"/>
        <v>否</v>
      </c>
      <c r="E94" s="139" t="str">
        <f t="shared" si="3"/>
        <v>311</v>
      </c>
    </row>
    <row r="95" s="259" customFormat="1" ht="30" hidden="1" customHeight="1" spans="1:5">
      <c r="A95" s="425" t="s">
        <v>1895</v>
      </c>
      <c r="B95" s="425" t="s">
        <v>1896</v>
      </c>
      <c r="C95" s="405">
        <f>SUMIFS(C96:C$111,E96:E$111,A95)</f>
        <v>0</v>
      </c>
      <c r="D95" s="139" t="str">
        <f t="shared" si="2"/>
        <v>否</v>
      </c>
      <c r="E95" s="139" t="str">
        <f t="shared" si="3"/>
        <v>类</v>
      </c>
    </row>
    <row r="96" s="259" customFormat="1" ht="30" hidden="1" customHeight="1" spans="1:5">
      <c r="A96" s="420" t="s">
        <v>1897</v>
      </c>
      <c r="B96" s="420" t="s">
        <v>1898</v>
      </c>
      <c r="C96" s="410">
        <v>0</v>
      </c>
      <c r="D96" s="139" t="str">
        <f t="shared" si="2"/>
        <v>否</v>
      </c>
      <c r="E96" s="139" t="str">
        <f t="shared" si="3"/>
        <v>312</v>
      </c>
    </row>
    <row r="97" s="259" customFormat="1" ht="30" hidden="1" customHeight="1" spans="1:5">
      <c r="A97" s="420" t="s">
        <v>1899</v>
      </c>
      <c r="B97" s="420" t="s">
        <v>1900</v>
      </c>
      <c r="C97" s="410">
        <v>0</v>
      </c>
      <c r="D97" s="139" t="str">
        <f t="shared" si="2"/>
        <v>否</v>
      </c>
      <c r="E97" s="139" t="str">
        <f t="shared" si="3"/>
        <v>312</v>
      </c>
    </row>
    <row r="98" s="259" customFormat="1" ht="30" hidden="1" customHeight="1" spans="1:5">
      <c r="A98" s="420" t="s">
        <v>1901</v>
      </c>
      <c r="B98" s="420" t="s">
        <v>1902</v>
      </c>
      <c r="C98" s="410">
        <v>0</v>
      </c>
      <c r="D98" s="139" t="str">
        <f t="shared" si="2"/>
        <v>否</v>
      </c>
      <c r="E98" s="139" t="str">
        <f t="shared" si="3"/>
        <v>312</v>
      </c>
    </row>
    <row r="99" s="259" customFormat="1" ht="30" hidden="1" customHeight="1" spans="1:5">
      <c r="A99" s="420" t="s">
        <v>1903</v>
      </c>
      <c r="B99" s="420" t="s">
        <v>1904</v>
      </c>
      <c r="C99" s="410">
        <v>0</v>
      </c>
      <c r="D99" s="139" t="str">
        <f t="shared" si="2"/>
        <v>否</v>
      </c>
      <c r="E99" s="139" t="str">
        <f t="shared" si="3"/>
        <v>312</v>
      </c>
    </row>
    <row r="100" s="259" customFormat="1" ht="30" hidden="1" customHeight="1" spans="1:5">
      <c r="A100" s="420" t="s">
        <v>1905</v>
      </c>
      <c r="B100" s="420" t="s">
        <v>1906</v>
      </c>
      <c r="C100" s="410">
        <v>0</v>
      </c>
      <c r="D100" s="139" t="str">
        <f t="shared" si="2"/>
        <v>否</v>
      </c>
      <c r="E100" s="139" t="str">
        <f t="shared" si="3"/>
        <v>312</v>
      </c>
    </row>
    <row r="101" s="259" customFormat="1" ht="30" hidden="1" customHeight="1" spans="1:5">
      <c r="A101" s="420" t="s">
        <v>1907</v>
      </c>
      <c r="B101" s="420" t="s">
        <v>1894</v>
      </c>
      <c r="C101" s="410">
        <v>0</v>
      </c>
      <c r="D101" s="139" t="str">
        <f t="shared" si="2"/>
        <v>否</v>
      </c>
      <c r="E101" s="139" t="str">
        <f t="shared" si="3"/>
        <v>312</v>
      </c>
    </row>
    <row r="102" s="259" customFormat="1" ht="30" hidden="1" customHeight="1" spans="1:5">
      <c r="A102" s="425" t="s">
        <v>1908</v>
      </c>
      <c r="B102" s="425" t="s">
        <v>1909</v>
      </c>
      <c r="C102" s="405">
        <f>SUMIFS(C103:C$111,E103:E$111,A102)</f>
        <v>0</v>
      </c>
      <c r="D102" s="139" t="str">
        <f t="shared" si="2"/>
        <v>否</v>
      </c>
      <c r="E102" s="139" t="str">
        <f t="shared" si="3"/>
        <v>类</v>
      </c>
    </row>
    <row r="103" s="259" customFormat="1" ht="30" hidden="1" customHeight="1" spans="1:5">
      <c r="A103" s="420" t="s">
        <v>1910</v>
      </c>
      <c r="B103" s="420" t="s">
        <v>1911</v>
      </c>
      <c r="C103" s="410">
        <v>0</v>
      </c>
      <c r="D103" s="139" t="str">
        <f t="shared" si="2"/>
        <v>否</v>
      </c>
      <c r="E103" s="139" t="str">
        <f t="shared" si="3"/>
        <v>313</v>
      </c>
    </row>
    <row r="104" s="259" customFormat="1" ht="30" hidden="1" customHeight="1" spans="1:5">
      <c r="A104" s="420" t="s">
        <v>1912</v>
      </c>
      <c r="B104" s="420" t="s">
        <v>1913</v>
      </c>
      <c r="C104" s="410">
        <v>0</v>
      </c>
      <c r="D104" s="139" t="str">
        <f t="shared" si="2"/>
        <v>否</v>
      </c>
      <c r="E104" s="139" t="str">
        <f t="shared" si="3"/>
        <v>313</v>
      </c>
    </row>
    <row r="105" s="259" customFormat="1" ht="30" hidden="1" customHeight="1" spans="1:5">
      <c r="A105" s="420" t="s">
        <v>1914</v>
      </c>
      <c r="B105" s="420" t="s">
        <v>1915</v>
      </c>
      <c r="C105" s="410">
        <v>0</v>
      </c>
      <c r="D105" s="139" t="str">
        <f t="shared" si="2"/>
        <v>否</v>
      </c>
      <c r="E105" s="139" t="str">
        <f t="shared" si="3"/>
        <v>313</v>
      </c>
    </row>
    <row r="106" s="259" customFormat="1" ht="30" hidden="1" customHeight="1" spans="1:5">
      <c r="A106" s="425" t="s">
        <v>1916</v>
      </c>
      <c r="B106" s="425" t="s">
        <v>1917</v>
      </c>
      <c r="C106" s="405">
        <f>SUMIFS(C107:C$111,E107:E$111,A106)</f>
        <v>0</v>
      </c>
      <c r="D106" s="139" t="str">
        <f t="shared" si="2"/>
        <v>否</v>
      </c>
      <c r="E106" s="139" t="str">
        <f t="shared" si="3"/>
        <v>类</v>
      </c>
    </row>
    <row r="107" s="259" customFormat="1" ht="30" hidden="1" customHeight="1" spans="1:5">
      <c r="A107" s="420" t="s">
        <v>1918</v>
      </c>
      <c r="B107" s="420" t="s">
        <v>1919</v>
      </c>
      <c r="C107" s="410">
        <v>0</v>
      </c>
      <c r="D107" s="139" t="str">
        <f t="shared" si="2"/>
        <v>否</v>
      </c>
      <c r="E107" s="139" t="str">
        <f t="shared" si="3"/>
        <v>399</v>
      </c>
    </row>
    <row r="108" s="259" customFormat="1" ht="30" hidden="1" customHeight="1" spans="1:5">
      <c r="A108" s="420" t="s">
        <v>1920</v>
      </c>
      <c r="B108" s="420" t="s">
        <v>1921</v>
      </c>
      <c r="C108" s="410">
        <v>0</v>
      </c>
      <c r="D108" s="139" t="str">
        <f t="shared" si="2"/>
        <v>否</v>
      </c>
      <c r="E108" s="139" t="str">
        <f t="shared" si="3"/>
        <v>399</v>
      </c>
    </row>
    <row r="109" s="259" customFormat="1" ht="30" hidden="1" customHeight="1" spans="1:5">
      <c r="A109" s="420" t="s">
        <v>1922</v>
      </c>
      <c r="B109" s="420" t="s">
        <v>1923</v>
      </c>
      <c r="C109" s="410">
        <v>0</v>
      </c>
      <c r="D109" s="139" t="str">
        <f t="shared" si="2"/>
        <v>否</v>
      </c>
      <c r="E109" s="139" t="str">
        <f t="shared" si="3"/>
        <v>399</v>
      </c>
    </row>
    <row r="110" s="259" customFormat="1" ht="30" hidden="1" customHeight="1" spans="1:5">
      <c r="A110" s="420" t="s">
        <v>1924</v>
      </c>
      <c r="B110" s="420" t="s">
        <v>1925</v>
      </c>
      <c r="C110" s="410">
        <v>0</v>
      </c>
      <c r="D110" s="139" t="str">
        <f t="shared" si="2"/>
        <v>否</v>
      </c>
      <c r="E110" s="139" t="str">
        <f t="shared" si="3"/>
        <v>399</v>
      </c>
    </row>
    <row r="111" s="259" customFormat="1" ht="30" hidden="1" customHeight="1" spans="1:5">
      <c r="A111" s="420" t="s">
        <v>1926</v>
      </c>
      <c r="B111" s="420" t="s">
        <v>1917</v>
      </c>
      <c r="C111" s="410">
        <v>0</v>
      </c>
      <c r="D111" s="139" t="str">
        <f t="shared" si="2"/>
        <v>否</v>
      </c>
      <c r="E111" s="139" t="str">
        <f t="shared" si="3"/>
        <v>399</v>
      </c>
    </row>
    <row r="112" s="259" customFormat="1" ht="30" customHeight="1" spans="1:5">
      <c r="A112" s="426"/>
      <c r="B112" s="427" t="s">
        <v>143</v>
      </c>
      <c r="C112" s="405">
        <f>SUMIFS(C4:C111,E4:E111,"类")</f>
        <v>158221</v>
      </c>
      <c r="D112" s="139" t="str">
        <f t="shared" si="2"/>
        <v>是</v>
      </c>
      <c r="E112" s="139"/>
    </row>
    <row r="113" s="259" customFormat="1" hidden="1" spans="1:3">
      <c r="A113" s="264"/>
      <c r="C113" s="413"/>
    </row>
  </sheetData>
  <autoFilter xmlns:etc="http://www.wps.cn/officeDocument/2017/etCustomData" ref="A3:E113" etc:filterBottomFollowUsedRange="0">
    <filterColumn colId="3">
      <customFilters>
        <customFilter operator="equal" val="是"/>
      </customFilters>
    </filterColumn>
    <extLst/>
  </autoFilter>
  <mergeCells count="1">
    <mergeCell ref="B1:C1"/>
  </mergeCells>
  <conditionalFormatting sqref="D53">
    <cfRule type="cellIs" dxfId="5" priority="2" stopIfTrue="1" operator="lessThan">
      <formula>0</formula>
    </cfRule>
  </conditionalFormatting>
  <conditionalFormatting sqref="D112">
    <cfRule type="cellIs" dxfId="5" priority="1" stopIfTrue="1" operator="lessThan">
      <formula>0</formula>
    </cfRule>
  </conditionalFormatting>
  <conditionalFormatting sqref="D4:E52 E112 E53 D54:E111">
    <cfRule type="cellIs" dxfId="5" priority="3" stopIfTrue="1" operator="lessThan">
      <formula>0</formula>
    </cfRule>
  </conditionalFormatting>
  <printOptions horizontalCentered="1"/>
  <pageMargins left="0.786805555555556" right="0.590277777777778" top="0.747916666666667" bottom="0.747916666666667" header="3.14930555555556" footer="0.314583333333333"/>
  <pageSetup paperSize="9" scale="75" orientation="portrait" blackAndWhite="1" horizont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2">
    <tabColor theme="9" tint="0.4"/>
  </sheetPr>
  <dimension ref="A1:E83"/>
  <sheetViews>
    <sheetView showZeros="0" zoomScale="70" zoomScaleNormal="70" workbookViewId="0">
      <pane ySplit="3" topLeftCell="A4" activePane="bottomLeft" state="frozen"/>
      <selection/>
      <selection pane="bottomLeft" activeCell="C2" sqref="C$1:C$1048576"/>
    </sheetView>
  </sheetViews>
  <sheetFormatPr defaultColWidth="9" defaultRowHeight="18.75" outlineLevelCol="4"/>
  <cols>
    <col min="1" max="1" width="20.6333333333333" style="392" customWidth="1"/>
    <col min="2" max="2" width="62.7" customWidth="1"/>
    <col min="3" max="3" width="53.8083333333333" style="393" customWidth="1"/>
    <col min="4" max="4" width="9" style="259"/>
    <col min="5" max="5" width="12.8916666666667" hidden="1" customWidth="1"/>
  </cols>
  <sheetData>
    <row r="1" ht="64" customHeight="1" spans="1:5">
      <c r="B1" s="394" t="s">
        <v>1929</v>
      </c>
      <c r="C1" s="395"/>
      <c r="D1" s="396"/>
      <c r="E1" s="397"/>
    </row>
    <row r="2" ht="20.1" customHeight="1" spans="1:5">
      <c r="B2" s="398" t="s">
        <v>1930</v>
      </c>
      <c r="C2" s="399" t="s">
        <v>2</v>
      </c>
    </row>
    <row r="3" ht="45" customHeight="1" spans="1:5">
      <c r="A3" s="400" t="s">
        <v>1722</v>
      </c>
      <c r="B3" s="401" t="s">
        <v>1723</v>
      </c>
      <c r="C3" s="402" t="s">
        <v>1643</v>
      </c>
      <c r="D3" s="266" t="s">
        <v>8</v>
      </c>
    </row>
    <row r="4" ht="30" customHeight="1" spans="1:5">
      <c r="A4" s="403">
        <v>501</v>
      </c>
      <c r="B4" s="404" t="s">
        <v>1931</v>
      </c>
      <c r="C4" s="405">
        <f>SUMIFS(C5:C$82,E5:E$82,A4)</f>
        <v>40004</v>
      </c>
      <c r="D4" s="139" t="str">
        <f t="shared" ref="D4:D19" si="0">IF(B4&lt;&gt;"",IF(SUM(C4)&lt;&gt;0,"是","否"),"是")</f>
        <v>是</v>
      </c>
      <c r="E4" s="139" t="str">
        <f>IF(LEN(A4)=3,"类",LEFT(A4,3))</f>
        <v>类</v>
      </c>
    </row>
    <row r="5" ht="30" customHeight="1" spans="1:5">
      <c r="A5" s="400">
        <v>50101</v>
      </c>
      <c r="B5" s="406" t="s">
        <v>1932</v>
      </c>
      <c r="C5" s="407">
        <v>25972</v>
      </c>
      <c r="D5" s="139" t="str">
        <f t="shared" si="0"/>
        <v>是</v>
      </c>
      <c r="E5" s="139" t="str">
        <f>IF(LEN(A5)=3,"类",LEFT(A5,3))</f>
        <v>501</v>
      </c>
    </row>
    <row r="6" ht="30" customHeight="1" spans="1:5">
      <c r="A6" s="400">
        <v>50102</v>
      </c>
      <c r="B6" s="406" t="s">
        <v>1933</v>
      </c>
      <c r="C6" s="407">
        <v>8168</v>
      </c>
      <c r="D6" s="139" t="str">
        <f t="shared" si="0"/>
        <v>是</v>
      </c>
      <c r="E6" s="139" t="str">
        <f>IF(LEN(A6)=3,"类",LEFT(A6,3))</f>
        <v>501</v>
      </c>
    </row>
    <row r="7" ht="30" customHeight="1" spans="1:5">
      <c r="A7" s="400">
        <v>50103</v>
      </c>
      <c r="B7" s="406" t="s">
        <v>1934</v>
      </c>
      <c r="C7" s="407">
        <v>2977</v>
      </c>
      <c r="D7" s="139" t="str">
        <f t="shared" si="0"/>
        <v>是</v>
      </c>
      <c r="E7" s="139" t="str">
        <f>IF(LEN(A7)=3,"类",LEFT(A7,3))</f>
        <v>501</v>
      </c>
    </row>
    <row r="8" ht="30" customHeight="1" spans="1:5">
      <c r="A8" s="400">
        <v>50199</v>
      </c>
      <c r="B8" s="406" t="s">
        <v>1935</v>
      </c>
      <c r="C8" s="407">
        <v>2887</v>
      </c>
      <c r="D8" s="139" t="str">
        <f t="shared" si="0"/>
        <v>是</v>
      </c>
      <c r="E8" s="139" t="str">
        <f t="shared" ref="E8:E13" si="1">IF(LEN(A8)=3,"类",LEFT(A8,3))</f>
        <v>501</v>
      </c>
    </row>
    <row r="9" ht="30" customHeight="1" spans="1:5">
      <c r="A9" s="403">
        <v>502</v>
      </c>
      <c r="B9" s="404" t="s">
        <v>1936</v>
      </c>
      <c r="C9" s="405">
        <f>SUMIFS(C10:C$82,E10:E$82,A9)</f>
        <v>4722</v>
      </c>
      <c r="D9" s="139" t="str">
        <f t="shared" si="0"/>
        <v>是</v>
      </c>
      <c r="E9" s="139" t="str">
        <f t="shared" si="1"/>
        <v>类</v>
      </c>
    </row>
    <row r="10" ht="30" customHeight="1" spans="1:5">
      <c r="A10" s="408" t="s">
        <v>1937</v>
      </c>
      <c r="B10" s="409" t="s">
        <v>1938</v>
      </c>
      <c r="C10" s="407">
        <v>3763</v>
      </c>
      <c r="D10" s="139" t="str">
        <f t="shared" si="0"/>
        <v>是</v>
      </c>
      <c r="E10" s="139" t="str">
        <f t="shared" si="1"/>
        <v>502</v>
      </c>
    </row>
    <row r="11" ht="30" customHeight="1" spans="1:5">
      <c r="A11" s="408" t="s">
        <v>1939</v>
      </c>
      <c r="B11" s="409" t="s">
        <v>1940</v>
      </c>
      <c r="C11" s="407">
        <v>12</v>
      </c>
      <c r="D11" s="139" t="str">
        <f t="shared" si="0"/>
        <v>是</v>
      </c>
      <c r="E11" s="139" t="str">
        <f t="shared" si="1"/>
        <v>502</v>
      </c>
    </row>
    <row r="12" ht="30" customHeight="1" spans="1:5">
      <c r="A12" s="408" t="s">
        <v>1941</v>
      </c>
      <c r="B12" s="409" t="s">
        <v>1942</v>
      </c>
      <c r="C12" s="407">
        <v>12</v>
      </c>
      <c r="D12" s="139" t="str">
        <f t="shared" si="0"/>
        <v>是</v>
      </c>
      <c r="E12" s="139" t="str">
        <f t="shared" si="1"/>
        <v>502</v>
      </c>
    </row>
    <row r="13" ht="30" hidden="1" customHeight="1" spans="1:5">
      <c r="A13" s="408" t="s">
        <v>1943</v>
      </c>
      <c r="B13" s="409" t="s">
        <v>1944</v>
      </c>
      <c r="C13" s="410">
        <v>0</v>
      </c>
      <c r="D13" s="139" t="str">
        <f t="shared" si="0"/>
        <v>否</v>
      </c>
      <c r="E13" s="139" t="str">
        <f t="shared" si="1"/>
        <v>502</v>
      </c>
    </row>
    <row r="14" ht="30" hidden="1" customHeight="1" spans="1:5">
      <c r="A14" s="408" t="s">
        <v>1945</v>
      </c>
      <c r="B14" s="409" t="s">
        <v>1946</v>
      </c>
      <c r="C14" s="410">
        <v>0</v>
      </c>
      <c r="D14" s="139" t="str">
        <f t="shared" si="0"/>
        <v>否</v>
      </c>
      <c r="E14" s="139" t="str">
        <f t="shared" ref="E14:E43" si="2">IF(LEN(A14)=3,"类",LEFT(A14,3))</f>
        <v>502</v>
      </c>
    </row>
    <row r="15" ht="30" customHeight="1" spans="1:5">
      <c r="A15" s="408" t="s">
        <v>1947</v>
      </c>
      <c r="B15" s="409" t="s">
        <v>1948</v>
      </c>
      <c r="C15" s="407">
        <v>36</v>
      </c>
      <c r="D15" s="139" t="str">
        <f t="shared" si="0"/>
        <v>是</v>
      </c>
      <c r="E15" s="139" t="str">
        <f t="shared" si="2"/>
        <v>502</v>
      </c>
    </row>
    <row r="16" ht="30" hidden="1" customHeight="1" spans="1:5">
      <c r="A16" s="408" t="s">
        <v>1949</v>
      </c>
      <c r="B16" s="409" t="s">
        <v>1950</v>
      </c>
      <c r="C16" s="410">
        <v>0</v>
      </c>
      <c r="D16" s="139" t="str">
        <f t="shared" si="0"/>
        <v>否</v>
      </c>
      <c r="E16" s="139" t="str">
        <f t="shared" si="2"/>
        <v>502</v>
      </c>
    </row>
    <row r="17" ht="30" customHeight="1" spans="1:5">
      <c r="A17" s="408" t="s">
        <v>1951</v>
      </c>
      <c r="B17" s="409" t="s">
        <v>1952</v>
      </c>
      <c r="C17" s="407">
        <v>452</v>
      </c>
      <c r="D17" s="139" t="str">
        <f t="shared" si="0"/>
        <v>是</v>
      </c>
      <c r="E17" s="139" t="str">
        <f t="shared" si="2"/>
        <v>502</v>
      </c>
    </row>
    <row r="18" ht="30" customHeight="1" spans="1:5">
      <c r="A18" s="408" t="s">
        <v>1953</v>
      </c>
      <c r="B18" s="409" t="s">
        <v>1954</v>
      </c>
      <c r="C18" s="407">
        <v>143</v>
      </c>
      <c r="D18" s="139" t="str">
        <f t="shared" si="0"/>
        <v>是</v>
      </c>
      <c r="E18" s="139" t="str">
        <f t="shared" si="2"/>
        <v>502</v>
      </c>
    </row>
    <row r="19" ht="30" customHeight="1" spans="1:5">
      <c r="A19" s="408" t="s">
        <v>1955</v>
      </c>
      <c r="B19" s="409" t="s">
        <v>1956</v>
      </c>
      <c r="C19" s="407">
        <v>304</v>
      </c>
      <c r="D19" s="139" t="str">
        <f t="shared" si="0"/>
        <v>是</v>
      </c>
      <c r="E19" s="139" t="str">
        <f t="shared" si="2"/>
        <v>502</v>
      </c>
    </row>
    <row r="20" ht="30" hidden="1" customHeight="1" spans="1:5">
      <c r="A20" s="403">
        <v>503</v>
      </c>
      <c r="B20" s="404" t="s">
        <v>1957</v>
      </c>
      <c r="C20" s="405">
        <f>SUMIFS(C21:C$82,E21:E$82,A20)</f>
        <v>0</v>
      </c>
      <c r="D20" s="139" t="str">
        <f t="shared" ref="D20:D34" si="3">IF(B20&lt;&gt;"",IF(SUM(C20)&lt;&gt;0,"是","否"),"是")</f>
        <v>否</v>
      </c>
      <c r="E20" s="139" t="str">
        <f t="shared" si="2"/>
        <v>类</v>
      </c>
    </row>
    <row r="21" ht="30" hidden="1" customHeight="1" spans="1:5">
      <c r="A21" s="400">
        <v>50301</v>
      </c>
      <c r="B21" s="406" t="s">
        <v>1958</v>
      </c>
      <c r="C21" s="410">
        <v>0</v>
      </c>
      <c r="D21" s="139" t="str">
        <f t="shared" si="3"/>
        <v>否</v>
      </c>
      <c r="E21" s="139" t="str">
        <f t="shared" si="2"/>
        <v>503</v>
      </c>
    </row>
    <row r="22" ht="30" hidden="1" customHeight="1" spans="1:5">
      <c r="A22" s="400">
        <v>50302</v>
      </c>
      <c r="B22" s="406" t="s">
        <v>1959</v>
      </c>
      <c r="C22" s="410">
        <v>0</v>
      </c>
      <c r="D22" s="139" t="str">
        <f t="shared" si="3"/>
        <v>否</v>
      </c>
      <c r="E22" s="139" t="str">
        <f t="shared" si="2"/>
        <v>503</v>
      </c>
    </row>
    <row r="23" ht="30" hidden="1" customHeight="1" spans="1:5">
      <c r="A23" s="400">
        <v>50303</v>
      </c>
      <c r="B23" s="406" t="s">
        <v>1960</v>
      </c>
      <c r="C23" s="410">
        <v>0</v>
      </c>
      <c r="D23" s="139" t="str">
        <f t="shared" si="3"/>
        <v>否</v>
      </c>
      <c r="E23" s="139" t="str">
        <f t="shared" si="2"/>
        <v>503</v>
      </c>
    </row>
    <row r="24" ht="30" hidden="1" customHeight="1" spans="1:5">
      <c r="A24" s="400">
        <v>50305</v>
      </c>
      <c r="B24" s="406" t="s">
        <v>1961</v>
      </c>
      <c r="C24" s="410">
        <v>0</v>
      </c>
      <c r="D24" s="139" t="str">
        <f t="shared" si="3"/>
        <v>否</v>
      </c>
      <c r="E24" s="139" t="str">
        <f t="shared" si="2"/>
        <v>503</v>
      </c>
    </row>
    <row r="25" ht="30" hidden="1" customHeight="1" spans="1:5">
      <c r="A25" s="400">
        <v>50306</v>
      </c>
      <c r="B25" s="406" t="s">
        <v>1962</v>
      </c>
      <c r="C25" s="410">
        <v>0</v>
      </c>
      <c r="D25" s="139" t="str">
        <f t="shared" si="3"/>
        <v>否</v>
      </c>
      <c r="E25" s="139" t="str">
        <f t="shared" si="2"/>
        <v>503</v>
      </c>
    </row>
    <row r="26" ht="30" hidden="1" customHeight="1" spans="1:5">
      <c r="A26" s="400">
        <v>50307</v>
      </c>
      <c r="B26" s="406" t="s">
        <v>1963</v>
      </c>
      <c r="C26" s="410">
        <v>0</v>
      </c>
      <c r="D26" s="139" t="str">
        <f t="shared" si="3"/>
        <v>否</v>
      </c>
      <c r="E26" s="139" t="str">
        <f t="shared" si="2"/>
        <v>503</v>
      </c>
    </row>
    <row r="27" ht="30" hidden="1" customHeight="1" spans="1:5">
      <c r="A27" s="400">
        <v>50399</v>
      </c>
      <c r="B27" s="406" t="s">
        <v>1964</v>
      </c>
      <c r="C27" s="410">
        <v>0</v>
      </c>
      <c r="D27" s="139" t="str">
        <f t="shared" si="3"/>
        <v>否</v>
      </c>
      <c r="E27" s="139" t="str">
        <f t="shared" si="2"/>
        <v>503</v>
      </c>
    </row>
    <row r="28" ht="30" hidden="1" customHeight="1" spans="1:5">
      <c r="A28" s="403">
        <v>504</v>
      </c>
      <c r="B28" s="404" t="s">
        <v>1965</v>
      </c>
      <c r="C28" s="405">
        <f>SUMIFS(C29:C$82,E29:E$82,A28)</f>
        <v>0</v>
      </c>
      <c r="D28" s="139" t="str">
        <f t="shared" si="3"/>
        <v>否</v>
      </c>
      <c r="E28" s="139" t="str">
        <f t="shared" si="2"/>
        <v>类</v>
      </c>
    </row>
    <row r="29" ht="30" hidden="1" customHeight="1" spans="1:5">
      <c r="A29" s="400">
        <v>50401</v>
      </c>
      <c r="B29" s="406" t="s">
        <v>1958</v>
      </c>
      <c r="C29" s="410">
        <v>0</v>
      </c>
      <c r="D29" s="139" t="str">
        <f t="shared" si="3"/>
        <v>否</v>
      </c>
      <c r="E29" s="139" t="str">
        <f t="shared" si="2"/>
        <v>504</v>
      </c>
    </row>
    <row r="30" ht="30" hidden="1" customHeight="1" spans="1:5">
      <c r="A30" s="400">
        <v>50402</v>
      </c>
      <c r="B30" s="406" t="s">
        <v>1959</v>
      </c>
      <c r="C30" s="410">
        <v>0</v>
      </c>
      <c r="D30" s="139" t="str">
        <f t="shared" ref="D30:D62" si="4">IF(B30&lt;&gt;"",IF(SUM(C30)&lt;&gt;0,"是","否"),"是")</f>
        <v>否</v>
      </c>
      <c r="E30" s="139" t="str">
        <f t="shared" si="2"/>
        <v>504</v>
      </c>
    </row>
    <row r="31" ht="30" hidden="1" customHeight="1" spans="1:5">
      <c r="A31" s="400">
        <v>50403</v>
      </c>
      <c r="B31" s="406" t="s">
        <v>1960</v>
      </c>
      <c r="C31" s="410">
        <v>0</v>
      </c>
      <c r="D31" s="139" t="str">
        <f t="shared" si="4"/>
        <v>否</v>
      </c>
      <c r="E31" s="139" t="str">
        <f t="shared" si="2"/>
        <v>504</v>
      </c>
    </row>
    <row r="32" ht="30" hidden="1" customHeight="1" spans="1:5">
      <c r="A32" s="400">
        <v>50404</v>
      </c>
      <c r="B32" s="406" t="s">
        <v>1962</v>
      </c>
      <c r="C32" s="410">
        <v>0</v>
      </c>
      <c r="D32" s="139" t="str">
        <f t="shared" si="4"/>
        <v>否</v>
      </c>
      <c r="E32" s="139" t="str">
        <f t="shared" si="2"/>
        <v>504</v>
      </c>
    </row>
    <row r="33" ht="30" hidden="1" customHeight="1" spans="1:5">
      <c r="A33" s="400">
        <v>50405</v>
      </c>
      <c r="B33" s="406" t="s">
        <v>1963</v>
      </c>
      <c r="C33" s="410">
        <v>0</v>
      </c>
      <c r="D33" s="139" t="str">
        <f t="shared" si="4"/>
        <v>否</v>
      </c>
      <c r="E33" s="139" t="str">
        <f t="shared" si="2"/>
        <v>504</v>
      </c>
    </row>
    <row r="34" ht="30" hidden="1" customHeight="1" spans="1:5">
      <c r="A34" s="400">
        <v>50499</v>
      </c>
      <c r="B34" s="406" t="s">
        <v>1964</v>
      </c>
      <c r="C34" s="410">
        <v>0</v>
      </c>
      <c r="D34" s="139" t="str">
        <f t="shared" si="4"/>
        <v>否</v>
      </c>
      <c r="E34" s="139" t="str">
        <f t="shared" si="2"/>
        <v>504</v>
      </c>
    </row>
    <row r="35" ht="30" customHeight="1" spans="1:5">
      <c r="A35" s="403">
        <v>505</v>
      </c>
      <c r="B35" s="404" t="s">
        <v>1966</v>
      </c>
      <c r="C35" s="405">
        <f>SUMIFS(C36:C$82,E36:E$82,A35)</f>
        <v>102984</v>
      </c>
      <c r="D35" s="139" t="str">
        <f t="shared" si="4"/>
        <v>是</v>
      </c>
      <c r="E35" s="139" t="str">
        <f t="shared" si="2"/>
        <v>类</v>
      </c>
    </row>
    <row r="36" ht="30" customHeight="1" spans="1:5">
      <c r="A36" s="400">
        <v>50501</v>
      </c>
      <c r="B36" s="406" t="s">
        <v>1967</v>
      </c>
      <c r="C36" s="407">
        <v>100698</v>
      </c>
      <c r="D36" s="139" t="str">
        <f t="shared" si="4"/>
        <v>是</v>
      </c>
      <c r="E36" s="139" t="str">
        <f t="shared" si="2"/>
        <v>505</v>
      </c>
    </row>
    <row r="37" ht="30" customHeight="1" spans="1:5">
      <c r="A37" s="400">
        <v>50502</v>
      </c>
      <c r="B37" s="406" t="s">
        <v>1968</v>
      </c>
      <c r="C37" s="407">
        <v>2286</v>
      </c>
      <c r="D37" s="139" t="str">
        <f t="shared" si="4"/>
        <v>是</v>
      </c>
      <c r="E37" s="139" t="str">
        <f t="shared" si="2"/>
        <v>505</v>
      </c>
    </row>
    <row r="38" ht="30" hidden="1" customHeight="1" spans="1:5">
      <c r="A38" s="400">
        <v>50599</v>
      </c>
      <c r="B38" s="406" t="s">
        <v>1969</v>
      </c>
      <c r="C38" s="410">
        <v>0</v>
      </c>
      <c r="D38" s="139" t="str">
        <f t="shared" si="4"/>
        <v>否</v>
      </c>
      <c r="E38" s="139" t="str">
        <f t="shared" si="2"/>
        <v>505</v>
      </c>
    </row>
    <row r="39" ht="30" hidden="1" customHeight="1" spans="1:5">
      <c r="A39" s="403">
        <v>506</v>
      </c>
      <c r="B39" s="404" t="s">
        <v>1970</v>
      </c>
      <c r="C39" s="405">
        <f>SUMIFS(C40:C$82,E40:E$82,A39)</f>
        <v>0</v>
      </c>
      <c r="D39" s="139" t="str">
        <f t="shared" si="4"/>
        <v>否</v>
      </c>
      <c r="E39" s="139" t="str">
        <f t="shared" si="2"/>
        <v>类</v>
      </c>
    </row>
    <row r="40" ht="30" hidden="1" customHeight="1" spans="1:5">
      <c r="A40" s="400">
        <v>50601</v>
      </c>
      <c r="B40" s="406" t="s">
        <v>1971</v>
      </c>
      <c r="C40" s="410">
        <v>0</v>
      </c>
      <c r="D40" s="139" t="str">
        <f t="shared" si="4"/>
        <v>否</v>
      </c>
      <c r="E40" s="139" t="str">
        <f t="shared" si="2"/>
        <v>506</v>
      </c>
    </row>
    <row r="41" ht="30" hidden="1" customHeight="1" spans="1:5">
      <c r="A41" s="400">
        <v>50602</v>
      </c>
      <c r="B41" s="406" t="s">
        <v>1972</v>
      </c>
      <c r="C41" s="410">
        <v>0</v>
      </c>
      <c r="D41" s="139" t="str">
        <f t="shared" si="4"/>
        <v>否</v>
      </c>
      <c r="E41" s="139" t="str">
        <f t="shared" si="2"/>
        <v>506</v>
      </c>
    </row>
    <row r="42" ht="30" hidden="1" customHeight="1" spans="1:5">
      <c r="A42" s="403">
        <v>507</v>
      </c>
      <c r="B42" s="404" t="s">
        <v>1896</v>
      </c>
      <c r="C42" s="405">
        <f>SUMIFS(C43:C$82,E43:E$82,A42)</f>
        <v>0</v>
      </c>
      <c r="D42" s="139" t="str">
        <f t="shared" si="4"/>
        <v>否</v>
      </c>
      <c r="E42" s="139" t="str">
        <f t="shared" si="2"/>
        <v>类</v>
      </c>
    </row>
    <row r="43" ht="30" hidden="1" customHeight="1" spans="1:5">
      <c r="A43" s="400">
        <v>50701</v>
      </c>
      <c r="B43" s="406" t="s">
        <v>1973</v>
      </c>
      <c r="C43" s="410">
        <v>0</v>
      </c>
      <c r="D43" s="139" t="str">
        <f t="shared" si="4"/>
        <v>否</v>
      </c>
      <c r="E43" s="139" t="str">
        <f t="shared" si="2"/>
        <v>507</v>
      </c>
    </row>
    <row r="44" ht="30" hidden="1" customHeight="1" spans="1:5">
      <c r="A44" s="400">
        <v>50702</v>
      </c>
      <c r="B44" s="406" t="s">
        <v>1974</v>
      </c>
      <c r="C44" s="410">
        <v>0</v>
      </c>
      <c r="D44" s="139" t="str">
        <f t="shared" si="4"/>
        <v>否</v>
      </c>
      <c r="E44" s="139" t="str">
        <f t="shared" ref="E44:E49" si="5">IF(LEN(A44)=3,"类",LEFT(A44,3))</f>
        <v>507</v>
      </c>
    </row>
    <row r="45" ht="30" hidden="1" customHeight="1" spans="1:5">
      <c r="A45" s="400">
        <v>50799</v>
      </c>
      <c r="B45" s="406" t="s">
        <v>1975</v>
      </c>
      <c r="C45" s="410">
        <v>0</v>
      </c>
      <c r="D45" s="139" t="str">
        <f t="shared" si="4"/>
        <v>否</v>
      </c>
      <c r="E45" s="139" t="str">
        <f t="shared" si="5"/>
        <v>507</v>
      </c>
    </row>
    <row r="46" ht="30" hidden="1" customHeight="1" spans="1:5">
      <c r="A46" s="403">
        <v>508</v>
      </c>
      <c r="B46" s="404" t="s">
        <v>1976</v>
      </c>
      <c r="C46" s="405">
        <f>SUMIFS(C47:C$82,E47:E$82,A46)</f>
        <v>0</v>
      </c>
      <c r="D46" s="139" t="str">
        <f t="shared" si="4"/>
        <v>否</v>
      </c>
      <c r="E46" s="139" t="str">
        <f t="shared" si="5"/>
        <v>类</v>
      </c>
    </row>
    <row r="47" ht="30" hidden="1" customHeight="1" spans="1:5">
      <c r="A47" s="400">
        <v>50801</v>
      </c>
      <c r="B47" s="406" t="s">
        <v>1977</v>
      </c>
      <c r="C47" s="410">
        <v>0</v>
      </c>
      <c r="D47" s="139" t="str">
        <f t="shared" si="4"/>
        <v>否</v>
      </c>
      <c r="E47" s="139" t="str">
        <f t="shared" si="5"/>
        <v>508</v>
      </c>
    </row>
    <row r="48" ht="30" hidden="1" customHeight="1" spans="1:5">
      <c r="A48" s="400">
        <v>50802</v>
      </c>
      <c r="B48" s="406" t="s">
        <v>1978</v>
      </c>
      <c r="C48" s="410">
        <v>0</v>
      </c>
      <c r="D48" s="139" t="str">
        <f t="shared" si="4"/>
        <v>否</v>
      </c>
      <c r="E48" s="139" t="str">
        <f t="shared" si="5"/>
        <v>508</v>
      </c>
    </row>
    <row r="49" ht="30" hidden="1" customHeight="1" spans="1:5">
      <c r="A49" s="400" t="s">
        <v>1979</v>
      </c>
      <c r="B49" s="406" t="s">
        <v>1980</v>
      </c>
      <c r="C49" s="410">
        <v>0</v>
      </c>
      <c r="D49" s="139" t="str">
        <f t="shared" si="4"/>
        <v>否</v>
      </c>
      <c r="E49" s="139" t="str">
        <f t="shared" si="5"/>
        <v>508</v>
      </c>
    </row>
    <row r="50" ht="30" customHeight="1" spans="1:5">
      <c r="A50" s="403">
        <v>509</v>
      </c>
      <c r="B50" s="404" t="s">
        <v>1805</v>
      </c>
      <c r="C50" s="405">
        <f>SUMIFS(C51:C$82,E51:E$82,A50)</f>
        <v>10511</v>
      </c>
      <c r="D50" s="139" t="str">
        <f t="shared" si="4"/>
        <v>是</v>
      </c>
      <c r="E50" s="139" t="str">
        <f t="shared" ref="E50:E83" si="6">IF(LEN(A50)=3,"类",LEFT(A50,3))</f>
        <v>类</v>
      </c>
    </row>
    <row r="51" ht="30" customHeight="1" spans="1:5">
      <c r="A51" s="400">
        <v>50901</v>
      </c>
      <c r="B51" s="406" t="s">
        <v>1981</v>
      </c>
      <c r="C51" s="407">
        <v>6686</v>
      </c>
      <c r="D51" s="139" t="str">
        <f t="shared" si="4"/>
        <v>是</v>
      </c>
      <c r="E51" s="139" t="str">
        <f t="shared" si="6"/>
        <v>509</v>
      </c>
    </row>
    <row r="52" ht="30" hidden="1" customHeight="1" spans="1:5">
      <c r="A52" s="400">
        <v>50902</v>
      </c>
      <c r="B52" s="406" t="s">
        <v>1982</v>
      </c>
      <c r="C52" s="410">
        <v>0</v>
      </c>
      <c r="D52" s="139" t="str">
        <f t="shared" si="4"/>
        <v>否</v>
      </c>
      <c r="E52" s="139" t="str">
        <f t="shared" si="6"/>
        <v>509</v>
      </c>
    </row>
    <row r="53" ht="30" hidden="1" customHeight="1" spans="1:5">
      <c r="A53" s="400">
        <v>50903</v>
      </c>
      <c r="B53" s="406" t="s">
        <v>1983</v>
      </c>
      <c r="C53" s="410">
        <v>0</v>
      </c>
      <c r="D53" s="139" t="str">
        <f t="shared" si="4"/>
        <v>否</v>
      </c>
      <c r="E53" s="139" t="str">
        <f t="shared" si="6"/>
        <v>509</v>
      </c>
    </row>
    <row r="54" ht="30" customHeight="1" spans="1:5">
      <c r="A54" s="400">
        <v>50905</v>
      </c>
      <c r="B54" s="406" t="s">
        <v>1984</v>
      </c>
      <c r="C54" s="407">
        <v>3696</v>
      </c>
      <c r="D54" s="139" t="str">
        <f t="shared" si="4"/>
        <v>是</v>
      </c>
      <c r="E54" s="139" t="str">
        <f t="shared" si="6"/>
        <v>509</v>
      </c>
    </row>
    <row r="55" ht="30" customHeight="1" spans="1:5">
      <c r="A55" s="400">
        <v>50999</v>
      </c>
      <c r="B55" s="406" t="s">
        <v>1985</v>
      </c>
      <c r="C55" s="407">
        <v>129</v>
      </c>
      <c r="D55" s="139" t="str">
        <f t="shared" si="4"/>
        <v>是</v>
      </c>
      <c r="E55" s="139" t="str">
        <f t="shared" si="6"/>
        <v>509</v>
      </c>
    </row>
    <row r="56" ht="30" hidden="1" customHeight="1" spans="1:5">
      <c r="A56" s="403">
        <v>510</v>
      </c>
      <c r="B56" s="404" t="s">
        <v>1909</v>
      </c>
      <c r="C56" s="405">
        <f>SUMIFS(C57:C$82,E57:E$82,A56)</f>
        <v>0</v>
      </c>
      <c r="D56" s="139" t="str">
        <f t="shared" si="4"/>
        <v>否</v>
      </c>
      <c r="E56" s="139" t="str">
        <f t="shared" si="6"/>
        <v>类</v>
      </c>
    </row>
    <row r="57" ht="30" hidden="1" customHeight="1" spans="1:5">
      <c r="A57" s="400">
        <v>51002</v>
      </c>
      <c r="B57" s="406" t="s">
        <v>1986</v>
      </c>
      <c r="C57" s="410">
        <v>0</v>
      </c>
      <c r="D57" s="139" t="str">
        <f t="shared" si="4"/>
        <v>否</v>
      </c>
      <c r="E57" s="139" t="str">
        <f t="shared" si="6"/>
        <v>510</v>
      </c>
    </row>
    <row r="58" ht="30" hidden="1" customHeight="1" spans="1:5">
      <c r="A58" s="400">
        <v>51003</v>
      </c>
      <c r="B58" s="406" t="s">
        <v>1987</v>
      </c>
      <c r="C58" s="410">
        <v>0</v>
      </c>
      <c r="D58" s="139" t="str">
        <f t="shared" si="4"/>
        <v>否</v>
      </c>
      <c r="E58" s="139" t="str">
        <f t="shared" si="6"/>
        <v>510</v>
      </c>
    </row>
    <row r="59" ht="30" hidden="1" customHeight="1" spans="1:5">
      <c r="A59" s="400">
        <v>51004</v>
      </c>
      <c r="B59" s="406" t="s">
        <v>1988</v>
      </c>
      <c r="C59" s="410">
        <v>0</v>
      </c>
      <c r="D59" s="139" t="str">
        <f t="shared" si="4"/>
        <v>否</v>
      </c>
      <c r="E59" s="139" t="str">
        <f t="shared" si="6"/>
        <v>510</v>
      </c>
    </row>
    <row r="60" ht="30" hidden="1" customHeight="1" spans="1:5">
      <c r="A60" s="403">
        <v>511</v>
      </c>
      <c r="B60" s="404" t="s">
        <v>1831</v>
      </c>
      <c r="C60" s="405">
        <f>SUMIFS(C61:C$82,E61:E$82,A60)</f>
        <v>0</v>
      </c>
      <c r="D60" s="139" t="str">
        <f t="shared" si="4"/>
        <v>否</v>
      </c>
      <c r="E60" s="139" t="str">
        <f t="shared" si="6"/>
        <v>类</v>
      </c>
    </row>
    <row r="61" ht="30" hidden="1" customHeight="1" spans="1:5">
      <c r="A61" s="400">
        <v>51101</v>
      </c>
      <c r="B61" s="406" t="s">
        <v>1989</v>
      </c>
      <c r="C61" s="410">
        <v>0</v>
      </c>
      <c r="D61" s="139" t="str">
        <f t="shared" si="4"/>
        <v>否</v>
      </c>
      <c r="E61" s="139" t="str">
        <f t="shared" si="6"/>
        <v>511</v>
      </c>
    </row>
    <row r="62" ht="30" hidden="1" customHeight="1" spans="1:5">
      <c r="A62" s="400">
        <v>51102</v>
      </c>
      <c r="B62" s="406" t="s">
        <v>1990</v>
      </c>
      <c r="C62" s="410">
        <v>0</v>
      </c>
      <c r="D62" s="139" t="str">
        <f t="shared" si="4"/>
        <v>否</v>
      </c>
      <c r="E62" s="139" t="str">
        <f t="shared" si="6"/>
        <v>511</v>
      </c>
    </row>
    <row r="63" ht="30" hidden="1" customHeight="1" spans="1:5">
      <c r="A63" s="400">
        <v>51103</v>
      </c>
      <c r="B63" s="406" t="s">
        <v>1991</v>
      </c>
      <c r="C63" s="410">
        <v>0</v>
      </c>
      <c r="D63" s="139" t="str">
        <f t="shared" ref="D63:D83" si="7">IF(B63&lt;&gt;"",IF(SUM(C63)&lt;&gt;0,"是","否"),"是")</f>
        <v>否</v>
      </c>
      <c r="E63" s="139" t="str">
        <f t="shared" si="6"/>
        <v>511</v>
      </c>
    </row>
    <row r="64" ht="30" hidden="1" customHeight="1" spans="1:5">
      <c r="A64" s="400">
        <v>51104</v>
      </c>
      <c r="B64" s="406" t="s">
        <v>1992</v>
      </c>
      <c r="C64" s="410">
        <v>0</v>
      </c>
      <c r="D64" s="139" t="str">
        <f t="shared" si="7"/>
        <v>否</v>
      </c>
      <c r="E64" s="139" t="str">
        <f t="shared" si="6"/>
        <v>511</v>
      </c>
    </row>
    <row r="65" ht="30" hidden="1" customHeight="1" spans="1:5">
      <c r="A65" s="403">
        <v>512</v>
      </c>
      <c r="B65" s="404" t="s">
        <v>140</v>
      </c>
      <c r="C65" s="405">
        <f>SUMIFS(C66:C$82,E66:E$82,A65)</f>
        <v>0</v>
      </c>
      <c r="D65" s="139" t="str">
        <f t="shared" si="7"/>
        <v>否</v>
      </c>
      <c r="E65" s="139" t="str">
        <f t="shared" si="6"/>
        <v>类</v>
      </c>
    </row>
    <row r="66" ht="30" hidden="1" customHeight="1" spans="1:5">
      <c r="A66" s="400">
        <v>51201</v>
      </c>
      <c r="B66" s="406" t="s">
        <v>1993</v>
      </c>
      <c r="C66" s="410">
        <v>0</v>
      </c>
      <c r="D66" s="139" t="str">
        <f t="shared" si="7"/>
        <v>否</v>
      </c>
      <c r="E66" s="139" t="str">
        <f t="shared" si="6"/>
        <v>512</v>
      </c>
    </row>
    <row r="67" ht="30" hidden="1" customHeight="1" spans="1:5">
      <c r="A67" s="400">
        <v>51202</v>
      </c>
      <c r="B67" s="406" t="s">
        <v>1994</v>
      </c>
      <c r="C67" s="410">
        <v>0</v>
      </c>
      <c r="D67" s="139" t="str">
        <f t="shared" si="7"/>
        <v>否</v>
      </c>
      <c r="E67" s="139" t="str">
        <f t="shared" si="6"/>
        <v>512</v>
      </c>
    </row>
    <row r="68" ht="30" hidden="1" customHeight="1" spans="1:5">
      <c r="A68" s="403">
        <v>513</v>
      </c>
      <c r="B68" s="404" t="s">
        <v>133</v>
      </c>
      <c r="C68" s="405">
        <f>SUMIFS(C69:C$82,E69:E$82,A68)</f>
        <v>0</v>
      </c>
      <c r="D68" s="139" t="str">
        <f t="shared" si="7"/>
        <v>否</v>
      </c>
      <c r="E68" s="139" t="str">
        <f t="shared" si="6"/>
        <v>类</v>
      </c>
    </row>
    <row r="69" ht="30" hidden="1" customHeight="1" spans="1:5">
      <c r="A69" s="400">
        <v>51301</v>
      </c>
      <c r="B69" s="406" t="s">
        <v>1995</v>
      </c>
      <c r="C69" s="410">
        <v>0</v>
      </c>
      <c r="D69" s="139" t="str">
        <f t="shared" si="7"/>
        <v>否</v>
      </c>
      <c r="E69" s="139" t="str">
        <f t="shared" si="6"/>
        <v>513</v>
      </c>
    </row>
    <row r="70" ht="30" hidden="1" customHeight="1" spans="1:5">
      <c r="A70" s="400">
        <v>51302</v>
      </c>
      <c r="B70" s="406" t="s">
        <v>1996</v>
      </c>
      <c r="C70" s="410">
        <v>0</v>
      </c>
      <c r="D70" s="139" t="str">
        <f t="shared" si="7"/>
        <v>否</v>
      </c>
      <c r="E70" s="139" t="str">
        <f t="shared" si="6"/>
        <v>513</v>
      </c>
    </row>
    <row r="71" ht="30" hidden="1" customHeight="1" spans="1:5">
      <c r="A71" s="400">
        <v>51303</v>
      </c>
      <c r="B71" s="406" t="s">
        <v>1997</v>
      </c>
      <c r="C71" s="410">
        <v>0</v>
      </c>
      <c r="D71" s="139" t="str">
        <f t="shared" si="7"/>
        <v>否</v>
      </c>
      <c r="E71" s="139" t="str">
        <f t="shared" si="6"/>
        <v>513</v>
      </c>
    </row>
    <row r="72" ht="30" hidden="1" customHeight="1" spans="1:5">
      <c r="A72" s="400">
        <v>51304</v>
      </c>
      <c r="B72" s="406" t="s">
        <v>1998</v>
      </c>
      <c r="C72" s="410">
        <v>0</v>
      </c>
      <c r="D72" s="139" t="str">
        <f t="shared" si="7"/>
        <v>否</v>
      </c>
      <c r="E72" s="139" t="str">
        <f t="shared" si="6"/>
        <v>513</v>
      </c>
    </row>
    <row r="73" ht="30" hidden="1" customHeight="1" spans="1:5">
      <c r="A73" s="400">
        <v>51305</v>
      </c>
      <c r="B73" s="406" t="s">
        <v>1999</v>
      </c>
      <c r="C73" s="410">
        <v>0</v>
      </c>
      <c r="D73" s="139" t="str">
        <f t="shared" si="7"/>
        <v>否</v>
      </c>
      <c r="E73" s="139" t="str">
        <f t="shared" si="6"/>
        <v>513</v>
      </c>
    </row>
    <row r="74" ht="30" hidden="1" customHeight="1" spans="1:5">
      <c r="A74" s="400">
        <v>51306</v>
      </c>
      <c r="B74" s="406" t="s">
        <v>2000</v>
      </c>
      <c r="C74" s="410">
        <v>0</v>
      </c>
      <c r="D74" s="139" t="str">
        <f t="shared" si="7"/>
        <v>否</v>
      </c>
      <c r="E74" s="139" t="str">
        <f t="shared" si="6"/>
        <v>513</v>
      </c>
    </row>
    <row r="75" ht="30" hidden="1" customHeight="1" spans="1:5">
      <c r="A75" s="403">
        <v>514</v>
      </c>
      <c r="B75" s="404" t="s">
        <v>2001</v>
      </c>
      <c r="C75" s="405">
        <f>SUMIFS(C76:C$82,E76:E$82,A75)</f>
        <v>0</v>
      </c>
      <c r="D75" s="139" t="str">
        <f t="shared" si="7"/>
        <v>否</v>
      </c>
      <c r="E75" s="139" t="str">
        <f t="shared" si="6"/>
        <v>类</v>
      </c>
    </row>
    <row r="76" ht="30" hidden="1" customHeight="1" spans="1:5">
      <c r="A76" s="400">
        <v>51401</v>
      </c>
      <c r="B76" s="406" t="s">
        <v>2002</v>
      </c>
      <c r="C76" s="410">
        <v>0</v>
      </c>
      <c r="D76" s="139" t="str">
        <f t="shared" si="7"/>
        <v>否</v>
      </c>
      <c r="E76" s="139" t="str">
        <f t="shared" si="6"/>
        <v>514</v>
      </c>
    </row>
    <row r="77" ht="30" hidden="1" customHeight="1" spans="1:5">
      <c r="A77" s="400">
        <v>51402</v>
      </c>
      <c r="B77" s="406" t="s">
        <v>2003</v>
      </c>
      <c r="C77" s="410">
        <v>0</v>
      </c>
      <c r="D77" s="139" t="str">
        <f t="shared" si="7"/>
        <v>否</v>
      </c>
      <c r="E77" s="139" t="str">
        <f t="shared" si="6"/>
        <v>514</v>
      </c>
    </row>
    <row r="78" ht="30" hidden="1" customHeight="1" spans="1:5">
      <c r="A78" s="403">
        <v>599</v>
      </c>
      <c r="B78" s="404" t="s">
        <v>1917</v>
      </c>
      <c r="C78" s="405">
        <f>SUMIFS(C79:C$82,E79:E$82,A78)</f>
        <v>0</v>
      </c>
      <c r="D78" s="139" t="str">
        <f t="shared" si="7"/>
        <v>否</v>
      </c>
      <c r="E78" s="139" t="str">
        <f t="shared" si="6"/>
        <v>类</v>
      </c>
    </row>
    <row r="79" ht="30" hidden="1" customHeight="1" spans="1:5">
      <c r="A79" s="400">
        <v>59906</v>
      </c>
      <c r="B79" s="406" t="s">
        <v>2004</v>
      </c>
      <c r="C79" s="410">
        <v>0</v>
      </c>
      <c r="D79" s="139" t="str">
        <f t="shared" si="7"/>
        <v>否</v>
      </c>
      <c r="E79" s="139" t="str">
        <f t="shared" si="6"/>
        <v>599</v>
      </c>
    </row>
    <row r="80" ht="30" hidden="1" customHeight="1" spans="1:5">
      <c r="A80" s="400">
        <v>59907</v>
      </c>
      <c r="B80" s="406" t="s">
        <v>2005</v>
      </c>
      <c r="C80" s="410">
        <v>0</v>
      </c>
      <c r="D80" s="139" t="str">
        <f t="shared" si="7"/>
        <v>否</v>
      </c>
      <c r="E80" s="139" t="str">
        <f t="shared" si="6"/>
        <v>599</v>
      </c>
    </row>
    <row r="81" ht="30" hidden="1" customHeight="1" spans="1:5">
      <c r="A81" s="400">
        <v>59908</v>
      </c>
      <c r="B81" s="406" t="s">
        <v>2006</v>
      </c>
      <c r="C81" s="410">
        <v>0</v>
      </c>
      <c r="D81" s="139" t="str">
        <f t="shared" si="7"/>
        <v>否</v>
      </c>
      <c r="E81" s="139" t="str">
        <f t="shared" si="6"/>
        <v>599</v>
      </c>
    </row>
    <row r="82" ht="30" hidden="1" customHeight="1" spans="1:5">
      <c r="A82" s="400">
        <v>59999</v>
      </c>
      <c r="B82" s="406" t="s">
        <v>2007</v>
      </c>
      <c r="C82" s="410">
        <v>0</v>
      </c>
      <c r="D82" s="139" t="str">
        <f t="shared" si="7"/>
        <v>否</v>
      </c>
      <c r="E82" s="139" t="str">
        <f t="shared" si="6"/>
        <v>599</v>
      </c>
    </row>
    <row r="83" ht="30" customHeight="1" spans="1:5">
      <c r="A83" s="411"/>
      <c r="B83" s="412" t="s">
        <v>2008</v>
      </c>
      <c r="C83" s="405">
        <f>SUMIFS(C4:C82,E4:E82,"类")</f>
        <v>158221</v>
      </c>
      <c r="D83" s="139" t="str">
        <f t="shared" si="7"/>
        <v>是</v>
      </c>
      <c r="E83" s="139" t="str">
        <f t="shared" si="6"/>
        <v/>
      </c>
    </row>
  </sheetData>
  <autoFilter xmlns:etc="http://www.wps.cn/officeDocument/2017/etCustomData" ref="A3:E83" etc:filterBottomFollowUsedRange="0">
    <filterColumn colId="3">
      <customFilters>
        <customFilter operator="equal" val="是"/>
      </customFilters>
    </filterColumn>
    <extLst/>
  </autoFilter>
  <mergeCells count="1">
    <mergeCell ref="B1:C1"/>
  </mergeCells>
  <conditionalFormatting sqref="D13">
    <cfRule type="cellIs" dxfId="5" priority="4" stopIfTrue="1" operator="lessThan">
      <formula>0</formula>
    </cfRule>
  </conditionalFormatting>
  <conditionalFormatting sqref="E13">
    <cfRule type="cellIs" dxfId="5" priority="3" stopIfTrue="1" operator="lessThan">
      <formula>0</formula>
    </cfRule>
  </conditionalFormatting>
  <conditionalFormatting sqref="D49">
    <cfRule type="cellIs" dxfId="5" priority="2" stopIfTrue="1" operator="lessThan">
      <formula>0</formula>
    </cfRule>
  </conditionalFormatting>
  <conditionalFormatting sqref="E49">
    <cfRule type="cellIs" dxfId="5" priority="1" stopIfTrue="1" operator="lessThan">
      <formula>0</formula>
    </cfRule>
  </conditionalFormatting>
  <conditionalFormatting sqref="D4:D12 D14:D48 D50:D85">
    <cfRule type="cellIs" dxfId="5" priority="6" stopIfTrue="1" operator="lessThan">
      <formula>0</formula>
    </cfRule>
  </conditionalFormatting>
  <conditionalFormatting sqref="E4:E12 E14:E48 E50:E83">
    <cfRule type="cellIs" dxfId="5" priority="5"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1">
    <tabColor theme="9" tint="0.4"/>
  </sheetPr>
  <dimension ref="A1:E83"/>
  <sheetViews>
    <sheetView showZeros="0" zoomScale="70" zoomScaleNormal="70" workbookViewId="0">
      <pane ySplit="3" topLeftCell="A4" activePane="bottomLeft" state="frozen"/>
      <selection/>
      <selection pane="bottomLeft" activeCell="C2" sqref="C$1:C$1048576"/>
    </sheetView>
  </sheetViews>
  <sheetFormatPr defaultColWidth="9" defaultRowHeight="18.75" outlineLevelCol="4"/>
  <cols>
    <col min="1" max="1" width="20.6333333333333" style="392" customWidth="1"/>
    <col min="2" max="2" width="62.7" customWidth="1"/>
    <col min="3" max="3" width="53.8083333333333" style="393" customWidth="1"/>
    <col min="4" max="4" width="9" style="259"/>
    <col min="5" max="5" width="12.8916666666667" hidden="1" customWidth="1"/>
  </cols>
  <sheetData>
    <row r="1" customFormat="1" ht="64" customHeight="1" spans="1:5">
      <c r="A1" s="392"/>
      <c r="B1" s="394" t="s">
        <v>2009</v>
      </c>
      <c r="C1" s="395"/>
      <c r="D1" s="396"/>
      <c r="E1" s="397"/>
    </row>
    <row r="2" customFormat="1" ht="20.1" customHeight="1" spans="1:5">
      <c r="A2" s="392"/>
      <c r="B2" s="398" t="s">
        <v>2010</v>
      </c>
      <c r="C2" s="399" t="s">
        <v>2</v>
      </c>
      <c r="D2" s="259"/>
    </row>
    <row r="3" customFormat="1" ht="45" customHeight="1" spans="1:5">
      <c r="A3" s="400" t="s">
        <v>1722</v>
      </c>
      <c r="B3" s="401" t="s">
        <v>1723</v>
      </c>
      <c r="C3" s="402" t="s">
        <v>1643</v>
      </c>
      <c r="D3" s="266" t="s">
        <v>8</v>
      </c>
    </row>
    <row r="4" ht="30" customHeight="1" spans="1:5">
      <c r="A4" s="403">
        <v>501</v>
      </c>
      <c r="B4" s="404" t="s">
        <v>1931</v>
      </c>
      <c r="C4" s="405">
        <f>SUMIFS(C5:C$82,E5:E$82,A4)</f>
        <v>40004</v>
      </c>
      <c r="D4" s="139" t="str">
        <f t="shared" ref="D4:D67" si="0">IF(B4&lt;&gt;"",IF(SUM(C4)&lt;&gt;0,"是","否"),"是")</f>
        <v>是</v>
      </c>
      <c r="E4" s="139" t="str">
        <f t="shared" ref="E4:E67" si="1">IF(LEN(A4)=3,"类",LEFT(A4,3))</f>
        <v>类</v>
      </c>
    </row>
    <row r="5" ht="30" customHeight="1" spans="1:5">
      <c r="A5" s="400">
        <v>50101</v>
      </c>
      <c r="B5" s="406" t="s">
        <v>1932</v>
      </c>
      <c r="C5" s="407">
        <v>25972</v>
      </c>
      <c r="D5" s="139" t="str">
        <f t="shared" si="0"/>
        <v>是</v>
      </c>
      <c r="E5" s="139" t="str">
        <f t="shared" si="1"/>
        <v>501</v>
      </c>
    </row>
    <row r="6" ht="30" customHeight="1" spans="1:5">
      <c r="A6" s="400">
        <v>50102</v>
      </c>
      <c r="B6" s="406" t="s">
        <v>1933</v>
      </c>
      <c r="C6" s="407">
        <v>8168</v>
      </c>
      <c r="D6" s="139" t="str">
        <f t="shared" si="0"/>
        <v>是</v>
      </c>
      <c r="E6" s="139" t="str">
        <f t="shared" si="1"/>
        <v>501</v>
      </c>
    </row>
    <row r="7" ht="30" customHeight="1" spans="1:5">
      <c r="A7" s="400">
        <v>50103</v>
      </c>
      <c r="B7" s="406" t="s">
        <v>1934</v>
      </c>
      <c r="C7" s="407">
        <v>2977</v>
      </c>
      <c r="D7" s="139" t="str">
        <f t="shared" si="0"/>
        <v>是</v>
      </c>
      <c r="E7" s="139" t="str">
        <f t="shared" si="1"/>
        <v>501</v>
      </c>
    </row>
    <row r="8" ht="30" customHeight="1" spans="1:5">
      <c r="A8" s="400">
        <v>50199</v>
      </c>
      <c r="B8" s="406" t="s">
        <v>1935</v>
      </c>
      <c r="C8" s="407">
        <v>2887</v>
      </c>
      <c r="D8" s="139" t="str">
        <f t="shared" si="0"/>
        <v>是</v>
      </c>
      <c r="E8" s="139" t="str">
        <f t="shared" si="1"/>
        <v>501</v>
      </c>
    </row>
    <row r="9" ht="30" customHeight="1" spans="1:5">
      <c r="A9" s="403">
        <v>502</v>
      </c>
      <c r="B9" s="404" t="s">
        <v>1936</v>
      </c>
      <c r="C9" s="405">
        <f>SUMIFS(C10:C$82,E10:E$82,A9)</f>
        <v>4722</v>
      </c>
      <c r="D9" s="139" t="str">
        <f t="shared" si="0"/>
        <v>是</v>
      </c>
      <c r="E9" s="139" t="str">
        <f t="shared" si="1"/>
        <v>类</v>
      </c>
    </row>
    <row r="10" ht="30" customHeight="1" spans="1:5">
      <c r="A10" s="408" t="s">
        <v>1937</v>
      </c>
      <c r="B10" s="409" t="s">
        <v>1938</v>
      </c>
      <c r="C10" s="407">
        <v>3763</v>
      </c>
      <c r="D10" s="139" t="str">
        <f t="shared" si="0"/>
        <v>是</v>
      </c>
      <c r="E10" s="139" t="str">
        <f t="shared" si="1"/>
        <v>502</v>
      </c>
    </row>
    <row r="11" ht="30" customHeight="1" spans="1:5">
      <c r="A11" s="408" t="s">
        <v>1939</v>
      </c>
      <c r="B11" s="409" t="s">
        <v>1940</v>
      </c>
      <c r="C11" s="407">
        <v>12</v>
      </c>
      <c r="D11" s="139" t="str">
        <f t="shared" si="0"/>
        <v>是</v>
      </c>
      <c r="E11" s="139" t="str">
        <f t="shared" si="1"/>
        <v>502</v>
      </c>
    </row>
    <row r="12" ht="30" customHeight="1" spans="1:5">
      <c r="A12" s="408" t="s">
        <v>1941</v>
      </c>
      <c r="B12" s="409" t="s">
        <v>1942</v>
      </c>
      <c r="C12" s="407">
        <v>12</v>
      </c>
      <c r="D12" s="139" t="str">
        <f t="shared" si="0"/>
        <v>是</v>
      </c>
      <c r="E12" s="139" t="str">
        <f t="shared" si="1"/>
        <v>502</v>
      </c>
    </row>
    <row r="13" ht="30" hidden="1" customHeight="1" spans="1:5">
      <c r="A13" s="408" t="s">
        <v>1943</v>
      </c>
      <c r="B13" s="409" t="s">
        <v>1944</v>
      </c>
      <c r="C13" s="410">
        <v>0</v>
      </c>
      <c r="D13" s="139" t="str">
        <f t="shared" si="0"/>
        <v>否</v>
      </c>
      <c r="E13" s="139" t="str">
        <f t="shared" si="1"/>
        <v>502</v>
      </c>
    </row>
    <row r="14" ht="30" hidden="1" customHeight="1" spans="1:5">
      <c r="A14" s="408" t="s">
        <v>1945</v>
      </c>
      <c r="B14" s="409" t="s">
        <v>1946</v>
      </c>
      <c r="C14" s="410">
        <v>0</v>
      </c>
      <c r="D14" s="139" t="str">
        <f t="shared" si="0"/>
        <v>否</v>
      </c>
      <c r="E14" s="139" t="str">
        <f t="shared" si="1"/>
        <v>502</v>
      </c>
    </row>
    <row r="15" ht="30" customHeight="1" spans="1:5">
      <c r="A15" s="408" t="s">
        <v>1947</v>
      </c>
      <c r="B15" s="409" t="s">
        <v>1948</v>
      </c>
      <c r="C15" s="407">
        <v>36</v>
      </c>
      <c r="D15" s="139" t="str">
        <f t="shared" si="0"/>
        <v>是</v>
      </c>
      <c r="E15" s="139" t="str">
        <f t="shared" si="1"/>
        <v>502</v>
      </c>
    </row>
    <row r="16" ht="30" hidden="1" customHeight="1" spans="1:5">
      <c r="A16" s="408" t="s">
        <v>1949</v>
      </c>
      <c r="B16" s="409" t="s">
        <v>1950</v>
      </c>
      <c r="C16" s="410">
        <v>0</v>
      </c>
      <c r="D16" s="139" t="str">
        <f t="shared" si="0"/>
        <v>否</v>
      </c>
      <c r="E16" s="139" t="str">
        <f t="shared" si="1"/>
        <v>502</v>
      </c>
    </row>
    <row r="17" ht="30" customHeight="1" spans="1:5">
      <c r="A17" s="408" t="s">
        <v>1951</v>
      </c>
      <c r="B17" s="409" t="s">
        <v>1952</v>
      </c>
      <c r="C17" s="407">
        <v>452</v>
      </c>
      <c r="D17" s="139" t="str">
        <f t="shared" si="0"/>
        <v>是</v>
      </c>
      <c r="E17" s="139" t="str">
        <f t="shared" si="1"/>
        <v>502</v>
      </c>
    </row>
    <row r="18" ht="30" customHeight="1" spans="1:5">
      <c r="A18" s="408" t="s">
        <v>1953</v>
      </c>
      <c r="B18" s="409" t="s">
        <v>1954</v>
      </c>
      <c r="C18" s="407">
        <v>143</v>
      </c>
      <c r="D18" s="139" t="str">
        <f t="shared" si="0"/>
        <v>是</v>
      </c>
      <c r="E18" s="139" t="str">
        <f t="shared" si="1"/>
        <v>502</v>
      </c>
    </row>
    <row r="19" ht="30" customHeight="1" spans="1:5">
      <c r="A19" s="408" t="s">
        <v>1955</v>
      </c>
      <c r="B19" s="409" t="s">
        <v>1956</v>
      </c>
      <c r="C19" s="407">
        <v>304</v>
      </c>
      <c r="D19" s="139" t="str">
        <f t="shared" si="0"/>
        <v>是</v>
      </c>
      <c r="E19" s="139" t="str">
        <f t="shared" si="1"/>
        <v>502</v>
      </c>
    </row>
    <row r="20" ht="30" hidden="1" customHeight="1" spans="1:5">
      <c r="A20" s="403">
        <v>503</v>
      </c>
      <c r="B20" s="404" t="s">
        <v>1957</v>
      </c>
      <c r="C20" s="405">
        <f>SUMIFS(C21:C$82,E21:E$82,A20)</f>
        <v>0</v>
      </c>
      <c r="D20" s="139" t="str">
        <f t="shared" si="0"/>
        <v>否</v>
      </c>
      <c r="E20" s="139" t="str">
        <f t="shared" si="1"/>
        <v>类</v>
      </c>
    </row>
    <row r="21" ht="30" hidden="1" customHeight="1" spans="1:5">
      <c r="A21" s="400">
        <v>50301</v>
      </c>
      <c r="B21" s="406" t="s">
        <v>1958</v>
      </c>
      <c r="C21" s="410">
        <v>0</v>
      </c>
      <c r="D21" s="139" t="str">
        <f t="shared" si="0"/>
        <v>否</v>
      </c>
      <c r="E21" s="139" t="str">
        <f t="shared" si="1"/>
        <v>503</v>
      </c>
    </row>
    <row r="22" ht="30" hidden="1" customHeight="1" spans="1:5">
      <c r="A22" s="400">
        <v>50302</v>
      </c>
      <c r="B22" s="406" t="s">
        <v>1959</v>
      </c>
      <c r="C22" s="410">
        <v>0</v>
      </c>
      <c r="D22" s="139" t="str">
        <f t="shared" si="0"/>
        <v>否</v>
      </c>
      <c r="E22" s="139" t="str">
        <f t="shared" si="1"/>
        <v>503</v>
      </c>
    </row>
    <row r="23" ht="30" hidden="1" customHeight="1" spans="1:5">
      <c r="A23" s="400">
        <v>50303</v>
      </c>
      <c r="B23" s="406" t="s">
        <v>1960</v>
      </c>
      <c r="C23" s="410">
        <v>0</v>
      </c>
      <c r="D23" s="139" t="str">
        <f t="shared" si="0"/>
        <v>否</v>
      </c>
      <c r="E23" s="139" t="str">
        <f t="shared" si="1"/>
        <v>503</v>
      </c>
    </row>
    <row r="24" ht="30" hidden="1" customHeight="1" spans="1:5">
      <c r="A24" s="400">
        <v>50305</v>
      </c>
      <c r="B24" s="406" t="s">
        <v>1961</v>
      </c>
      <c r="C24" s="410">
        <v>0</v>
      </c>
      <c r="D24" s="139" t="str">
        <f t="shared" si="0"/>
        <v>否</v>
      </c>
      <c r="E24" s="139" t="str">
        <f t="shared" si="1"/>
        <v>503</v>
      </c>
    </row>
    <row r="25" ht="30" hidden="1" customHeight="1" spans="1:5">
      <c r="A25" s="400">
        <v>50306</v>
      </c>
      <c r="B25" s="406" t="s">
        <v>1962</v>
      </c>
      <c r="C25" s="410">
        <v>0</v>
      </c>
      <c r="D25" s="139" t="str">
        <f t="shared" si="0"/>
        <v>否</v>
      </c>
      <c r="E25" s="139" t="str">
        <f t="shared" si="1"/>
        <v>503</v>
      </c>
    </row>
    <row r="26" ht="30" hidden="1" customHeight="1" spans="1:5">
      <c r="A26" s="400">
        <v>50307</v>
      </c>
      <c r="B26" s="406" t="s">
        <v>1963</v>
      </c>
      <c r="C26" s="410">
        <v>0</v>
      </c>
      <c r="D26" s="139" t="str">
        <f t="shared" si="0"/>
        <v>否</v>
      </c>
      <c r="E26" s="139" t="str">
        <f t="shared" si="1"/>
        <v>503</v>
      </c>
    </row>
    <row r="27" ht="30" hidden="1" customHeight="1" spans="1:5">
      <c r="A27" s="400">
        <v>50399</v>
      </c>
      <c r="B27" s="406" t="s">
        <v>1964</v>
      </c>
      <c r="C27" s="410">
        <v>0</v>
      </c>
      <c r="D27" s="139" t="str">
        <f t="shared" si="0"/>
        <v>否</v>
      </c>
      <c r="E27" s="139" t="str">
        <f t="shared" si="1"/>
        <v>503</v>
      </c>
    </row>
    <row r="28" ht="30" hidden="1" customHeight="1" spans="1:5">
      <c r="A28" s="403">
        <v>504</v>
      </c>
      <c r="B28" s="404" t="s">
        <v>1965</v>
      </c>
      <c r="C28" s="405">
        <f>SUMIFS(C29:C$82,E29:E$82,A28)</f>
        <v>0</v>
      </c>
      <c r="D28" s="139" t="str">
        <f t="shared" si="0"/>
        <v>否</v>
      </c>
      <c r="E28" s="139" t="str">
        <f t="shared" si="1"/>
        <v>类</v>
      </c>
    </row>
    <row r="29" ht="30" hidden="1" customHeight="1" spans="1:5">
      <c r="A29" s="400">
        <v>50401</v>
      </c>
      <c r="B29" s="406" t="s">
        <v>1958</v>
      </c>
      <c r="C29" s="410">
        <v>0</v>
      </c>
      <c r="D29" s="139" t="str">
        <f t="shared" si="0"/>
        <v>否</v>
      </c>
      <c r="E29" s="139" t="str">
        <f t="shared" si="1"/>
        <v>504</v>
      </c>
    </row>
    <row r="30" ht="30" hidden="1" customHeight="1" spans="1:5">
      <c r="A30" s="400">
        <v>50402</v>
      </c>
      <c r="B30" s="406" t="s">
        <v>1959</v>
      </c>
      <c r="C30" s="410">
        <v>0</v>
      </c>
      <c r="D30" s="139" t="str">
        <f t="shared" si="0"/>
        <v>否</v>
      </c>
      <c r="E30" s="139" t="str">
        <f t="shared" si="1"/>
        <v>504</v>
      </c>
    </row>
    <row r="31" ht="30" hidden="1" customHeight="1" spans="1:5">
      <c r="A31" s="400">
        <v>50403</v>
      </c>
      <c r="B31" s="406" t="s">
        <v>1960</v>
      </c>
      <c r="C31" s="410">
        <v>0</v>
      </c>
      <c r="D31" s="139" t="str">
        <f t="shared" si="0"/>
        <v>否</v>
      </c>
      <c r="E31" s="139" t="str">
        <f t="shared" si="1"/>
        <v>504</v>
      </c>
    </row>
    <row r="32" ht="30" hidden="1" customHeight="1" spans="1:5">
      <c r="A32" s="400">
        <v>50404</v>
      </c>
      <c r="B32" s="406" t="s">
        <v>1962</v>
      </c>
      <c r="C32" s="410">
        <v>0</v>
      </c>
      <c r="D32" s="139" t="str">
        <f t="shared" si="0"/>
        <v>否</v>
      </c>
      <c r="E32" s="139" t="str">
        <f t="shared" si="1"/>
        <v>504</v>
      </c>
    </row>
    <row r="33" ht="30" hidden="1" customHeight="1" spans="1:5">
      <c r="A33" s="400">
        <v>50405</v>
      </c>
      <c r="B33" s="406" t="s">
        <v>1963</v>
      </c>
      <c r="C33" s="410">
        <v>0</v>
      </c>
      <c r="D33" s="139" t="str">
        <f t="shared" si="0"/>
        <v>否</v>
      </c>
      <c r="E33" s="139" t="str">
        <f t="shared" si="1"/>
        <v>504</v>
      </c>
    </row>
    <row r="34" ht="30" hidden="1" customHeight="1" spans="1:5">
      <c r="A34" s="400">
        <v>50499</v>
      </c>
      <c r="B34" s="406" t="s">
        <v>1964</v>
      </c>
      <c r="C34" s="410">
        <v>0</v>
      </c>
      <c r="D34" s="139" t="str">
        <f t="shared" si="0"/>
        <v>否</v>
      </c>
      <c r="E34" s="139" t="str">
        <f t="shared" si="1"/>
        <v>504</v>
      </c>
    </row>
    <row r="35" ht="30" customHeight="1" spans="1:5">
      <c r="A35" s="403">
        <v>505</v>
      </c>
      <c r="B35" s="404" t="s">
        <v>1966</v>
      </c>
      <c r="C35" s="405">
        <f>SUMIFS(C36:C$82,E36:E$82,A35)</f>
        <v>102984</v>
      </c>
      <c r="D35" s="139" t="str">
        <f t="shared" si="0"/>
        <v>是</v>
      </c>
      <c r="E35" s="139" t="str">
        <f t="shared" si="1"/>
        <v>类</v>
      </c>
    </row>
    <row r="36" ht="30" customHeight="1" spans="1:5">
      <c r="A36" s="400">
        <v>50501</v>
      </c>
      <c r="B36" s="406" t="s">
        <v>1967</v>
      </c>
      <c r="C36" s="407">
        <v>100698</v>
      </c>
      <c r="D36" s="139" t="str">
        <f t="shared" si="0"/>
        <v>是</v>
      </c>
      <c r="E36" s="139" t="str">
        <f t="shared" si="1"/>
        <v>505</v>
      </c>
    </row>
    <row r="37" ht="30" customHeight="1" spans="1:5">
      <c r="A37" s="400">
        <v>50502</v>
      </c>
      <c r="B37" s="406" t="s">
        <v>1968</v>
      </c>
      <c r="C37" s="407">
        <v>2286</v>
      </c>
      <c r="D37" s="139" t="str">
        <f t="shared" si="0"/>
        <v>是</v>
      </c>
      <c r="E37" s="139" t="str">
        <f t="shared" si="1"/>
        <v>505</v>
      </c>
    </row>
    <row r="38" ht="30" hidden="1" customHeight="1" spans="1:5">
      <c r="A38" s="400">
        <v>50599</v>
      </c>
      <c r="B38" s="406" t="s">
        <v>1969</v>
      </c>
      <c r="C38" s="410">
        <v>0</v>
      </c>
      <c r="D38" s="139" t="str">
        <f t="shared" si="0"/>
        <v>否</v>
      </c>
      <c r="E38" s="139" t="str">
        <f t="shared" si="1"/>
        <v>505</v>
      </c>
    </row>
    <row r="39" ht="30" hidden="1" customHeight="1" spans="1:5">
      <c r="A39" s="403">
        <v>506</v>
      </c>
      <c r="B39" s="404" t="s">
        <v>1970</v>
      </c>
      <c r="C39" s="405">
        <f>SUMIFS(C40:C$82,E40:E$82,A39)</f>
        <v>0</v>
      </c>
      <c r="D39" s="139" t="str">
        <f t="shared" si="0"/>
        <v>否</v>
      </c>
      <c r="E39" s="139" t="str">
        <f t="shared" si="1"/>
        <v>类</v>
      </c>
    </row>
    <row r="40" ht="30" hidden="1" customHeight="1" spans="1:5">
      <c r="A40" s="400">
        <v>50601</v>
      </c>
      <c r="B40" s="406" t="s">
        <v>1971</v>
      </c>
      <c r="C40" s="410">
        <v>0</v>
      </c>
      <c r="D40" s="139" t="str">
        <f t="shared" si="0"/>
        <v>否</v>
      </c>
      <c r="E40" s="139" t="str">
        <f t="shared" si="1"/>
        <v>506</v>
      </c>
    </row>
    <row r="41" ht="30" hidden="1" customHeight="1" spans="1:5">
      <c r="A41" s="400">
        <v>50602</v>
      </c>
      <c r="B41" s="406" t="s">
        <v>1972</v>
      </c>
      <c r="C41" s="410">
        <v>0</v>
      </c>
      <c r="D41" s="139" t="str">
        <f t="shared" si="0"/>
        <v>否</v>
      </c>
      <c r="E41" s="139" t="str">
        <f t="shared" si="1"/>
        <v>506</v>
      </c>
    </row>
    <row r="42" ht="30" hidden="1" customHeight="1" spans="1:5">
      <c r="A42" s="403">
        <v>507</v>
      </c>
      <c r="B42" s="404" t="s">
        <v>1896</v>
      </c>
      <c r="C42" s="405">
        <f>SUMIFS(C43:C$82,E43:E$82,A42)</f>
        <v>0</v>
      </c>
      <c r="D42" s="139" t="str">
        <f t="shared" si="0"/>
        <v>否</v>
      </c>
      <c r="E42" s="139" t="str">
        <f t="shared" si="1"/>
        <v>类</v>
      </c>
    </row>
    <row r="43" ht="30" hidden="1" customHeight="1" spans="1:5">
      <c r="A43" s="400">
        <v>50701</v>
      </c>
      <c r="B43" s="406" t="s">
        <v>1973</v>
      </c>
      <c r="C43" s="410">
        <v>0</v>
      </c>
      <c r="D43" s="139" t="str">
        <f t="shared" si="0"/>
        <v>否</v>
      </c>
      <c r="E43" s="139" t="str">
        <f t="shared" si="1"/>
        <v>507</v>
      </c>
    </row>
    <row r="44" ht="30" hidden="1" customHeight="1" spans="1:5">
      <c r="A44" s="400">
        <v>50702</v>
      </c>
      <c r="B44" s="406" t="s">
        <v>1974</v>
      </c>
      <c r="C44" s="410">
        <v>0</v>
      </c>
      <c r="D44" s="139" t="str">
        <f t="shared" si="0"/>
        <v>否</v>
      </c>
      <c r="E44" s="139" t="str">
        <f t="shared" si="1"/>
        <v>507</v>
      </c>
    </row>
    <row r="45" ht="30" hidden="1" customHeight="1" spans="1:5">
      <c r="A45" s="400">
        <v>50799</v>
      </c>
      <c r="B45" s="406" t="s">
        <v>1975</v>
      </c>
      <c r="C45" s="410">
        <v>0</v>
      </c>
      <c r="D45" s="139" t="str">
        <f t="shared" si="0"/>
        <v>否</v>
      </c>
      <c r="E45" s="139" t="str">
        <f t="shared" si="1"/>
        <v>507</v>
      </c>
    </row>
    <row r="46" ht="30" hidden="1" customHeight="1" spans="1:5">
      <c r="A46" s="403">
        <v>508</v>
      </c>
      <c r="B46" s="404" t="s">
        <v>1976</v>
      </c>
      <c r="C46" s="405">
        <f>SUMIFS(C47:C$82,E47:E$82,A46)</f>
        <v>0</v>
      </c>
      <c r="D46" s="139" t="str">
        <f t="shared" si="0"/>
        <v>否</v>
      </c>
      <c r="E46" s="139" t="str">
        <f t="shared" si="1"/>
        <v>类</v>
      </c>
    </row>
    <row r="47" ht="30" hidden="1" customHeight="1" spans="1:5">
      <c r="A47" s="400">
        <v>50801</v>
      </c>
      <c r="B47" s="406" t="s">
        <v>1977</v>
      </c>
      <c r="C47" s="410">
        <v>0</v>
      </c>
      <c r="D47" s="139" t="str">
        <f t="shared" si="0"/>
        <v>否</v>
      </c>
      <c r="E47" s="139" t="str">
        <f t="shared" si="1"/>
        <v>508</v>
      </c>
    </row>
    <row r="48" ht="30" hidden="1" customHeight="1" spans="1:5">
      <c r="A48" s="400">
        <v>50802</v>
      </c>
      <c r="B48" s="406" t="s">
        <v>1978</v>
      </c>
      <c r="C48" s="410">
        <v>0</v>
      </c>
      <c r="D48" s="139" t="str">
        <f t="shared" si="0"/>
        <v>否</v>
      </c>
      <c r="E48" s="139" t="str">
        <f t="shared" si="1"/>
        <v>508</v>
      </c>
    </row>
    <row r="49" ht="30" hidden="1" customHeight="1" spans="1:5">
      <c r="A49" s="400" t="s">
        <v>1979</v>
      </c>
      <c r="B49" s="406" t="s">
        <v>1980</v>
      </c>
      <c r="C49" s="410">
        <v>0</v>
      </c>
      <c r="D49" s="139" t="str">
        <f t="shared" si="0"/>
        <v>否</v>
      </c>
      <c r="E49" s="139" t="str">
        <f t="shared" si="1"/>
        <v>508</v>
      </c>
    </row>
    <row r="50" ht="30" customHeight="1" spans="1:5">
      <c r="A50" s="403">
        <v>509</v>
      </c>
      <c r="B50" s="404" t="s">
        <v>1805</v>
      </c>
      <c r="C50" s="405">
        <f>SUMIFS(C51:C$82,E51:E$82,A50)</f>
        <v>10511</v>
      </c>
      <c r="D50" s="139" t="str">
        <f t="shared" si="0"/>
        <v>是</v>
      </c>
      <c r="E50" s="139" t="str">
        <f t="shared" si="1"/>
        <v>类</v>
      </c>
    </row>
    <row r="51" ht="30" customHeight="1" spans="1:5">
      <c r="A51" s="400">
        <v>50901</v>
      </c>
      <c r="B51" s="406" t="s">
        <v>1981</v>
      </c>
      <c r="C51" s="407">
        <v>6686</v>
      </c>
      <c r="D51" s="139" t="str">
        <f t="shared" si="0"/>
        <v>是</v>
      </c>
      <c r="E51" s="139" t="str">
        <f t="shared" si="1"/>
        <v>509</v>
      </c>
    </row>
    <row r="52" ht="30" hidden="1" customHeight="1" spans="1:5">
      <c r="A52" s="400">
        <v>50902</v>
      </c>
      <c r="B52" s="406" t="s">
        <v>1982</v>
      </c>
      <c r="C52" s="410">
        <v>0</v>
      </c>
      <c r="D52" s="139" t="str">
        <f t="shared" si="0"/>
        <v>否</v>
      </c>
      <c r="E52" s="139" t="str">
        <f t="shared" si="1"/>
        <v>509</v>
      </c>
    </row>
    <row r="53" ht="30" hidden="1" customHeight="1" spans="1:5">
      <c r="A53" s="400">
        <v>50903</v>
      </c>
      <c r="B53" s="406" t="s">
        <v>1983</v>
      </c>
      <c r="C53" s="410">
        <v>0</v>
      </c>
      <c r="D53" s="139" t="str">
        <f t="shared" si="0"/>
        <v>否</v>
      </c>
      <c r="E53" s="139" t="str">
        <f t="shared" si="1"/>
        <v>509</v>
      </c>
    </row>
    <row r="54" ht="30" customHeight="1" spans="1:5">
      <c r="A54" s="400">
        <v>50905</v>
      </c>
      <c r="B54" s="406" t="s">
        <v>1984</v>
      </c>
      <c r="C54" s="407">
        <v>3696</v>
      </c>
      <c r="D54" s="139" t="str">
        <f t="shared" si="0"/>
        <v>是</v>
      </c>
      <c r="E54" s="139" t="str">
        <f t="shared" si="1"/>
        <v>509</v>
      </c>
    </row>
    <row r="55" ht="30" customHeight="1" spans="1:5">
      <c r="A55" s="400">
        <v>50999</v>
      </c>
      <c r="B55" s="406" t="s">
        <v>1985</v>
      </c>
      <c r="C55" s="407">
        <v>129</v>
      </c>
      <c r="D55" s="139" t="str">
        <f t="shared" si="0"/>
        <v>是</v>
      </c>
      <c r="E55" s="139" t="str">
        <f t="shared" si="1"/>
        <v>509</v>
      </c>
    </row>
    <row r="56" ht="30" hidden="1" customHeight="1" spans="1:5">
      <c r="A56" s="403">
        <v>510</v>
      </c>
      <c r="B56" s="404" t="s">
        <v>1909</v>
      </c>
      <c r="C56" s="405">
        <f>SUMIFS(C57:C$82,E57:E$82,A56)</f>
        <v>0</v>
      </c>
      <c r="D56" s="139" t="str">
        <f t="shared" si="0"/>
        <v>否</v>
      </c>
      <c r="E56" s="139" t="str">
        <f t="shared" si="1"/>
        <v>类</v>
      </c>
    </row>
    <row r="57" ht="30" hidden="1" customHeight="1" spans="1:5">
      <c r="A57" s="400">
        <v>51002</v>
      </c>
      <c r="B57" s="406" t="s">
        <v>1986</v>
      </c>
      <c r="C57" s="410">
        <v>0</v>
      </c>
      <c r="D57" s="139" t="str">
        <f t="shared" si="0"/>
        <v>否</v>
      </c>
      <c r="E57" s="139" t="str">
        <f t="shared" si="1"/>
        <v>510</v>
      </c>
    </row>
    <row r="58" ht="30" hidden="1" customHeight="1" spans="1:5">
      <c r="A58" s="400">
        <v>51003</v>
      </c>
      <c r="B58" s="406" t="s">
        <v>1987</v>
      </c>
      <c r="C58" s="410">
        <v>0</v>
      </c>
      <c r="D58" s="139" t="str">
        <f t="shared" si="0"/>
        <v>否</v>
      </c>
      <c r="E58" s="139" t="str">
        <f t="shared" si="1"/>
        <v>510</v>
      </c>
    </row>
    <row r="59" ht="30" hidden="1" customHeight="1" spans="1:5">
      <c r="A59" s="400">
        <v>51004</v>
      </c>
      <c r="B59" s="406" t="s">
        <v>1988</v>
      </c>
      <c r="C59" s="410">
        <v>0</v>
      </c>
      <c r="D59" s="139" t="str">
        <f t="shared" si="0"/>
        <v>否</v>
      </c>
      <c r="E59" s="139" t="str">
        <f t="shared" si="1"/>
        <v>510</v>
      </c>
    </row>
    <row r="60" ht="30" hidden="1" customHeight="1" spans="1:5">
      <c r="A60" s="403">
        <v>511</v>
      </c>
      <c r="B60" s="404" t="s">
        <v>1831</v>
      </c>
      <c r="C60" s="405">
        <f>SUMIFS(C61:C$82,E61:E$82,A60)</f>
        <v>0</v>
      </c>
      <c r="D60" s="139" t="str">
        <f t="shared" si="0"/>
        <v>否</v>
      </c>
      <c r="E60" s="139" t="str">
        <f t="shared" si="1"/>
        <v>类</v>
      </c>
    </row>
    <row r="61" ht="30" hidden="1" customHeight="1" spans="1:5">
      <c r="A61" s="400">
        <v>51101</v>
      </c>
      <c r="B61" s="406" t="s">
        <v>1989</v>
      </c>
      <c r="C61" s="410">
        <v>0</v>
      </c>
      <c r="D61" s="139" t="str">
        <f t="shared" si="0"/>
        <v>否</v>
      </c>
      <c r="E61" s="139" t="str">
        <f t="shared" si="1"/>
        <v>511</v>
      </c>
    </row>
    <row r="62" ht="30" hidden="1" customHeight="1" spans="1:5">
      <c r="A62" s="400">
        <v>51102</v>
      </c>
      <c r="B62" s="406" t="s">
        <v>1990</v>
      </c>
      <c r="C62" s="410">
        <v>0</v>
      </c>
      <c r="D62" s="139" t="str">
        <f t="shared" si="0"/>
        <v>否</v>
      </c>
      <c r="E62" s="139" t="str">
        <f t="shared" si="1"/>
        <v>511</v>
      </c>
    </row>
    <row r="63" ht="30" hidden="1" customHeight="1" spans="1:5">
      <c r="A63" s="400">
        <v>51103</v>
      </c>
      <c r="B63" s="406" t="s">
        <v>1991</v>
      </c>
      <c r="C63" s="410">
        <v>0</v>
      </c>
      <c r="D63" s="139" t="str">
        <f t="shared" si="0"/>
        <v>否</v>
      </c>
      <c r="E63" s="139" t="str">
        <f t="shared" si="1"/>
        <v>511</v>
      </c>
    </row>
    <row r="64" ht="30" hidden="1" customHeight="1" spans="1:5">
      <c r="A64" s="400">
        <v>51104</v>
      </c>
      <c r="B64" s="406" t="s">
        <v>1992</v>
      </c>
      <c r="C64" s="410">
        <v>0</v>
      </c>
      <c r="D64" s="139" t="str">
        <f t="shared" si="0"/>
        <v>否</v>
      </c>
      <c r="E64" s="139" t="str">
        <f t="shared" si="1"/>
        <v>511</v>
      </c>
    </row>
    <row r="65" ht="30" hidden="1" customHeight="1" spans="1:5">
      <c r="A65" s="403">
        <v>512</v>
      </c>
      <c r="B65" s="404" t="s">
        <v>140</v>
      </c>
      <c r="C65" s="405">
        <f>SUMIFS(C66:C$82,E66:E$82,A65)</f>
        <v>0</v>
      </c>
      <c r="D65" s="139" t="str">
        <f t="shared" si="0"/>
        <v>否</v>
      </c>
      <c r="E65" s="139" t="str">
        <f t="shared" si="1"/>
        <v>类</v>
      </c>
    </row>
    <row r="66" ht="30" hidden="1" customHeight="1" spans="1:5">
      <c r="A66" s="400">
        <v>51201</v>
      </c>
      <c r="B66" s="406" t="s">
        <v>1993</v>
      </c>
      <c r="C66" s="410">
        <v>0</v>
      </c>
      <c r="D66" s="139" t="str">
        <f t="shared" si="0"/>
        <v>否</v>
      </c>
      <c r="E66" s="139" t="str">
        <f t="shared" si="1"/>
        <v>512</v>
      </c>
    </row>
    <row r="67" ht="30" hidden="1" customHeight="1" spans="1:5">
      <c r="A67" s="400">
        <v>51202</v>
      </c>
      <c r="B67" s="406" t="s">
        <v>1994</v>
      </c>
      <c r="C67" s="410">
        <v>0</v>
      </c>
      <c r="D67" s="139" t="str">
        <f t="shared" si="0"/>
        <v>否</v>
      </c>
      <c r="E67" s="139" t="str">
        <f t="shared" si="1"/>
        <v>512</v>
      </c>
    </row>
    <row r="68" ht="30" hidden="1" customHeight="1" spans="1:5">
      <c r="A68" s="403">
        <v>513</v>
      </c>
      <c r="B68" s="404" t="s">
        <v>133</v>
      </c>
      <c r="C68" s="405">
        <f>SUMIFS(C69:C$82,E69:E$82,A68)</f>
        <v>0</v>
      </c>
      <c r="D68" s="139" t="str">
        <f t="shared" ref="D68:D83" si="2">IF(B68&lt;&gt;"",IF(SUM(C68)&lt;&gt;0,"是","否"),"是")</f>
        <v>否</v>
      </c>
      <c r="E68" s="139" t="str">
        <f t="shared" ref="E68:E83" si="3">IF(LEN(A68)=3,"类",LEFT(A68,3))</f>
        <v>类</v>
      </c>
    </row>
    <row r="69" ht="30" hidden="1" customHeight="1" spans="1:5">
      <c r="A69" s="400">
        <v>51301</v>
      </c>
      <c r="B69" s="406" t="s">
        <v>1995</v>
      </c>
      <c r="C69" s="410">
        <v>0</v>
      </c>
      <c r="D69" s="139" t="str">
        <f t="shared" si="2"/>
        <v>否</v>
      </c>
      <c r="E69" s="139" t="str">
        <f t="shared" si="3"/>
        <v>513</v>
      </c>
    </row>
    <row r="70" ht="30" hidden="1" customHeight="1" spans="1:5">
      <c r="A70" s="400">
        <v>51302</v>
      </c>
      <c r="B70" s="406" t="s">
        <v>1996</v>
      </c>
      <c r="C70" s="410">
        <v>0</v>
      </c>
      <c r="D70" s="139" t="str">
        <f t="shared" si="2"/>
        <v>否</v>
      </c>
      <c r="E70" s="139" t="str">
        <f t="shared" si="3"/>
        <v>513</v>
      </c>
    </row>
    <row r="71" ht="30" hidden="1" customHeight="1" spans="1:5">
      <c r="A71" s="400">
        <v>51303</v>
      </c>
      <c r="B71" s="406" t="s">
        <v>1997</v>
      </c>
      <c r="C71" s="410">
        <v>0</v>
      </c>
      <c r="D71" s="139" t="str">
        <f t="shared" si="2"/>
        <v>否</v>
      </c>
      <c r="E71" s="139" t="str">
        <f t="shared" si="3"/>
        <v>513</v>
      </c>
    </row>
    <row r="72" ht="30" hidden="1" customHeight="1" spans="1:5">
      <c r="A72" s="400">
        <v>51304</v>
      </c>
      <c r="B72" s="406" t="s">
        <v>1998</v>
      </c>
      <c r="C72" s="410">
        <v>0</v>
      </c>
      <c r="D72" s="139" t="str">
        <f t="shared" si="2"/>
        <v>否</v>
      </c>
      <c r="E72" s="139" t="str">
        <f t="shared" si="3"/>
        <v>513</v>
      </c>
    </row>
    <row r="73" ht="30" hidden="1" customHeight="1" spans="1:5">
      <c r="A73" s="400">
        <v>51305</v>
      </c>
      <c r="B73" s="406" t="s">
        <v>1999</v>
      </c>
      <c r="C73" s="410">
        <v>0</v>
      </c>
      <c r="D73" s="139" t="str">
        <f t="shared" si="2"/>
        <v>否</v>
      </c>
      <c r="E73" s="139" t="str">
        <f t="shared" si="3"/>
        <v>513</v>
      </c>
    </row>
    <row r="74" ht="30" hidden="1" customHeight="1" spans="1:5">
      <c r="A74" s="400">
        <v>51306</v>
      </c>
      <c r="B74" s="406" t="s">
        <v>2000</v>
      </c>
      <c r="C74" s="410">
        <v>0</v>
      </c>
      <c r="D74" s="139" t="str">
        <f t="shared" si="2"/>
        <v>否</v>
      </c>
      <c r="E74" s="139" t="str">
        <f t="shared" si="3"/>
        <v>513</v>
      </c>
    </row>
    <row r="75" ht="30" hidden="1" customHeight="1" spans="1:5">
      <c r="A75" s="403">
        <v>514</v>
      </c>
      <c r="B75" s="404" t="s">
        <v>2001</v>
      </c>
      <c r="C75" s="405">
        <f>SUMIFS(C76:C$82,E76:E$82,A75)</f>
        <v>0</v>
      </c>
      <c r="D75" s="139" t="str">
        <f t="shared" si="2"/>
        <v>否</v>
      </c>
      <c r="E75" s="139" t="str">
        <f t="shared" si="3"/>
        <v>类</v>
      </c>
    </row>
    <row r="76" ht="30" hidden="1" customHeight="1" spans="1:5">
      <c r="A76" s="400">
        <v>51401</v>
      </c>
      <c r="B76" s="406" t="s">
        <v>2002</v>
      </c>
      <c r="C76" s="410">
        <v>0</v>
      </c>
      <c r="D76" s="139" t="str">
        <f t="shared" si="2"/>
        <v>否</v>
      </c>
      <c r="E76" s="139" t="str">
        <f t="shared" si="3"/>
        <v>514</v>
      </c>
    </row>
    <row r="77" ht="30" hidden="1" customHeight="1" spans="1:5">
      <c r="A77" s="400">
        <v>51402</v>
      </c>
      <c r="B77" s="406" t="s">
        <v>2003</v>
      </c>
      <c r="C77" s="410">
        <v>0</v>
      </c>
      <c r="D77" s="139" t="str">
        <f t="shared" si="2"/>
        <v>否</v>
      </c>
      <c r="E77" s="139" t="str">
        <f t="shared" si="3"/>
        <v>514</v>
      </c>
    </row>
    <row r="78" ht="30" hidden="1" customHeight="1" spans="1:5">
      <c r="A78" s="403">
        <v>599</v>
      </c>
      <c r="B78" s="404" t="s">
        <v>1917</v>
      </c>
      <c r="C78" s="405">
        <f>SUMIFS(C79:C$82,E79:E$82,A78)</f>
        <v>0</v>
      </c>
      <c r="D78" s="139" t="str">
        <f t="shared" si="2"/>
        <v>否</v>
      </c>
      <c r="E78" s="139" t="str">
        <f t="shared" si="3"/>
        <v>类</v>
      </c>
    </row>
    <row r="79" ht="30" hidden="1" customHeight="1" spans="1:5">
      <c r="A79" s="400">
        <v>59906</v>
      </c>
      <c r="B79" s="406" t="s">
        <v>2004</v>
      </c>
      <c r="C79" s="410">
        <v>0</v>
      </c>
      <c r="D79" s="139" t="str">
        <f t="shared" si="2"/>
        <v>否</v>
      </c>
      <c r="E79" s="139" t="str">
        <f t="shared" si="3"/>
        <v>599</v>
      </c>
    </row>
    <row r="80" ht="30" hidden="1" customHeight="1" spans="1:5">
      <c r="A80" s="400">
        <v>59907</v>
      </c>
      <c r="B80" s="406" t="s">
        <v>2005</v>
      </c>
      <c r="C80" s="410">
        <v>0</v>
      </c>
      <c r="D80" s="139" t="str">
        <f t="shared" si="2"/>
        <v>否</v>
      </c>
      <c r="E80" s="139" t="str">
        <f t="shared" si="3"/>
        <v>599</v>
      </c>
    </row>
    <row r="81" ht="30" hidden="1" customHeight="1" spans="1:5">
      <c r="A81" s="400">
        <v>59908</v>
      </c>
      <c r="B81" s="406" t="s">
        <v>2006</v>
      </c>
      <c r="C81" s="410">
        <v>0</v>
      </c>
      <c r="D81" s="139" t="str">
        <f t="shared" si="2"/>
        <v>否</v>
      </c>
      <c r="E81" s="139" t="str">
        <f t="shared" si="3"/>
        <v>599</v>
      </c>
    </row>
    <row r="82" ht="30" hidden="1" customHeight="1" spans="1:5">
      <c r="A82" s="400">
        <v>59999</v>
      </c>
      <c r="B82" s="406" t="s">
        <v>2007</v>
      </c>
      <c r="C82" s="410">
        <v>0</v>
      </c>
      <c r="D82" s="139" t="str">
        <f t="shared" si="2"/>
        <v>否</v>
      </c>
      <c r="E82" s="139" t="str">
        <f t="shared" si="3"/>
        <v>599</v>
      </c>
    </row>
    <row r="83" ht="30" customHeight="1" spans="1:5">
      <c r="A83" s="411"/>
      <c r="B83" s="412" t="s">
        <v>2008</v>
      </c>
      <c r="C83" s="405">
        <f>SUMIFS(C4:C82,E4:E82,"类")</f>
        <v>158221</v>
      </c>
      <c r="D83" s="139" t="str">
        <f t="shared" si="2"/>
        <v>是</v>
      </c>
      <c r="E83" s="139" t="str">
        <f t="shared" si="3"/>
        <v/>
      </c>
    </row>
  </sheetData>
  <autoFilter xmlns:etc="http://www.wps.cn/officeDocument/2017/etCustomData" ref="A3:E83" etc:filterBottomFollowUsedRange="0">
    <filterColumn colId="3">
      <customFilters>
        <customFilter operator="equal" val="是"/>
      </customFilters>
    </filterColumn>
    <extLst/>
  </autoFilter>
  <mergeCells count="1">
    <mergeCell ref="B1:C1"/>
  </mergeCells>
  <conditionalFormatting sqref="D13">
    <cfRule type="cellIs" dxfId="5" priority="4" stopIfTrue="1" operator="lessThan">
      <formula>0</formula>
    </cfRule>
  </conditionalFormatting>
  <conditionalFormatting sqref="E13">
    <cfRule type="cellIs" dxfId="5" priority="3" stopIfTrue="1" operator="lessThan">
      <formula>0</formula>
    </cfRule>
  </conditionalFormatting>
  <conditionalFormatting sqref="D49">
    <cfRule type="cellIs" dxfId="5" priority="2" stopIfTrue="1" operator="lessThan">
      <formula>0</formula>
    </cfRule>
  </conditionalFormatting>
  <conditionalFormatting sqref="E49">
    <cfRule type="cellIs" dxfId="5" priority="1" stopIfTrue="1" operator="lessThan">
      <formula>0</formula>
    </cfRule>
  </conditionalFormatting>
  <conditionalFormatting sqref="D4:D12 D14:D48 D50:D85">
    <cfRule type="cellIs" dxfId="5" priority="6" stopIfTrue="1" operator="lessThan">
      <formula>0</formula>
    </cfRule>
  </conditionalFormatting>
  <conditionalFormatting sqref="E4:E12 E14:E48 E50:E83">
    <cfRule type="cellIs" dxfId="5" priority="5"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H31"/>
  <sheetViews>
    <sheetView showZeros="0" workbookViewId="0">
      <pane xSplit="1" ySplit="4" topLeftCell="B5" activePane="bottomRight" state="frozen"/>
      <selection/>
      <selection pane="topRight"/>
      <selection pane="bottomLeft"/>
      <selection pane="bottomRight" activeCell="B7" sqref="B7:B8"/>
    </sheetView>
  </sheetViews>
  <sheetFormatPr defaultColWidth="10" defaultRowHeight="13.5" outlineLevelCol="7"/>
  <cols>
    <col min="1" max="1" width="32.225" style="363" customWidth="1"/>
    <col min="2" max="3" width="13.225" style="365" customWidth="1"/>
    <col min="4" max="4" width="13.225" style="363" customWidth="1"/>
    <col min="5" max="5" width="14.3333333333333" style="363" customWidth="1"/>
    <col min="6" max="8" width="10" style="363" hidden="1" customWidth="1"/>
    <col min="9" max="16384" width="10" style="363"/>
  </cols>
  <sheetData>
    <row r="1" s="363" customFormat="1" ht="40.5" customHeight="1" spans="1:8">
      <c r="A1" s="366" t="s">
        <v>2011</v>
      </c>
      <c r="B1" s="367"/>
      <c r="C1" s="367"/>
      <c r="D1" s="366"/>
      <c r="E1" s="366"/>
      <c r="F1" s="368"/>
      <c r="G1" s="368"/>
    </row>
    <row r="2" s="364" customFormat="1" ht="17" customHeight="1" spans="1:8">
      <c r="A2" s="369" t="s">
        <v>2012</v>
      </c>
      <c r="B2" s="370"/>
      <c r="C2" s="370"/>
      <c r="D2" s="371"/>
      <c r="E2" s="372" t="s">
        <v>2</v>
      </c>
    </row>
    <row r="3" s="364" customFormat="1" ht="24.95" customHeight="1" spans="1:8">
      <c r="A3" s="373" t="s">
        <v>4</v>
      </c>
      <c r="B3" s="374" t="s">
        <v>2013</v>
      </c>
      <c r="C3" s="374" t="s">
        <v>2014</v>
      </c>
      <c r="D3" s="375" t="s">
        <v>2015</v>
      </c>
      <c r="E3" s="375"/>
    </row>
    <row r="4" s="364" customFormat="1" ht="24.95" customHeight="1" spans="1:8">
      <c r="A4" s="376"/>
      <c r="B4" s="377"/>
      <c r="C4" s="377"/>
      <c r="D4" s="375" t="s">
        <v>2016</v>
      </c>
      <c r="E4" s="375" t="s">
        <v>2017</v>
      </c>
    </row>
    <row r="5" s="364" customFormat="1" ht="35" customHeight="1" spans="1:8">
      <c r="A5" s="378" t="s">
        <v>1699</v>
      </c>
      <c r="B5" s="379">
        <f>SUM(B6:B8)</f>
        <v>937</v>
      </c>
      <c r="C5" s="379">
        <f>SUM(C6:C8)</f>
        <v>936</v>
      </c>
      <c r="D5" s="380">
        <f t="shared" ref="D5:D10" si="0">C5-B5</f>
        <v>-1</v>
      </c>
      <c r="E5" s="381">
        <f t="shared" ref="E5:E10" si="1">IF(B5&lt;&gt;0,D5/B5,"")</f>
        <v>-0.00106723585912487</v>
      </c>
    </row>
    <row r="6" s="364" customFormat="1" ht="35" customHeight="1" spans="1:8">
      <c r="A6" s="382" t="s">
        <v>2018</v>
      </c>
      <c r="B6" s="383">
        <v>0</v>
      </c>
      <c r="C6" s="383">
        <v>0</v>
      </c>
      <c r="D6" s="384">
        <f t="shared" si="0"/>
        <v>0</v>
      </c>
      <c r="E6" s="385" t="str">
        <f t="shared" si="1"/>
        <v/>
      </c>
    </row>
    <row r="7" s="364" customFormat="1" ht="35" customHeight="1" spans="1:8">
      <c r="A7" s="382" t="s">
        <v>2019</v>
      </c>
      <c r="B7" s="383">
        <v>183</v>
      </c>
      <c r="C7" s="383">
        <v>132</v>
      </c>
      <c r="D7" s="384">
        <f t="shared" si="0"/>
        <v>-51</v>
      </c>
      <c r="E7" s="385">
        <f t="shared" si="1"/>
        <v>-0.278688524590164</v>
      </c>
      <c r="F7" s="364">
        <v>76.44</v>
      </c>
      <c r="G7" s="364">
        <v>106.25</v>
      </c>
      <c r="H7" s="364">
        <f t="shared" ref="H7:H10" si="2">G7+F7</f>
        <v>182.69</v>
      </c>
    </row>
    <row r="8" s="364" customFormat="1" ht="35" customHeight="1" spans="1:8">
      <c r="A8" s="386" t="s">
        <v>2020</v>
      </c>
      <c r="B8" s="387">
        <v>754</v>
      </c>
      <c r="C8" s="387">
        <f>SUM(C9:C10)</f>
        <v>804</v>
      </c>
      <c r="D8" s="386">
        <f t="shared" si="0"/>
        <v>50</v>
      </c>
      <c r="E8" s="381">
        <f t="shared" si="1"/>
        <v>0.0663129973474801</v>
      </c>
      <c r="H8" s="364">
        <f t="shared" si="2"/>
        <v>0</v>
      </c>
    </row>
    <row r="9" s="364" customFormat="1" ht="35" customHeight="1" spans="1:8">
      <c r="A9" s="382" t="s">
        <v>2021</v>
      </c>
      <c r="B9" s="383">
        <v>51</v>
      </c>
      <c r="C9" s="383">
        <v>166</v>
      </c>
      <c r="D9" s="384">
        <f t="shared" si="0"/>
        <v>115</v>
      </c>
      <c r="E9" s="385">
        <f t="shared" si="1"/>
        <v>2.25490196078431</v>
      </c>
      <c r="G9" s="364">
        <v>200.53</v>
      </c>
      <c r="H9" s="364">
        <f t="shared" si="2"/>
        <v>200.53</v>
      </c>
    </row>
    <row r="10" s="364" customFormat="1" ht="35" customHeight="1" spans="1:8">
      <c r="A10" s="382" t="s">
        <v>2022</v>
      </c>
      <c r="B10" s="383">
        <v>703</v>
      </c>
      <c r="C10" s="383">
        <v>638</v>
      </c>
      <c r="D10" s="384">
        <f t="shared" si="0"/>
        <v>-65</v>
      </c>
      <c r="E10" s="385">
        <f t="shared" si="1"/>
        <v>-0.0924608819345661</v>
      </c>
      <c r="F10" s="364">
        <v>564.68</v>
      </c>
      <c r="G10" s="364">
        <v>179.2853</v>
      </c>
      <c r="H10" s="364">
        <f t="shared" si="2"/>
        <v>743.9653</v>
      </c>
    </row>
    <row r="11" s="364" customFormat="1" ht="277" customHeight="1" spans="1:8">
      <c r="A11" s="388" t="s">
        <v>2023</v>
      </c>
      <c r="B11" s="389"/>
      <c r="C11" s="389"/>
      <c r="D11" s="388"/>
      <c r="E11" s="388"/>
    </row>
    <row r="12" s="364" customFormat="1" ht="12" spans="1:8">
      <c r="B12" s="390"/>
      <c r="C12" s="390"/>
    </row>
    <row r="13" s="364" customFormat="1" ht="12" spans="1:8">
      <c r="B13" s="390"/>
      <c r="C13" s="390"/>
    </row>
    <row r="14" s="364" customFormat="1" ht="12" spans="1:8">
      <c r="B14" s="390"/>
      <c r="C14" s="390"/>
    </row>
    <row r="15" s="364" customFormat="1" ht="12" spans="1:8">
      <c r="B15" s="390"/>
      <c r="C15" s="390"/>
    </row>
    <row r="16" s="364" customFormat="1" ht="12" spans="1:8">
      <c r="B16" s="390"/>
      <c r="C16" s="390"/>
    </row>
    <row r="17" s="364" customFormat="1" ht="12" spans="2:7">
      <c r="B17" s="390"/>
      <c r="C17" s="390"/>
    </row>
    <row r="18" s="364" customFormat="1" ht="12" spans="2:7">
      <c r="B18" s="390"/>
      <c r="C18" s="390"/>
    </row>
    <row r="19" s="364" customFormat="1" ht="12" spans="2:7">
      <c r="B19" s="390"/>
      <c r="C19" s="390"/>
    </row>
    <row r="20" s="364" customFormat="1" ht="12" spans="2:7">
      <c r="B20" s="390"/>
      <c r="C20" s="390"/>
    </row>
    <row r="21" s="364" customFormat="1" ht="12" spans="2:7">
      <c r="B21" s="390"/>
      <c r="C21" s="390"/>
    </row>
    <row r="22" s="364" customFormat="1" ht="12" spans="2:7">
      <c r="B22" s="390"/>
      <c r="C22" s="390"/>
    </row>
    <row r="23" s="364" customFormat="1" ht="12" spans="2:7">
      <c r="B23" s="390"/>
      <c r="C23" s="390"/>
    </row>
    <row r="24" s="364" customFormat="1" ht="12" spans="2:7">
      <c r="B24" s="390"/>
      <c r="C24" s="390"/>
    </row>
    <row r="25" s="364" customFormat="1" ht="12" spans="2:7">
      <c r="B25" s="390"/>
      <c r="C25" s="390"/>
    </row>
    <row r="26" s="364" customFormat="1" ht="12" spans="2:7">
      <c r="B26" s="390"/>
      <c r="C26" s="390"/>
    </row>
    <row r="27" s="364" customFormat="1" ht="12" spans="2:7">
      <c r="B27" s="390"/>
      <c r="C27" s="390"/>
    </row>
    <row r="28" s="364" customFormat="1" ht="12" spans="2:7">
      <c r="B28" s="390"/>
      <c r="C28" s="390"/>
    </row>
    <row r="31" spans="2:7">
      <c r="G31" s="391"/>
    </row>
  </sheetData>
  <mergeCells count="6">
    <mergeCell ref="A1:E1"/>
    <mergeCell ref="D3:E3"/>
    <mergeCell ref="A11:E11"/>
    <mergeCell ref="A3:A4"/>
    <mergeCell ref="B3:B4"/>
    <mergeCell ref="C3:C4"/>
  </mergeCells>
  <printOptions horizontalCentered="1"/>
  <pageMargins left="0.751388888888889" right="0.751388888888889" top="1" bottom="1" header="0.5" footer="0.5"/>
  <pageSetup paperSize="9" orientation="portrait" blackAndWhite="1" horizont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5">
    <tabColor theme="9" tint="0.4"/>
  </sheetPr>
  <dimension ref="A1:L54"/>
  <sheetViews>
    <sheetView showZeros="0" zoomScale="70" zoomScaleNormal="70" workbookViewId="0">
      <pane xSplit="1" ySplit="3" topLeftCell="B4" activePane="bottomRight" state="frozen"/>
      <selection/>
      <selection pane="topRight"/>
      <selection pane="bottomLeft"/>
      <selection pane="bottomRight" activeCell="D38" sqref="D38:D40"/>
    </sheetView>
  </sheetViews>
  <sheetFormatPr defaultColWidth="9" defaultRowHeight="14.25"/>
  <cols>
    <col min="1" max="1" width="20.6333333333333" style="319" customWidth="1"/>
    <col min="2" max="2" width="52.3833333333333" style="319" customWidth="1"/>
    <col min="3" max="4" width="19.2" style="359" customWidth="1"/>
    <col min="5" max="5" width="16.75" style="321" customWidth="1"/>
    <col min="6" max="6" width="3.75" style="316" customWidth="1"/>
    <col min="7" max="7" width="9.38333333333333" style="316"/>
    <col min="8" max="16366" width="9" style="316"/>
    <col min="16367" max="16367" width="45.6333333333333" style="316"/>
    <col min="16368" max="16384" width="9" style="316"/>
  </cols>
  <sheetData>
    <row r="1" s="316" customFormat="1" ht="45" customHeight="1" spans="1:12">
      <c r="A1" s="319"/>
      <c r="B1" s="322" t="s">
        <v>2024</v>
      </c>
      <c r="C1" s="360"/>
      <c r="D1" s="360"/>
      <c r="E1" s="322"/>
      <c r="F1" s="324"/>
      <c r="G1" s="325"/>
    </row>
    <row r="2" s="317" customFormat="1" ht="20.1" customHeight="1" spans="1:12">
      <c r="A2" s="326"/>
      <c r="B2" s="327" t="s">
        <v>2025</v>
      </c>
      <c r="C2" s="361"/>
      <c r="D2" s="362"/>
      <c r="E2" s="285" t="s">
        <v>2</v>
      </c>
      <c r="F2" s="326"/>
    </row>
    <row r="3" s="318" customFormat="1" ht="45" customHeight="1" spans="1:12">
      <c r="A3" s="330" t="s">
        <v>3</v>
      </c>
      <c r="B3" s="331" t="s">
        <v>4</v>
      </c>
      <c r="C3" s="217" t="s">
        <v>1642</v>
      </c>
      <c r="D3" s="217" t="s">
        <v>1643</v>
      </c>
      <c r="E3" s="97" t="s">
        <v>1644</v>
      </c>
      <c r="F3" s="332" t="s">
        <v>8</v>
      </c>
    </row>
    <row r="4" s="318" customFormat="1" ht="34" customHeight="1" spans="1:12">
      <c r="A4" s="333">
        <v>1030102</v>
      </c>
      <c r="B4" s="334" t="s">
        <v>1161</v>
      </c>
      <c r="C4" s="335"/>
      <c r="D4" s="335"/>
      <c r="E4" s="336" t="str">
        <f t="shared" ref="E4:E10" si="0">IF(C4&lt;&gt;0,D4/C4-1,"")</f>
        <v/>
      </c>
      <c r="F4" s="337" t="str">
        <f>IF(LEN(A4)=7,"是",IF(B4&lt;&gt;"",IF(SUM(C4:D4)&lt;&gt;0,"是","否"),"是"))</f>
        <v>是</v>
      </c>
    </row>
    <row r="5" s="316" customFormat="1" ht="34" customHeight="1" spans="1:12">
      <c r="A5" s="333">
        <v>1030112</v>
      </c>
      <c r="B5" s="334" t="s">
        <v>2026</v>
      </c>
      <c r="C5" s="335"/>
      <c r="D5" s="335"/>
      <c r="E5" s="336" t="str">
        <f t="shared" si="0"/>
        <v/>
      </c>
      <c r="F5" s="337" t="str">
        <f>IF(LEN(A5)=7,"是",IF(B5&lt;&gt;"",IF(SUM(C5:D5)&lt;&gt;0,"是","否"),"是"))</f>
        <v>是</v>
      </c>
      <c r="H5" s="318"/>
      <c r="I5" s="318"/>
      <c r="L5" s="318"/>
    </row>
    <row r="6" s="316" customFormat="1" ht="34" customHeight="1" spans="1:12">
      <c r="A6" s="333">
        <v>1030129</v>
      </c>
      <c r="B6" s="334" t="s">
        <v>2027</v>
      </c>
      <c r="C6" s="335"/>
      <c r="D6" s="335"/>
      <c r="E6" s="336" t="str">
        <f t="shared" si="0"/>
        <v/>
      </c>
      <c r="F6" s="337" t="str">
        <f t="shared" ref="F6:F14" si="1">IF(LEN(A6)=7,"是",IF(B6&lt;&gt;"",IF(SUM(C6:D6)&lt;&gt;0,"是","否"),"是"))</f>
        <v>是</v>
      </c>
      <c r="H6" s="318"/>
      <c r="I6" s="318"/>
      <c r="L6" s="318"/>
    </row>
    <row r="7" s="316" customFormat="1" ht="34" customHeight="1" spans="1:12">
      <c r="A7" s="333">
        <v>1030146</v>
      </c>
      <c r="B7" s="334" t="s">
        <v>2028</v>
      </c>
      <c r="C7" s="335"/>
      <c r="D7" s="335"/>
      <c r="E7" s="338" t="str">
        <f t="shared" si="0"/>
        <v/>
      </c>
      <c r="F7" s="337" t="str">
        <f t="shared" si="1"/>
        <v>是</v>
      </c>
      <c r="H7" s="318"/>
      <c r="I7" s="318"/>
      <c r="L7" s="318"/>
    </row>
    <row r="8" s="316" customFormat="1" ht="34" customHeight="1" spans="1:12">
      <c r="A8" s="333">
        <v>1030147</v>
      </c>
      <c r="B8" s="334" t="s">
        <v>2029</v>
      </c>
      <c r="C8" s="335"/>
      <c r="D8" s="335"/>
      <c r="E8" s="338" t="str">
        <f t="shared" si="0"/>
        <v/>
      </c>
      <c r="F8" s="337" t="str">
        <f t="shared" si="1"/>
        <v>是</v>
      </c>
      <c r="H8" s="318"/>
      <c r="I8" s="318"/>
      <c r="L8" s="318"/>
    </row>
    <row r="9" s="316" customFormat="1" ht="34" customHeight="1" spans="1:12">
      <c r="A9" s="339">
        <v>1030148</v>
      </c>
      <c r="B9" s="340" t="s">
        <v>2030</v>
      </c>
      <c r="C9" s="341">
        <f>SUM(C10:C16)</f>
        <v>10215.824324</v>
      </c>
      <c r="D9" s="341">
        <f>SUM(D10:D16)</f>
        <v>20918</v>
      </c>
      <c r="E9" s="338">
        <f t="shared" si="0"/>
        <v>1.04760764639006</v>
      </c>
      <c r="F9" s="337" t="str">
        <f t="shared" si="1"/>
        <v>是</v>
      </c>
      <c r="H9" s="318"/>
      <c r="I9" s="318"/>
    </row>
    <row r="10" s="316" customFormat="1" ht="34" customHeight="1" spans="1:12">
      <c r="A10" s="333">
        <v>103014801</v>
      </c>
      <c r="B10" s="342" t="s">
        <v>2031</v>
      </c>
      <c r="C10" s="343">
        <v>10436.5466</v>
      </c>
      <c r="D10" s="344">
        <v>15960</v>
      </c>
      <c r="E10" s="336">
        <f t="shared" si="0"/>
        <v>0.529241483001667</v>
      </c>
      <c r="F10" s="337" t="str">
        <f t="shared" si="1"/>
        <v>是</v>
      </c>
      <c r="H10" s="318"/>
      <c r="I10" s="318"/>
      <c r="L10" s="318"/>
    </row>
    <row r="11" s="316" customFormat="1" ht="36" customHeight="1" spans="1:12">
      <c r="A11" s="333">
        <v>103014802</v>
      </c>
      <c r="B11" s="342" t="s">
        <v>2032</v>
      </c>
      <c r="C11" s="343">
        <v>44.530113</v>
      </c>
      <c r="D11" s="344"/>
      <c r="E11" s="336">
        <f>IF(C11&lt;&gt;0,-(D11/C11-1),"")</f>
        <v>1</v>
      </c>
      <c r="F11" s="337" t="str">
        <f t="shared" si="1"/>
        <v>是</v>
      </c>
      <c r="H11" s="318"/>
      <c r="I11" s="318"/>
      <c r="L11" s="318"/>
    </row>
    <row r="12" s="316" customFormat="1" ht="36" customHeight="1" spans="1:12">
      <c r="A12" s="333">
        <v>103014803</v>
      </c>
      <c r="B12" s="342" t="s">
        <v>2033</v>
      </c>
      <c r="C12" s="343">
        <v>1746.110811</v>
      </c>
      <c r="D12" s="344">
        <v>4958</v>
      </c>
      <c r="E12" s="336">
        <f t="shared" ref="E12:E41" si="2">IF(C12&lt;&gt;0,D12/C12-1,"")</f>
        <v>1.83945324017583</v>
      </c>
      <c r="F12" s="337" t="str">
        <f t="shared" si="1"/>
        <v>是</v>
      </c>
      <c r="H12" s="318"/>
      <c r="I12" s="318"/>
      <c r="L12" s="318"/>
    </row>
    <row r="13" s="316" customFormat="1" ht="34" hidden="1" customHeight="1" spans="1:12">
      <c r="A13" s="333">
        <v>103014890</v>
      </c>
      <c r="B13" s="342" t="s">
        <v>2034</v>
      </c>
      <c r="C13" s="345"/>
      <c r="D13" s="344"/>
      <c r="E13" s="336" t="str">
        <f t="shared" si="2"/>
        <v/>
      </c>
      <c r="F13" s="337" t="str">
        <f t="shared" si="1"/>
        <v>否</v>
      </c>
      <c r="H13" s="318"/>
      <c r="I13" s="318"/>
      <c r="L13" s="318"/>
    </row>
    <row r="14" s="316" customFormat="1" ht="34" hidden="1" customHeight="1" spans="1:12">
      <c r="A14" s="333">
        <v>103014893</v>
      </c>
      <c r="B14" s="342" t="s">
        <v>2035</v>
      </c>
      <c r="C14" s="344">
        <v>0</v>
      </c>
      <c r="D14" s="344"/>
      <c r="E14" s="336" t="str">
        <f t="shared" si="2"/>
        <v/>
      </c>
      <c r="F14" s="337" t="str">
        <f t="shared" si="1"/>
        <v>否</v>
      </c>
      <c r="H14" s="318"/>
      <c r="I14" s="318"/>
      <c r="L14" s="318"/>
    </row>
    <row r="15" s="316" customFormat="1" ht="36" customHeight="1" spans="1:12">
      <c r="A15" s="333">
        <v>103014898</v>
      </c>
      <c r="B15" s="342" t="s">
        <v>2036</v>
      </c>
      <c r="C15" s="344">
        <v>-2011.3632</v>
      </c>
      <c r="D15" s="344"/>
      <c r="E15" s="336">
        <f t="shared" si="2"/>
        <v>-1</v>
      </c>
      <c r="F15" s="337" t="str">
        <f t="shared" ref="F15:F41" si="3">IF(LEN(A15)=7,"是",IF(B15&lt;&gt;"",IF(SUM(C15:D15)&lt;&gt;0,"是","否"),"是"))</f>
        <v>是</v>
      </c>
      <c r="H15" s="318"/>
      <c r="I15" s="318"/>
      <c r="L15" s="318"/>
    </row>
    <row r="16" s="316" customFormat="1" ht="36" hidden="1" customHeight="1" spans="1:12">
      <c r="A16" s="333">
        <v>103014899</v>
      </c>
      <c r="B16" s="342" t="s">
        <v>2037</v>
      </c>
      <c r="C16" s="343"/>
      <c r="D16" s="344"/>
      <c r="E16" s="336" t="str">
        <f t="shared" si="2"/>
        <v/>
      </c>
      <c r="F16" s="337" t="str">
        <f t="shared" si="3"/>
        <v>否</v>
      </c>
      <c r="H16" s="318"/>
      <c r="I16" s="318"/>
      <c r="L16" s="318"/>
    </row>
    <row r="17" s="316" customFormat="1" ht="34" customHeight="1" spans="1:12">
      <c r="A17" s="346">
        <v>1030150</v>
      </c>
      <c r="B17" s="347" t="s">
        <v>2038</v>
      </c>
      <c r="C17" s="335"/>
      <c r="D17" s="335"/>
      <c r="E17" s="336" t="str">
        <f t="shared" si="2"/>
        <v/>
      </c>
      <c r="F17" s="337" t="str">
        <f t="shared" si="3"/>
        <v>是</v>
      </c>
      <c r="H17" s="318"/>
      <c r="I17" s="318"/>
      <c r="L17" s="318"/>
    </row>
    <row r="18" s="316" customFormat="1" ht="34" customHeight="1" spans="1:12">
      <c r="A18" s="348">
        <v>1030155</v>
      </c>
      <c r="B18" s="185" t="s">
        <v>2039</v>
      </c>
      <c r="C18" s="341">
        <f>SUM(C19:C20)</f>
        <v>260.7507</v>
      </c>
      <c r="D18" s="341">
        <f>SUM(D19:D20)</f>
        <v>400</v>
      </c>
      <c r="E18" s="336">
        <f t="shared" si="2"/>
        <v>0.534032315157735</v>
      </c>
      <c r="F18" s="337" t="str">
        <f t="shared" si="3"/>
        <v>是</v>
      </c>
      <c r="H18" s="318"/>
      <c r="I18" s="318"/>
    </row>
    <row r="19" s="316" customFormat="1" ht="36" customHeight="1" spans="1:12">
      <c r="A19" s="346">
        <v>103015501</v>
      </c>
      <c r="B19" s="243" t="s">
        <v>2040</v>
      </c>
      <c r="C19" s="343">
        <v>126.982</v>
      </c>
      <c r="D19" s="344">
        <v>200</v>
      </c>
      <c r="E19" s="336">
        <f t="shared" si="2"/>
        <v>0.575026381691893</v>
      </c>
      <c r="F19" s="337" t="str">
        <f t="shared" si="3"/>
        <v>是</v>
      </c>
      <c r="H19" s="318"/>
      <c r="I19" s="318"/>
      <c r="L19" s="318"/>
    </row>
    <row r="20" s="316" customFormat="1" ht="36" customHeight="1" spans="1:12">
      <c r="A20" s="346">
        <v>103015502</v>
      </c>
      <c r="B20" s="243" t="s">
        <v>2041</v>
      </c>
      <c r="C20" s="343">
        <v>133.7687</v>
      </c>
      <c r="D20" s="344">
        <v>200</v>
      </c>
      <c r="E20" s="336">
        <f t="shared" si="2"/>
        <v>0.495118065735856</v>
      </c>
      <c r="F20" s="337" t="str">
        <f t="shared" si="3"/>
        <v>是</v>
      </c>
      <c r="H20" s="318"/>
      <c r="I20" s="318"/>
      <c r="L20" s="318"/>
    </row>
    <row r="21" s="316" customFormat="1" ht="34" customHeight="1" spans="1:12">
      <c r="A21" s="346">
        <v>1030156</v>
      </c>
      <c r="B21" s="347" t="s">
        <v>2042</v>
      </c>
      <c r="C21" s="335">
        <v>259.247455</v>
      </c>
      <c r="D21" s="335"/>
      <c r="E21" s="338">
        <f t="shared" si="2"/>
        <v>-1</v>
      </c>
      <c r="F21" s="337" t="str">
        <f t="shared" si="3"/>
        <v>是</v>
      </c>
      <c r="H21" s="318"/>
      <c r="I21" s="318"/>
      <c r="L21" s="318"/>
    </row>
    <row r="22" s="316" customFormat="1" ht="34" customHeight="1" spans="1:12">
      <c r="A22" s="346">
        <v>1030157</v>
      </c>
      <c r="B22" s="347" t="s">
        <v>2043</v>
      </c>
      <c r="C22" s="335"/>
      <c r="D22" s="335"/>
      <c r="E22" s="336" t="str">
        <f t="shared" si="2"/>
        <v/>
      </c>
      <c r="F22" s="337" t="str">
        <f t="shared" si="3"/>
        <v>是</v>
      </c>
      <c r="H22" s="318"/>
      <c r="I22" s="318"/>
      <c r="L22" s="318"/>
    </row>
    <row r="23" s="316" customFormat="1" ht="34" customHeight="1" spans="1:12">
      <c r="A23" s="346">
        <v>1030158</v>
      </c>
      <c r="B23" s="347" t="s">
        <v>2044</v>
      </c>
      <c r="C23" s="335"/>
      <c r="D23" s="335"/>
      <c r="E23" s="336" t="str">
        <f t="shared" si="2"/>
        <v/>
      </c>
      <c r="F23" s="337" t="str">
        <f t="shared" si="3"/>
        <v>是</v>
      </c>
      <c r="H23" s="318"/>
      <c r="I23" s="318"/>
      <c r="L23" s="318"/>
    </row>
    <row r="24" s="316" customFormat="1" ht="34" customHeight="1" spans="1:12">
      <c r="A24" s="333">
        <v>1030159</v>
      </c>
      <c r="B24" s="334" t="s">
        <v>2045</v>
      </c>
      <c r="C24" s="335"/>
      <c r="D24" s="335">
        <v>0</v>
      </c>
      <c r="E24" s="336" t="str">
        <f t="shared" si="2"/>
        <v/>
      </c>
      <c r="F24" s="337" t="str">
        <f t="shared" si="3"/>
        <v>是</v>
      </c>
      <c r="H24" s="318"/>
      <c r="I24" s="318"/>
      <c r="L24" s="318"/>
    </row>
    <row r="25" s="316" customFormat="1" ht="34" customHeight="1" spans="1:12">
      <c r="A25" s="333">
        <v>1030178</v>
      </c>
      <c r="B25" s="334" t="s">
        <v>2046</v>
      </c>
      <c r="C25" s="335">
        <v>648.1074</v>
      </c>
      <c r="D25" s="335">
        <v>620</v>
      </c>
      <c r="E25" s="336">
        <f t="shared" si="2"/>
        <v>-0.0433684293683423</v>
      </c>
      <c r="F25" s="337" t="str">
        <f t="shared" si="3"/>
        <v>是</v>
      </c>
      <c r="H25" s="318"/>
      <c r="I25" s="318"/>
      <c r="L25" s="318"/>
    </row>
    <row r="26" s="316" customFormat="1" ht="34" customHeight="1" spans="1:12">
      <c r="A26" s="339">
        <v>1030180</v>
      </c>
      <c r="B26" s="340" t="s">
        <v>2047</v>
      </c>
      <c r="C26" s="341">
        <f>SUM(C27:C31)</f>
        <v>0</v>
      </c>
      <c r="D26" s="341"/>
      <c r="E26" s="336" t="str">
        <f t="shared" si="2"/>
        <v/>
      </c>
      <c r="F26" s="337" t="str">
        <f t="shared" si="3"/>
        <v>是</v>
      </c>
      <c r="H26" s="318"/>
      <c r="I26" s="318"/>
    </row>
    <row r="27" s="316" customFormat="1" ht="36" hidden="1" customHeight="1" spans="1:12">
      <c r="A27" s="333">
        <v>103018003</v>
      </c>
      <c r="B27" s="342" t="s">
        <v>2048</v>
      </c>
      <c r="C27" s="344"/>
      <c r="D27" s="344">
        <v>0</v>
      </c>
      <c r="E27" s="336" t="str">
        <f t="shared" si="2"/>
        <v/>
      </c>
      <c r="F27" s="337" t="str">
        <f t="shared" si="3"/>
        <v>否</v>
      </c>
      <c r="H27" s="318"/>
      <c r="I27" s="318"/>
      <c r="L27" s="318"/>
    </row>
    <row r="28" s="316" customFormat="1" ht="36" hidden="1" customHeight="1" spans="1:12">
      <c r="A28" s="333">
        <v>103018004</v>
      </c>
      <c r="B28" s="342" t="s">
        <v>2049</v>
      </c>
      <c r="C28" s="344"/>
      <c r="D28" s="344">
        <v>0</v>
      </c>
      <c r="E28" s="336" t="str">
        <f t="shared" si="2"/>
        <v/>
      </c>
      <c r="F28" s="337" t="str">
        <f t="shared" si="3"/>
        <v>否</v>
      </c>
      <c r="H28" s="318"/>
      <c r="I28" s="318"/>
      <c r="L28" s="318"/>
    </row>
    <row r="29" s="316" customFormat="1" ht="36" hidden="1" customHeight="1" spans="1:12">
      <c r="A29" s="333">
        <v>103018005</v>
      </c>
      <c r="B29" s="342" t="s">
        <v>2050</v>
      </c>
      <c r="C29" s="344"/>
      <c r="D29" s="344">
        <v>0</v>
      </c>
      <c r="E29" s="336" t="str">
        <f t="shared" si="2"/>
        <v/>
      </c>
      <c r="F29" s="337" t="str">
        <f t="shared" si="3"/>
        <v>否</v>
      </c>
      <c r="H29" s="318"/>
      <c r="I29" s="318"/>
      <c r="L29" s="318"/>
    </row>
    <row r="30" s="316" customFormat="1" ht="36" hidden="1" customHeight="1" spans="1:12">
      <c r="A30" s="333">
        <v>103018006</v>
      </c>
      <c r="B30" s="342" t="s">
        <v>2051</v>
      </c>
      <c r="C30" s="344"/>
      <c r="D30" s="344">
        <v>0</v>
      </c>
      <c r="E30" s="336" t="str">
        <f t="shared" si="2"/>
        <v/>
      </c>
      <c r="F30" s="337" t="str">
        <f t="shared" si="3"/>
        <v>否</v>
      </c>
      <c r="H30" s="318"/>
      <c r="I30" s="318"/>
      <c r="L30" s="318"/>
    </row>
    <row r="31" s="316" customFormat="1" ht="36" hidden="1" customHeight="1" spans="1:12">
      <c r="A31" s="333">
        <v>103018007</v>
      </c>
      <c r="B31" s="342" t="s">
        <v>2052</v>
      </c>
      <c r="C31" s="344"/>
      <c r="D31" s="344">
        <v>0</v>
      </c>
      <c r="E31" s="336" t="str">
        <f t="shared" si="2"/>
        <v/>
      </c>
      <c r="F31" s="337" t="str">
        <f t="shared" si="3"/>
        <v>否</v>
      </c>
      <c r="G31" s="349"/>
      <c r="H31" s="318"/>
      <c r="I31" s="318"/>
      <c r="L31" s="318"/>
    </row>
    <row r="32" s="316" customFormat="1" ht="34" customHeight="1" spans="1:12">
      <c r="A32" s="333">
        <v>1030199</v>
      </c>
      <c r="B32" s="334" t="s">
        <v>2053</v>
      </c>
      <c r="C32" s="335"/>
      <c r="D32" s="335">
        <v>0</v>
      </c>
      <c r="E32" s="336" t="str">
        <f t="shared" si="2"/>
        <v/>
      </c>
      <c r="F32" s="337" t="str">
        <f t="shared" si="3"/>
        <v>是</v>
      </c>
      <c r="H32" s="318"/>
      <c r="I32" s="318"/>
      <c r="L32" s="318"/>
    </row>
    <row r="33" s="316" customFormat="1" ht="34" customHeight="1" spans="1:12">
      <c r="A33" s="333">
        <v>10310</v>
      </c>
      <c r="B33" s="334" t="s">
        <v>2054</v>
      </c>
      <c r="C33" s="335">
        <v>7427.915777</v>
      </c>
      <c r="D33" s="335">
        <v>10475</v>
      </c>
      <c r="E33" s="338">
        <f t="shared" si="2"/>
        <v>0.410220621030071</v>
      </c>
      <c r="F33" s="337" t="str">
        <f t="shared" si="3"/>
        <v>是</v>
      </c>
      <c r="H33" s="318"/>
      <c r="I33" s="318"/>
      <c r="L33" s="318"/>
    </row>
    <row r="34" s="316" customFormat="1" ht="34" customHeight="1" spans="1:12">
      <c r="A34" s="333"/>
      <c r="B34" s="342"/>
      <c r="C34" s="344"/>
      <c r="D34" s="344">
        <v>0</v>
      </c>
      <c r="E34" s="336" t="str">
        <f t="shared" si="2"/>
        <v/>
      </c>
      <c r="F34" s="337" t="str">
        <f t="shared" si="3"/>
        <v>是</v>
      </c>
      <c r="H34" s="318"/>
      <c r="I34" s="318"/>
      <c r="L34" s="318"/>
    </row>
    <row r="35" s="316" customFormat="1" ht="34" customHeight="1" spans="1:12">
      <c r="A35" s="350"/>
      <c r="B35" s="252" t="s">
        <v>63</v>
      </c>
      <c r="C35" s="341">
        <f>SUM(C4,C5,C6,C7,C8,C9,C17,C18,C21,C22,C23,C24,C25,C26,C32,C33)</f>
        <v>18811.845656</v>
      </c>
      <c r="D35" s="341">
        <f>SUM(D4,D5,D6,D7,D8,D9,D17,D18,D21,D22,D23,D24,D25,D26,D32,D33)</f>
        <v>32413</v>
      </c>
      <c r="E35" s="338">
        <f t="shared" si="2"/>
        <v>0.723010096548497</v>
      </c>
      <c r="F35" s="337" t="str">
        <f t="shared" si="3"/>
        <v>是</v>
      </c>
      <c r="H35" s="318"/>
      <c r="I35" s="318"/>
    </row>
    <row r="36" s="316" customFormat="1" ht="34" customHeight="1" spans="1:12">
      <c r="A36" s="351">
        <v>110</v>
      </c>
      <c r="B36" s="352" t="s">
        <v>65</v>
      </c>
      <c r="C36" s="353">
        <f>SUM(C37:C40)</f>
        <v>110471</v>
      </c>
      <c r="D36" s="353">
        <f>SUM(D37:D40)</f>
        <v>24418</v>
      </c>
      <c r="E36" s="338">
        <f t="shared" si="2"/>
        <v>-0.778964615147867</v>
      </c>
      <c r="F36" s="337" t="str">
        <f t="shared" si="3"/>
        <v>是</v>
      </c>
      <c r="H36" s="318"/>
      <c r="I36" s="318"/>
    </row>
    <row r="37" s="316" customFormat="1" ht="34" customHeight="1" spans="1:12">
      <c r="A37" s="354">
        <v>11004</v>
      </c>
      <c r="B37" s="354" t="s">
        <v>1207</v>
      </c>
      <c r="C37" s="307">
        <v>4377</v>
      </c>
      <c r="D37" s="307"/>
      <c r="E37" s="336">
        <f t="shared" si="2"/>
        <v>-1</v>
      </c>
      <c r="F37" s="337" t="str">
        <f t="shared" si="3"/>
        <v>是</v>
      </c>
      <c r="H37" s="318"/>
      <c r="I37" s="318"/>
      <c r="L37" s="318"/>
    </row>
    <row r="38" s="316" customFormat="1" ht="34" customHeight="1" spans="1:12">
      <c r="A38" s="354">
        <v>11008</v>
      </c>
      <c r="B38" s="354" t="s">
        <v>69</v>
      </c>
      <c r="C38" s="307">
        <v>26754</v>
      </c>
      <c r="D38" s="307">
        <v>9985</v>
      </c>
      <c r="E38" s="336">
        <f t="shared" si="2"/>
        <v>-0.626784779846004</v>
      </c>
      <c r="F38" s="337" t="str">
        <f t="shared" si="3"/>
        <v>是</v>
      </c>
      <c r="H38" s="318"/>
      <c r="I38" s="318"/>
      <c r="L38" s="318"/>
    </row>
    <row r="39" s="316" customFormat="1" ht="36" customHeight="1" spans="1:12">
      <c r="A39" s="354">
        <v>11009</v>
      </c>
      <c r="B39" s="354" t="s">
        <v>70</v>
      </c>
      <c r="C39" s="355">
        <v>3560</v>
      </c>
      <c r="D39" s="307">
        <v>7043</v>
      </c>
      <c r="E39" s="336">
        <f t="shared" si="2"/>
        <v>0.978370786516854</v>
      </c>
      <c r="F39" s="337" t="str">
        <f t="shared" si="3"/>
        <v>是</v>
      </c>
      <c r="H39" s="318"/>
      <c r="I39" s="318"/>
      <c r="L39" s="318"/>
    </row>
    <row r="40" s="316" customFormat="1" ht="36" customHeight="1" spans="1:12">
      <c r="A40" s="354">
        <v>11011</v>
      </c>
      <c r="B40" s="354" t="s">
        <v>71</v>
      </c>
      <c r="C40" s="307">
        <v>75780</v>
      </c>
      <c r="D40" s="307">
        <v>7390</v>
      </c>
      <c r="E40" s="336">
        <f t="shared" si="2"/>
        <v>-0.902480865663764</v>
      </c>
      <c r="F40" s="337" t="str">
        <f t="shared" si="3"/>
        <v>是</v>
      </c>
      <c r="H40" s="318"/>
      <c r="I40" s="318"/>
      <c r="L40" s="318"/>
    </row>
    <row r="41" s="316" customFormat="1" ht="34" customHeight="1" spans="1:12">
      <c r="A41" s="356"/>
      <c r="B41" s="357" t="s">
        <v>75</v>
      </c>
      <c r="C41" s="353">
        <f>SUM(C35:C35,C36)</f>
        <v>129282.845656</v>
      </c>
      <c r="D41" s="358">
        <f>SUM(D35:D35,D36)</f>
        <v>56831</v>
      </c>
      <c r="E41" s="338">
        <f t="shared" si="2"/>
        <v>-0.560413450743359</v>
      </c>
      <c r="F41" s="337" t="str">
        <f t="shared" si="3"/>
        <v>是</v>
      </c>
    </row>
    <row r="42" s="316" customFormat="1" spans="1:12">
      <c r="A42" s="319"/>
      <c r="B42" s="319"/>
      <c r="C42" s="359"/>
      <c r="D42" s="359"/>
      <c r="E42" s="321"/>
    </row>
    <row r="43" s="316" customFormat="1" spans="1:12">
      <c r="A43" s="319"/>
      <c r="B43" s="319"/>
      <c r="C43" s="359"/>
      <c r="D43" s="359"/>
      <c r="E43" s="321"/>
    </row>
    <row r="44" s="316" customFormat="1" spans="1:12">
      <c r="A44" s="319"/>
      <c r="B44" s="319"/>
      <c r="C44" s="359"/>
      <c r="D44" s="359"/>
      <c r="E44" s="321"/>
    </row>
    <row r="45" s="316" customFormat="1" spans="1:12">
      <c r="A45" s="319"/>
      <c r="B45" s="319"/>
      <c r="C45" s="359"/>
      <c r="D45" s="359"/>
      <c r="E45" s="321"/>
    </row>
    <row r="46" s="316" customFormat="1" spans="1:12">
      <c r="A46" s="319"/>
      <c r="B46" s="319"/>
      <c r="C46" s="359"/>
      <c r="D46" s="359"/>
      <c r="E46" s="321"/>
    </row>
    <row r="47" s="316" customFormat="1" spans="1:12">
      <c r="A47" s="319"/>
      <c r="B47" s="319"/>
      <c r="C47" s="359"/>
      <c r="D47" s="359"/>
      <c r="E47" s="321"/>
    </row>
    <row r="48" s="316" customFormat="1" spans="1:12">
      <c r="A48" s="319"/>
      <c r="B48" s="319"/>
      <c r="C48" s="359"/>
      <c r="D48" s="359"/>
      <c r="E48" s="321"/>
    </row>
    <row r="49" s="316" customFormat="1" spans="1:5">
      <c r="A49" s="319"/>
      <c r="B49" s="319"/>
      <c r="C49" s="359"/>
      <c r="D49" s="359"/>
      <c r="E49" s="321"/>
    </row>
    <row r="50" s="316" customFormat="1" spans="1:5">
      <c r="A50" s="319"/>
      <c r="B50" s="319"/>
      <c r="C50" s="359"/>
      <c r="D50" s="359"/>
      <c r="E50" s="321"/>
    </row>
    <row r="51" s="316" customFormat="1" spans="1:5">
      <c r="A51" s="319"/>
      <c r="B51" s="319"/>
      <c r="C51" s="359"/>
      <c r="D51" s="359"/>
      <c r="E51" s="321"/>
    </row>
    <row r="52" s="316" customFormat="1" spans="1:5">
      <c r="A52" s="319"/>
      <c r="B52" s="319"/>
      <c r="C52" s="359"/>
      <c r="D52" s="359"/>
      <c r="E52" s="321"/>
    </row>
    <row r="53" s="316" customFormat="1" spans="1:5">
      <c r="A53" s="319"/>
      <c r="B53" s="319"/>
      <c r="C53" s="359"/>
      <c r="D53" s="359"/>
      <c r="E53" s="321"/>
    </row>
    <row r="54" s="316" customFormat="1" spans="1:5">
      <c r="A54" s="319"/>
      <c r="B54" s="319"/>
      <c r="C54" s="359"/>
      <c r="D54" s="359"/>
      <c r="E54" s="321"/>
    </row>
  </sheetData>
  <autoFilter xmlns:etc="http://www.wps.cn/officeDocument/2017/etCustomData" ref="A3:I41" etc:filterBottomFollowUsedRange="0">
    <filterColumn colId="5">
      <customFilters>
        <customFilter operator="equal" val="是"/>
      </customFilters>
    </filterColumn>
    <extLst/>
  </autoFilter>
  <mergeCells count="1">
    <mergeCell ref="B1:E1"/>
  </mergeCells>
  <conditionalFormatting sqref="D40">
    <cfRule type="expression" dxfId="1" priority="1" stopIfTrue="1">
      <formula>"len($A:$A)=3"</formula>
    </cfRule>
  </conditionalFormatting>
  <conditionalFormatting sqref="B36:B37">
    <cfRule type="expression" dxfId="1" priority="2" stopIfTrue="1">
      <formula>"len($A:$A)=3"</formula>
    </cfRule>
  </conditionalFormatting>
  <conditionalFormatting sqref="D37:D38">
    <cfRule type="expression" dxfId="1" priority="3" stopIfTrue="1">
      <formula>"len($A:$A)=3"</formula>
    </cfRule>
  </conditionalFormatting>
  <conditionalFormatting sqref="C36:D36 D37">
    <cfRule type="expression" dxfId="1" priority="4"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3">
    <tabColor theme="9" tint="0.4"/>
  </sheetPr>
  <dimension ref="A1:L54"/>
  <sheetViews>
    <sheetView showZeros="0" zoomScale="70" zoomScaleNormal="70" workbookViewId="0">
      <pane xSplit="1" ySplit="3" topLeftCell="B11" activePane="bottomRight" state="frozen"/>
      <selection/>
      <selection pane="topRight"/>
      <selection pane="bottomLeft"/>
      <selection pane="bottomRight" activeCell="E2" sqref="E2"/>
    </sheetView>
  </sheetViews>
  <sheetFormatPr defaultColWidth="9" defaultRowHeight="14.25"/>
  <cols>
    <col min="1" max="1" width="20.6333333333333" style="319" customWidth="1"/>
    <col min="2" max="2" width="52.3833333333333" style="319" customWidth="1"/>
    <col min="3" max="4" width="19.2" style="320" customWidth="1"/>
    <col min="5" max="5" width="16.75" style="321" customWidth="1"/>
    <col min="6" max="6" width="3.75" style="316" customWidth="1"/>
    <col min="7" max="7" width="9.38333333333333" style="316"/>
    <col min="8" max="16366" width="9" style="316"/>
    <col min="16367" max="16367" width="45.6333333333333" style="316"/>
    <col min="16368" max="16384" width="9" style="316"/>
  </cols>
  <sheetData>
    <row r="1" s="316" customFormat="1" ht="45" customHeight="1" spans="1:12">
      <c r="A1" s="319"/>
      <c r="B1" s="322" t="s">
        <v>2055</v>
      </c>
      <c r="C1" s="323"/>
      <c r="D1" s="323"/>
      <c r="E1" s="322"/>
      <c r="F1" s="324"/>
      <c r="G1" s="325"/>
    </row>
    <row r="2" s="317" customFormat="1" ht="20.1" customHeight="1" spans="1:12">
      <c r="A2" s="326"/>
      <c r="B2" s="327" t="s">
        <v>2056</v>
      </c>
      <c r="C2" s="328"/>
      <c r="D2" s="329"/>
      <c r="E2" s="285" t="s">
        <v>2</v>
      </c>
      <c r="F2" s="326"/>
    </row>
    <row r="3" s="318" customFormat="1" ht="45" customHeight="1" spans="1:12">
      <c r="A3" s="330" t="s">
        <v>3</v>
      </c>
      <c r="B3" s="331" t="s">
        <v>4</v>
      </c>
      <c r="C3" s="217" t="s">
        <v>1642</v>
      </c>
      <c r="D3" s="217" t="s">
        <v>1643</v>
      </c>
      <c r="E3" s="97" t="s">
        <v>1644</v>
      </c>
      <c r="F3" s="332" t="s">
        <v>8</v>
      </c>
    </row>
    <row r="4" s="318" customFormat="1" ht="34" customHeight="1" spans="1:12">
      <c r="A4" s="333">
        <v>1030102</v>
      </c>
      <c r="B4" s="334" t="s">
        <v>1161</v>
      </c>
      <c r="C4" s="335"/>
      <c r="D4" s="335"/>
      <c r="E4" s="336" t="str">
        <f t="shared" ref="E4:E10" si="0">IF(C4&lt;&gt;0,D4/C4-1,"")</f>
        <v/>
      </c>
      <c r="F4" s="337" t="str">
        <f t="shared" ref="F4:F41" si="1">IF(LEN(A4)=7,"是",IF(B4&lt;&gt;"",IF(SUM(C4:D4)&lt;&gt;0,"是","否"),"是"))</f>
        <v>是</v>
      </c>
    </row>
    <row r="5" s="316" customFormat="1" ht="34" customHeight="1" spans="1:12">
      <c r="A5" s="333">
        <v>1030112</v>
      </c>
      <c r="B5" s="334" t="s">
        <v>2026</v>
      </c>
      <c r="C5" s="335"/>
      <c r="D5" s="335"/>
      <c r="E5" s="336" t="str">
        <f t="shared" si="0"/>
        <v/>
      </c>
      <c r="F5" s="337" t="str">
        <f t="shared" si="1"/>
        <v>是</v>
      </c>
      <c r="H5" s="318"/>
      <c r="I5" s="318"/>
      <c r="L5" s="318"/>
    </row>
    <row r="6" s="316" customFormat="1" ht="34" customHeight="1" spans="1:12">
      <c r="A6" s="333">
        <v>1030129</v>
      </c>
      <c r="B6" s="334" t="s">
        <v>2027</v>
      </c>
      <c r="C6" s="335"/>
      <c r="D6" s="335"/>
      <c r="E6" s="336" t="str">
        <f t="shared" si="0"/>
        <v/>
      </c>
      <c r="F6" s="337" t="str">
        <f t="shared" si="1"/>
        <v>是</v>
      </c>
      <c r="H6" s="318"/>
      <c r="I6" s="318"/>
      <c r="L6" s="318"/>
    </row>
    <row r="7" s="316" customFormat="1" ht="34" customHeight="1" spans="1:12">
      <c r="A7" s="333">
        <v>1030146</v>
      </c>
      <c r="B7" s="334" t="s">
        <v>2028</v>
      </c>
      <c r="C7" s="335"/>
      <c r="D7" s="335"/>
      <c r="E7" s="338" t="str">
        <f t="shared" si="0"/>
        <v/>
      </c>
      <c r="F7" s="337" t="str">
        <f t="shared" si="1"/>
        <v>是</v>
      </c>
      <c r="H7" s="318"/>
      <c r="I7" s="318"/>
      <c r="L7" s="318"/>
    </row>
    <row r="8" s="316" customFormat="1" ht="34" customHeight="1" spans="1:12">
      <c r="A8" s="333">
        <v>1030147</v>
      </c>
      <c r="B8" s="334" t="s">
        <v>2029</v>
      </c>
      <c r="C8" s="335"/>
      <c r="D8" s="335"/>
      <c r="E8" s="338" t="str">
        <f t="shared" si="0"/>
        <v/>
      </c>
      <c r="F8" s="337" t="str">
        <f t="shared" si="1"/>
        <v>是</v>
      </c>
      <c r="H8" s="318"/>
      <c r="I8" s="318"/>
      <c r="L8" s="318"/>
    </row>
    <row r="9" s="316" customFormat="1" ht="34" customHeight="1" spans="1:12">
      <c r="A9" s="339">
        <v>1030148</v>
      </c>
      <c r="B9" s="340" t="s">
        <v>2030</v>
      </c>
      <c r="C9" s="341">
        <f>SUM(C10:C16)</f>
        <v>10215.824324</v>
      </c>
      <c r="D9" s="341">
        <f>SUM(D10:D16)</f>
        <v>20918</v>
      </c>
      <c r="E9" s="338">
        <f t="shared" si="0"/>
        <v>1.04760764639006</v>
      </c>
      <c r="F9" s="337" t="str">
        <f t="shared" si="1"/>
        <v>是</v>
      </c>
      <c r="H9" s="318"/>
      <c r="I9" s="318"/>
    </row>
    <row r="10" s="316" customFormat="1" ht="34" customHeight="1" spans="1:12">
      <c r="A10" s="333">
        <v>103014801</v>
      </c>
      <c r="B10" s="342" t="s">
        <v>2031</v>
      </c>
      <c r="C10" s="343">
        <v>10436.5466</v>
      </c>
      <c r="D10" s="344">
        <v>15960</v>
      </c>
      <c r="E10" s="336">
        <f t="shared" si="0"/>
        <v>0.529241483001667</v>
      </c>
      <c r="F10" s="337" t="str">
        <f t="shared" si="1"/>
        <v>是</v>
      </c>
      <c r="H10" s="318"/>
      <c r="I10" s="318"/>
      <c r="L10" s="318"/>
    </row>
    <row r="11" s="316" customFormat="1" ht="36" customHeight="1" spans="1:12">
      <c r="A11" s="333">
        <v>103014802</v>
      </c>
      <c r="B11" s="342" t="s">
        <v>2032</v>
      </c>
      <c r="C11" s="343">
        <v>44.530113</v>
      </c>
      <c r="D11" s="344"/>
      <c r="E11" s="336">
        <f>IF(C11&lt;&gt;0,-(D11/C11-1),"")</f>
        <v>1</v>
      </c>
      <c r="F11" s="337" t="str">
        <f t="shared" si="1"/>
        <v>是</v>
      </c>
      <c r="H11" s="318"/>
      <c r="I11" s="318"/>
      <c r="L11" s="318"/>
    </row>
    <row r="12" s="316" customFormat="1" ht="36" customHeight="1" spans="1:12">
      <c r="A12" s="333">
        <v>103014803</v>
      </c>
      <c r="B12" s="342" t="s">
        <v>2033</v>
      </c>
      <c r="C12" s="343">
        <v>1746.110811</v>
      </c>
      <c r="D12" s="344">
        <v>4958</v>
      </c>
      <c r="E12" s="336">
        <f t="shared" ref="E12:E41" si="2">IF(C12&lt;&gt;0,D12/C12-1,"")</f>
        <v>1.83945324017583</v>
      </c>
      <c r="F12" s="337" t="str">
        <f t="shared" si="1"/>
        <v>是</v>
      </c>
      <c r="H12" s="318"/>
      <c r="I12" s="318"/>
      <c r="L12" s="318"/>
    </row>
    <row r="13" s="316" customFormat="1" ht="34" hidden="1" customHeight="1" spans="1:12">
      <c r="A13" s="333">
        <v>103014890</v>
      </c>
      <c r="B13" s="342" t="s">
        <v>2034</v>
      </c>
      <c r="C13" s="345"/>
      <c r="D13" s="344"/>
      <c r="E13" s="336" t="str">
        <f t="shared" si="2"/>
        <v/>
      </c>
      <c r="F13" s="337" t="str">
        <f t="shared" si="1"/>
        <v>否</v>
      </c>
      <c r="H13" s="318"/>
      <c r="I13" s="318"/>
      <c r="L13" s="318"/>
    </row>
    <row r="14" s="316" customFormat="1" ht="34" hidden="1" customHeight="1" spans="1:12">
      <c r="A14" s="333">
        <v>103014893</v>
      </c>
      <c r="B14" s="342" t="s">
        <v>2035</v>
      </c>
      <c r="C14" s="344">
        <v>0</v>
      </c>
      <c r="D14" s="344"/>
      <c r="E14" s="336" t="str">
        <f t="shared" si="2"/>
        <v/>
      </c>
      <c r="F14" s="337" t="str">
        <f t="shared" si="1"/>
        <v>否</v>
      </c>
      <c r="H14" s="318"/>
      <c r="I14" s="318"/>
      <c r="L14" s="318"/>
    </row>
    <row r="15" s="316" customFormat="1" ht="36" customHeight="1" spans="1:12">
      <c r="A15" s="333">
        <v>103014898</v>
      </c>
      <c r="B15" s="342" t="s">
        <v>2036</v>
      </c>
      <c r="C15" s="344">
        <v>-2011.3632</v>
      </c>
      <c r="D15" s="344"/>
      <c r="E15" s="336">
        <f t="shared" si="2"/>
        <v>-1</v>
      </c>
      <c r="F15" s="337" t="str">
        <f t="shared" si="1"/>
        <v>是</v>
      </c>
      <c r="H15" s="318"/>
      <c r="I15" s="318"/>
      <c r="L15" s="318"/>
    </row>
    <row r="16" s="316" customFormat="1" ht="36" hidden="1" customHeight="1" spans="1:12">
      <c r="A16" s="333">
        <v>103014899</v>
      </c>
      <c r="B16" s="342" t="s">
        <v>2037</v>
      </c>
      <c r="C16" s="343"/>
      <c r="D16" s="344"/>
      <c r="E16" s="336" t="str">
        <f t="shared" si="2"/>
        <v/>
      </c>
      <c r="F16" s="337" t="str">
        <f t="shared" si="1"/>
        <v>否</v>
      </c>
      <c r="H16" s="318"/>
      <c r="I16" s="318"/>
      <c r="L16" s="318"/>
    </row>
    <row r="17" s="316" customFormat="1" ht="34" customHeight="1" spans="1:12">
      <c r="A17" s="346">
        <v>1030150</v>
      </c>
      <c r="B17" s="347" t="s">
        <v>2038</v>
      </c>
      <c r="C17" s="335"/>
      <c r="D17" s="335"/>
      <c r="E17" s="336" t="str">
        <f t="shared" si="2"/>
        <v/>
      </c>
      <c r="F17" s="337" t="str">
        <f t="shared" si="1"/>
        <v>是</v>
      </c>
      <c r="H17" s="318"/>
      <c r="I17" s="318"/>
      <c r="L17" s="318"/>
    </row>
    <row r="18" s="316" customFormat="1" ht="34" customHeight="1" spans="1:12">
      <c r="A18" s="348">
        <v>1030155</v>
      </c>
      <c r="B18" s="185" t="s">
        <v>2039</v>
      </c>
      <c r="C18" s="341">
        <f>SUM(C19:C20)</f>
        <v>260.7507</v>
      </c>
      <c r="D18" s="341">
        <f>SUM(D19:D20)</f>
        <v>400</v>
      </c>
      <c r="E18" s="336">
        <f t="shared" si="2"/>
        <v>0.534032315157735</v>
      </c>
      <c r="F18" s="337" t="str">
        <f t="shared" si="1"/>
        <v>是</v>
      </c>
      <c r="H18" s="318"/>
      <c r="I18" s="318"/>
    </row>
    <row r="19" s="316" customFormat="1" ht="36" customHeight="1" spans="1:12">
      <c r="A19" s="346">
        <v>103015501</v>
      </c>
      <c r="B19" s="243" t="s">
        <v>2040</v>
      </c>
      <c r="C19" s="343">
        <v>126.982</v>
      </c>
      <c r="D19" s="344">
        <v>200</v>
      </c>
      <c r="E19" s="336">
        <f t="shared" si="2"/>
        <v>0.575026381691893</v>
      </c>
      <c r="F19" s="337" t="str">
        <f t="shared" si="1"/>
        <v>是</v>
      </c>
      <c r="H19" s="318"/>
      <c r="I19" s="318"/>
      <c r="L19" s="318"/>
    </row>
    <row r="20" s="316" customFormat="1" ht="36" customHeight="1" spans="1:12">
      <c r="A20" s="346">
        <v>103015502</v>
      </c>
      <c r="B20" s="243" t="s">
        <v>2041</v>
      </c>
      <c r="C20" s="343">
        <v>133.7687</v>
      </c>
      <c r="D20" s="344">
        <v>200</v>
      </c>
      <c r="E20" s="336">
        <f t="shared" si="2"/>
        <v>0.495118065735856</v>
      </c>
      <c r="F20" s="337" t="str">
        <f t="shared" si="1"/>
        <v>是</v>
      </c>
      <c r="H20" s="318"/>
      <c r="I20" s="318"/>
      <c r="L20" s="318"/>
    </row>
    <row r="21" s="316" customFormat="1" ht="34" customHeight="1" spans="1:12">
      <c r="A21" s="346">
        <v>1030156</v>
      </c>
      <c r="B21" s="347" t="s">
        <v>2042</v>
      </c>
      <c r="C21" s="335">
        <v>259.247455</v>
      </c>
      <c r="D21" s="335"/>
      <c r="E21" s="338">
        <f t="shared" si="2"/>
        <v>-1</v>
      </c>
      <c r="F21" s="337" t="str">
        <f t="shared" si="1"/>
        <v>是</v>
      </c>
      <c r="H21" s="318"/>
      <c r="I21" s="318"/>
      <c r="L21" s="318"/>
    </row>
    <row r="22" s="316" customFormat="1" ht="34" customHeight="1" spans="1:12">
      <c r="A22" s="346">
        <v>1030157</v>
      </c>
      <c r="B22" s="347" t="s">
        <v>2043</v>
      </c>
      <c r="C22" s="335"/>
      <c r="D22" s="335"/>
      <c r="E22" s="336" t="str">
        <f t="shared" si="2"/>
        <v/>
      </c>
      <c r="F22" s="337" t="str">
        <f t="shared" si="1"/>
        <v>是</v>
      </c>
      <c r="H22" s="318"/>
      <c r="I22" s="318"/>
      <c r="L22" s="318"/>
    </row>
    <row r="23" s="316" customFormat="1" ht="34" customHeight="1" spans="1:12">
      <c r="A23" s="346">
        <v>1030158</v>
      </c>
      <c r="B23" s="347" t="s">
        <v>2044</v>
      </c>
      <c r="C23" s="335"/>
      <c r="D23" s="335"/>
      <c r="E23" s="336" t="str">
        <f t="shared" si="2"/>
        <v/>
      </c>
      <c r="F23" s="337" t="str">
        <f t="shared" si="1"/>
        <v>是</v>
      </c>
      <c r="H23" s="318"/>
      <c r="I23" s="318"/>
      <c r="L23" s="318"/>
    </row>
    <row r="24" s="316" customFormat="1" ht="34" customHeight="1" spans="1:12">
      <c r="A24" s="333">
        <v>1030159</v>
      </c>
      <c r="B24" s="334" t="s">
        <v>2045</v>
      </c>
      <c r="C24" s="335"/>
      <c r="D24" s="335">
        <v>0</v>
      </c>
      <c r="E24" s="336" t="str">
        <f t="shared" si="2"/>
        <v/>
      </c>
      <c r="F24" s="337" t="str">
        <f t="shared" si="1"/>
        <v>是</v>
      </c>
      <c r="H24" s="318"/>
      <c r="I24" s="318"/>
      <c r="L24" s="318"/>
    </row>
    <row r="25" s="316" customFormat="1" ht="34" customHeight="1" spans="1:12">
      <c r="A25" s="333">
        <v>1030178</v>
      </c>
      <c r="B25" s="334" t="s">
        <v>2046</v>
      </c>
      <c r="C25" s="335">
        <v>648.1074</v>
      </c>
      <c r="D25" s="335">
        <v>620</v>
      </c>
      <c r="E25" s="336">
        <f t="shared" si="2"/>
        <v>-0.0433684293683423</v>
      </c>
      <c r="F25" s="337" t="str">
        <f t="shared" si="1"/>
        <v>是</v>
      </c>
      <c r="H25" s="318"/>
      <c r="I25" s="318"/>
      <c r="L25" s="318"/>
    </row>
    <row r="26" s="316" customFormat="1" ht="34" customHeight="1" spans="1:12">
      <c r="A26" s="339">
        <v>1030180</v>
      </c>
      <c r="B26" s="340" t="s">
        <v>2047</v>
      </c>
      <c r="C26" s="341">
        <f>SUM(C27:C31)</f>
        <v>0</v>
      </c>
      <c r="D26" s="341"/>
      <c r="E26" s="336" t="str">
        <f t="shared" si="2"/>
        <v/>
      </c>
      <c r="F26" s="337" t="str">
        <f t="shared" si="1"/>
        <v>是</v>
      </c>
      <c r="H26" s="318"/>
      <c r="I26" s="318"/>
    </row>
    <row r="27" s="316" customFormat="1" ht="36" hidden="1" customHeight="1" spans="1:12">
      <c r="A27" s="333">
        <v>103018003</v>
      </c>
      <c r="B27" s="342" t="s">
        <v>2048</v>
      </c>
      <c r="C27" s="344"/>
      <c r="D27" s="344">
        <v>0</v>
      </c>
      <c r="E27" s="336" t="str">
        <f t="shared" si="2"/>
        <v/>
      </c>
      <c r="F27" s="337" t="str">
        <f t="shared" si="1"/>
        <v>否</v>
      </c>
      <c r="H27" s="318"/>
      <c r="I27" s="318"/>
      <c r="L27" s="318"/>
    </row>
    <row r="28" s="316" customFormat="1" ht="36" hidden="1" customHeight="1" spans="1:12">
      <c r="A28" s="333">
        <v>103018004</v>
      </c>
      <c r="B28" s="342" t="s">
        <v>2049</v>
      </c>
      <c r="C28" s="344"/>
      <c r="D28" s="344">
        <v>0</v>
      </c>
      <c r="E28" s="336" t="str">
        <f t="shared" si="2"/>
        <v/>
      </c>
      <c r="F28" s="337" t="str">
        <f t="shared" si="1"/>
        <v>否</v>
      </c>
      <c r="H28" s="318"/>
      <c r="I28" s="318"/>
      <c r="L28" s="318"/>
    </row>
    <row r="29" s="316" customFormat="1" ht="36" hidden="1" customHeight="1" spans="1:12">
      <c r="A29" s="333">
        <v>103018005</v>
      </c>
      <c r="B29" s="342" t="s">
        <v>2050</v>
      </c>
      <c r="C29" s="344"/>
      <c r="D29" s="344">
        <v>0</v>
      </c>
      <c r="E29" s="336" t="str">
        <f t="shared" si="2"/>
        <v/>
      </c>
      <c r="F29" s="337" t="str">
        <f t="shared" si="1"/>
        <v>否</v>
      </c>
      <c r="H29" s="318"/>
      <c r="I29" s="318"/>
      <c r="L29" s="318"/>
    </row>
    <row r="30" s="316" customFormat="1" ht="36" hidden="1" customHeight="1" spans="1:12">
      <c r="A30" s="333">
        <v>103018006</v>
      </c>
      <c r="B30" s="342" t="s">
        <v>2051</v>
      </c>
      <c r="C30" s="344"/>
      <c r="D30" s="344">
        <v>0</v>
      </c>
      <c r="E30" s="336" t="str">
        <f t="shared" si="2"/>
        <v/>
      </c>
      <c r="F30" s="337" t="str">
        <f t="shared" si="1"/>
        <v>否</v>
      </c>
      <c r="H30" s="318"/>
      <c r="I30" s="318"/>
      <c r="L30" s="318"/>
    </row>
    <row r="31" s="316" customFormat="1" ht="36" hidden="1" customHeight="1" spans="1:12">
      <c r="A31" s="333">
        <v>103018007</v>
      </c>
      <c r="B31" s="342" t="s">
        <v>2052</v>
      </c>
      <c r="C31" s="344"/>
      <c r="D31" s="344">
        <v>0</v>
      </c>
      <c r="E31" s="336" t="str">
        <f t="shared" si="2"/>
        <v/>
      </c>
      <c r="F31" s="337" t="str">
        <f t="shared" si="1"/>
        <v>否</v>
      </c>
      <c r="G31" s="349"/>
      <c r="H31" s="318"/>
      <c r="I31" s="318"/>
      <c r="L31" s="318"/>
    </row>
    <row r="32" s="316" customFormat="1" ht="34" customHeight="1" spans="1:12">
      <c r="A32" s="333">
        <v>1030199</v>
      </c>
      <c r="B32" s="334" t="s">
        <v>2053</v>
      </c>
      <c r="C32" s="335"/>
      <c r="D32" s="335">
        <v>0</v>
      </c>
      <c r="E32" s="336" t="str">
        <f t="shared" si="2"/>
        <v/>
      </c>
      <c r="F32" s="337" t="str">
        <f t="shared" si="1"/>
        <v>是</v>
      </c>
      <c r="H32" s="318"/>
      <c r="I32" s="318"/>
      <c r="L32" s="318"/>
    </row>
    <row r="33" s="316" customFormat="1" ht="34" customHeight="1" spans="1:12">
      <c r="A33" s="333">
        <v>10310</v>
      </c>
      <c r="B33" s="334" t="s">
        <v>2054</v>
      </c>
      <c r="C33" s="335">
        <v>7427.915777</v>
      </c>
      <c r="D33" s="335">
        <v>10475</v>
      </c>
      <c r="E33" s="338">
        <f t="shared" si="2"/>
        <v>0.410220621030071</v>
      </c>
      <c r="F33" s="337" t="str">
        <f t="shared" si="1"/>
        <v>是</v>
      </c>
      <c r="H33" s="318"/>
      <c r="I33" s="318"/>
      <c r="L33" s="318"/>
    </row>
    <row r="34" s="316" customFormat="1" ht="34" customHeight="1" spans="1:12">
      <c r="A34" s="333"/>
      <c r="B34" s="342"/>
      <c r="C34" s="344"/>
      <c r="D34" s="344">
        <v>0</v>
      </c>
      <c r="E34" s="336" t="str">
        <f t="shared" si="2"/>
        <v/>
      </c>
      <c r="F34" s="337" t="str">
        <f t="shared" si="1"/>
        <v>是</v>
      </c>
      <c r="H34" s="318"/>
      <c r="I34" s="318"/>
      <c r="L34" s="318"/>
    </row>
    <row r="35" s="316" customFormat="1" ht="34" customHeight="1" spans="1:12">
      <c r="A35" s="350"/>
      <c r="B35" s="252" t="s">
        <v>63</v>
      </c>
      <c r="C35" s="341">
        <f>SUM(C4,C5,C6,C7,C8,C9,C17,C18,C21,C22,C23,C24,C25,C26,C32,C33)</f>
        <v>18811.845656</v>
      </c>
      <c r="D35" s="341">
        <f>SUM(D4,D5,D6,D7,D8,D9,D17,D18,D21,D22,D23,D24,D25,D26,D32,D33)</f>
        <v>32413</v>
      </c>
      <c r="E35" s="338">
        <f t="shared" si="2"/>
        <v>0.723010096548497</v>
      </c>
      <c r="F35" s="337" t="str">
        <f t="shared" si="1"/>
        <v>是</v>
      </c>
      <c r="H35" s="318"/>
      <c r="I35" s="318"/>
    </row>
    <row r="36" s="316" customFormat="1" ht="34" customHeight="1" spans="1:12">
      <c r="A36" s="351">
        <v>110</v>
      </c>
      <c r="B36" s="352" t="s">
        <v>65</v>
      </c>
      <c r="C36" s="353">
        <f>SUM(C37:C40)</f>
        <v>110471</v>
      </c>
      <c r="D36" s="353">
        <f>SUM(D37:D40)</f>
        <v>24418</v>
      </c>
      <c r="E36" s="338">
        <f t="shared" si="2"/>
        <v>-0.778964615147867</v>
      </c>
      <c r="F36" s="337" t="str">
        <f t="shared" si="1"/>
        <v>是</v>
      </c>
      <c r="H36" s="318"/>
      <c r="I36" s="318"/>
    </row>
    <row r="37" s="316" customFormat="1" ht="34" customHeight="1" spans="1:12">
      <c r="A37" s="354">
        <v>11004</v>
      </c>
      <c r="B37" s="354" t="s">
        <v>1207</v>
      </c>
      <c r="C37" s="307">
        <v>4377</v>
      </c>
      <c r="D37" s="307"/>
      <c r="E37" s="336">
        <f t="shared" si="2"/>
        <v>-1</v>
      </c>
      <c r="F37" s="337" t="str">
        <f t="shared" si="1"/>
        <v>是</v>
      </c>
      <c r="H37" s="318"/>
      <c r="I37" s="318"/>
      <c r="L37" s="318"/>
    </row>
    <row r="38" s="316" customFormat="1" ht="34" customHeight="1" spans="1:12">
      <c r="A38" s="354">
        <v>11008</v>
      </c>
      <c r="B38" s="354" t="s">
        <v>69</v>
      </c>
      <c r="C38" s="307">
        <v>26754</v>
      </c>
      <c r="D38" s="307">
        <v>9985</v>
      </c>
      <c r="E38" s="336">
        <f t="shared" si="2"/>
        <v>-0.626784779846004</v>
      </c>
      <c r="F38" s="337" t="str">
        <f t="shared" si="1"/>
        <v>是</v>
      </c>
      <c r="H38" s="318"/>
      <c r="I38" s="318"/>
      <c r="L38" s="318"/>
    </row>
    <row r="39" s="316" customFormat="1" ht="36" customHeight="1" spans="1:12">
      <c r="A39" s="354">
        <v>11009</v>
      </c>
      <c r="B39" s="354" t="s">
        <v>70</v>
      </c>
      <c r="C39" s="355">
        <v>3560</v>
      </c>
      <c r="D39" s="307">
        <v>7043</v>
      </c>
      <c r="E39" s="336">
        <f t="shared" si="2"/>
        <v>0.978370786516854</v>
      </c>
      <c r="F39" s="337" t="str">
        <f t="shared" si="1"/>
        <v>是</v>
      </c>
      <c r="H39" s="318"/>
      <c r="I39" s="318"/>
      <c r="L39" s="318"/>
    </row>
    <row r="40" s="316" customFormat="1" ht="36" customHeight="1" spans="1:12">
      <c r="A40" s="354">
        <v>11011</v>
      </c>
      <c r="B40" s="354" t="s">
        <v>71</v>
      </c>
      <c r="C40" s="307">
        <v>75780</v>
      </c>
      <c r="D40" s="307">
        <v>7390</v>
      </c>
      <c r="E40" s="336">
        <f t="shared" si="2"/>
        <v>-0.902480865663764</v>
      </c>
      <c r="F40" s="337" t="str">
        <f t="shared" si="1"/>
        <v>是</v>
      </c>
      <c r="H40" s="318"/>
      <c r="I40" s="318"/>
      <c r="L40" s="318"/>
    </row>
    <row r="41" s="316" customFormat="1" ht="34" customHeight="1" spans="1:12">
      <c r="A41" s="356"/>
      <c r="B41" s="357" t="s">
        <v>75</v>
      </c>
      <c r="C41" s="353">
        <f>SUM(C35:C35,C36)</f>
        <v>129282.845656</v>
      </c>
      <c r="D41" s="358">
        <f>SUM(D35:D35,D36)</f>
        <v>56831</v>
      </c>
      <c r="E41" s="338">
        <f t="shared" si="2"/>
        <v>-0.560413450743359</v>
      </c>
      <c r="F41" s="337" t="str">
        <f t="shared" si="1"/>
        <v>是</v>
      </c>
    </row>
    <row r="42" s="316" customFormat="1" spans="1:12">
      <c r="A42" s="319"/>
      <c r="B42" s="319"/>
      <c r="C42" s="320"/>
      <c r="D42" s="320"/>
      <c r="E42" s="321"/>
    </row>
    <row r="43" s="316" customFormat="1" spans="1:12">
      <c r="A43" s="319"/>
      <c r="B43" s="319"/>
      <c r="C43" s="320"/>
      <c r="D43" s="320"/>
      <c r="E43" s="321"/>
    </row>
    <row r="44" s="316" customFormat="1" spans="1:12">
      <c r="A44" s="319"/>
      <c r="B44" s="319"/>
      <c r="C44" s="320"/>
      <c r="D44" s="320"/>
      <c r="E44" s="321"/>
    </row>
    <row r="45" s="316" customFormat="1" spans="1:12">
      <c r="A45" s="319"/>
      <c r="B45" s="319"/>
      <c r="C45" s="320"/>
      <c r="D45" s="320"/>
      <c r="E45" s="321"/>
    </row>
    <row r="46" s="316" customFormat="1" spans="1:12">
      <c r="A46" s="319"/>
      <c r="B46" s="319"/>
      <c r="C46" s="320"/>
      <c r="D46" s="320"/>
      <c r="E46" s="321"/>
    </row>
    <row r="47" s="316" customFormat="1" spans="1:12">
      <c r="A47" s="319"/>
      <c r="B47" s="319"/>
      <c r="C47" s="320"/>
      <c r="D47" s="320"/>
      <c r="E47" s="321"/>
    </row>
    <row r="48" s="316" customFormat="1" spans="1:12">
      <c r="A48" s="319"/>
      <c r="B48" s="319"/>
      <c r="C48" s="320"/>
      <c r="D48" s="320"/>
      <c r="E48" s="321"/>
    </row>
    <row r="49" s="316" customFormat="1" spans="1:5">
      <c r="A49" s="319"/>
      <c r="B49" s="319"/>
      <c r="C49" s="320"/>
      <c r="D49" s="320"/>
      <c r="E49" s="321"/>
    </row>
    <row r="50" s="316" customFormat="1" spans="1:5">
      <c r="A50" s="319"/>
      <c r="B50" s="319"/>
      <c r="C50" s="320"/>
      <c r="D50" s="320"/>
      <c r="E50" s="321"/>
    </row>
    <row r="51" s="316" customFormat="1" spans="1:5">
      <c r="A51" s="319"/>
      <c r="B51" s="319"/>
      <c r="C51" s="320"/>
      <c r="D51" s="320"/>
      <c r="E51" s="321"/>
    </row>
    <row r="52" s="316" customFormat="1" spans="1:5">
      <c r="A52" s="319"/>
      <c r="B52" s="319"/>
      <c r="C52" s="320"/>
      <c r="D52" s="320"/>
      <c r="E52" s="321"/>
    </row>
    <row r="53" s="316" customFormat="1" spans="1:5">
      <c r="A53" s="319"/>
      <c r="B53" s="319"/>
      <c r="C53" s="320"/>
      <c r="D53" s="320"/>
      <c r="E53" s="321"/>
    </row>
    <row r="54" s="316" customFormat="1" spans="1:5">
      <c r="A54" s="319"/>
      <c r="B54" s="319"/>
      <c r="C54" s="320"/>
      <c r="D54" s="320"/>
      <c r="E54" s="321"/>
    </row>
  </sheetData>
  <autoFilter xmlns:etc="http://www.wps.cn/officeDocument/2017/etCustomData" ref="A3:I41" etc:filterBottomFollowUsedRange="0">
    <filterColumn colId="5">
      <customFilters>
        <customFilter operator="equal" val="是"/>
      </customFilters>
    </filterColumn>
    <extLst/>
  </autoFilter>
  <mergeCells count="1">
    <mergeCell ref="B1:E1"/>
  </mergeCells>
  <conditionalFormatting sqref="D40">
    <cfRule type="expression" dxfId="1" priority="1" stopIfTrue="1">
      <formula>"len($A:$A)=3"</formula>
    </cfRule>
  </conditionalFormatting>
  <conditionalFormatting sqref="B36:B37">
    <cfRule type="expression" dxfId="1" priority="2" stopIfTrue="1">
      <formula>"len($A:$A)=3"</formula>
    </cfRule>
  </conditionalFormatting>
  <conditionalFormatting sqref="D37:D38">
    <cfRule type="expression" dxfId="1" priority="3" stopIfTrue="1">
      <formula>"len($A:$A)=3"</formula>
    </cfRule>
  </conditionalFormatting>
  <conditionalFormatting sqref="C36:D36 D37">
    <cfRule type="expression" dxfId="1" priority="4"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7">
    <tabColor theme="9" tint="0.4"/>
    <pageSetUpPr fitToPage="1"/>
  </sheetPr>
  <dimension ref="A1:J291"/>
  <sheetViews>
    <sheetView showZeros="0" zoomScale="70" zoomScaleNormal="70" workbookViewId="0">
      <pane ySplit="3" topLeftCell="A241" activePane="bottomLeft" state="frozen"/>
      <selection/>
      <selection pane="bottomLeft" activeCell="E2" sqref="E2"/>
    </sheetView>
  </sheetViews>
  <sheetFormatPr defaultColWidth="9" defaultRowHeight="14.25"/>
  <cols>
    <col min="1" max="1" width="12.6333333333333" style="275" customWidth="1"/>
    <col min="2" max="2" width="43.75" style="275" customWidth="1"/>
    <col min="3" max="4" width="20.175" style="278" customWidth="1"/>
    <col min="5" max="5" width="19.2" style="275" customWidth="1"/>
    <col min="6" max="6" width="3.75" style="279" customWidth="1"/>
    <col min="7" max="7" width="9.25" style="275" hidden="1" customWidth="1"/>
    <col min="8" max="12" width="9" style="275" hidden="1" customWidth="1"/>
    <col min="13" max="16384" width="9" style="275"/>
  </cols>
  <sheetData>
    <row r="1" s="275" customFormat="1" ht="45" customHeight="1" spans="1:10">
      <c r="B1" s="280" t="s">
        <v>2057</v>
      </c>
      <c r="C1" s="281"/>
      <c r="D1" s="281"/>
      <c r="E1" s="280"/>
      <c r="F1" s="279"/>
    </row>
    <row r="2" s="275" customFormat="1" ht="20.1" customHeight="1" spans="1:10">
      <c r="A2" s="282"/>
      <c r="B2" s="283" t="s">
        <v>2058</v>
      </c>
      <c r="C2" s="284"/>
      <c r="D2" s="284"/>
      <c r="E2" s="285" t="s">
        <v>2</v>
      </c>
      <c r="F2" s="279"/>
    </row>
    <row r="3" s="276" customFormat="1" ht="36" customHeight="1" spans="1:10">
      <c r="A3" s="286" t="s">
        <v>3</v>
      </c>
      <c r="B3" s="97" t="s">
        <v>4</v>
      </c>
      <c r="C3" s="217" t="s">
        <v>1642</v>
      </c>
      <c r="D3" s="287" t="s">
        <v>1643</v>
      </c>
      <c r="E3" s="288" t="s">
        <v>1644</v>
      </c>
    </row>
    <row r="4" s="277" customFormat="1" ht="36" customHeight="1" spans="1:10">
      <c r="A4" s="289">
        <v>207</v>
      </c>
      <c r="B4" s="290" t="s">
        <v>1214</v>
      </c>
      <c r="C4" s="291">
        <f>SUMIFS(C5:C$278,$G5:$G$278,"款",$H5:$H$278,$A4)</f>
        <v>0</v>
      </c>
      <c r="D4" s="291">
        <f>SUMIFS(D5:D$278,$G5:$G$278,"款",$H5:$H$278,$A4)</f>
        <v>65</v>
      </c>
      <c r="E4" s="292" t="str">
        <f t="shared" ref="E4:E67" si="0">IF(C4&lt;&gt;0,D4/C4-1,"")</f>
        <v/>
      </c>
      <c r="F4" s="293" t="str">
        <f t="shared" ref="F4:F67" si="1">IF(LEN(A4)=3,"是",IF(B4&lt;&gt;"",IF(SUM(C4:D4)&lt;&gt;0,"是","否"),"是"))</f>
        <v>是</v>
      </c>
      <c r="G4" s="276" t="str">
        <f t="shared" ref="G4:G67" si="2">_xlfn.IFS(LEN(A4)=3,"类",LEN(A4)=5,"款",LEN(A4)=7,"项")</f>
        <v>类</v>
      </c>
      <c r="H4" s="294" t="str">
        <f t="shared" ref="H4:H67" si="3">LEFT(A4,3)</f>
        <v>207</v>
      </c>
      <c r="I4" s="294" t="str">
        <f t="shared" ref="I4:I67" si="4">LEFT(A4,5)</f>
        <v>207</v>
      </c>
      <c r="J4" s="294" t="str">
        <f t="shared" ref="J4:J67" si="5">LEFT(A4,7)</f>
        <v>207</v>
      </c>
    </row>
    <row r="5" s="275" customFormat="1" ht="36" customHeight="1" spans="1:10">
      <c r="A5" s="295">
        <v>20707</v>
      </c>
      <c r="B5" s="296" t="s">
        <v>1215</v>
      </c>
      <c r="C5" s="315">
        <f>SUMIFS(C6:C$278,$G6:$G$278,"项",$I6:$I$278,$A5)</f>
        <v>0</v>
      </c>
      <c r="D5" s="315">
        <f>SUMIFS(D6:D$278,$G6:$G$278,"项",$I6:$I$278,$A5)</f>
        <v>5</v>
      </c>
      <c r="E5" s="292" t="str">
        <f t="shared" si="0"/>
        <v/>
      </c>
      <c r="F5" s="293" t="str">
        <f t="shared" si="1"/>
        <v>是</v>
      </c>
      <c r="G5" s="276" t="str">
        <f t="shared" si="2"/>
        <v>款</v>
      </c>
      <c r="H5" s="294" t="str">
        <f t="shared" si="3"/>
        <v>207</v>
      </c>
      <c r="I5" s="294" t="str">
        <f t="shared" si="4"/>
        <v>20707</v>
      </c>
      <c r="J5" s="294" t="str">
        <f t="shared" si="5"/>
        <v>20707</v>
      </c>
    </row>
    <row r="6" s="275" customFormat="1" ht="36" customHeight="1" spans="1:10">
      <c r="A6" s="298">
        <v>2070701</v>
      </c>
      <c r="B6" s="299" t="s">
        <v>1216</v>
      </c>
      <c r="C6" s="300"/>
      <c r="D6" s="301">
        <v>5</v>
      </c>
      <c r="E6" s="292" t="str">
        <f t="shared" si="0"/>
        <v/>
      </c>
      <c r="F6" s="293" t="str">
        <f t="shared" si="1"/>
        <v>是</v>
      </c>
      <c r="G6" s="276" t="str">
        <f t="shared" si="2"/>
        <v>项</v>
      </c>
      <c r="H6" s="294" t="str">
        <f t="shared" si="3"/>
        <v>207</v>
      </c>
      <c r="I6" s="294" t="str">
        <f t="shared" si="4"/>
        <v>20707</v>
      </c>
      <c r="J6" s="294" t="str">
        <f t="shared" si="5"/>
        <v>2070701</v>
      </c>
    </row>
    <row r="7" s="275" customFormat="1" ht="36" hidden="1" customHeight="1" spans="1:10">
      <c r="A7" s="298">
        <v>2070702</v>
      </c>
      <c r="B7" s="299" t="s">
        <v>1217</v>
      </c>
      <c r="C7" s="301"/>
      <c r="D7" s="301">
        <v>0</v>
      </c>
      <c r="E7" s="292" t="str">
        <f t="shared" si="0"/>
        <v/>
      </c>
      <c r="F7" s="293" t="str">
        <f t="shared" si="1"/>
        <v>否</v>
      </c>
      <c r="G7" s="276" t="str">
        <f t="shared" si="2"/>
        <v>项</v>
      </c>
      <c r="H7" s="294" t="str">
        <f t="shared" si="3"/>
        <v>207</v>
      </c>
      <c r="I7" s="294" t="str">
        <f t="shared" si="4"/>
        <v>20707</v>
      </c>
      <c r="J7" s="294" t="str">
        <f t="shared" si="5"/>
        <v>2070702</v>
      </c>
    </row>
    <row r="8" s="275" customFormat="1" ht="36" hidden="1" customHeight="1" spans="1:10">
      <c r="A8" s="298">
        <v>2070703</v>
      </c>
      <c r="B8" s="302" t="s">
        <v>1218</v>
      </c>
      <c r="C8" s="301"/>
      <c r="D8" s="301">
        <v>0</v>
      </c>
      <c r="E8" s="292" t="str">
        <f t="shared" si="0"/>
        <v/>
      </c>
      <c r="F8" s="293" t="str">
        <f t="shared" si="1"/>
        <v>否</v>
      </c>
      <c r="G8" s="276" t="str">
        <f t="shared" si="2"/>
        <v>项</v>
      </c>
      <c r="H8" s="294" t="str">
        <f t="shared" si="3"/>
        <v>207</v>
      </c>
      <c r="I8" s="294" t="str">
        <f t="shared" si="4"/>
        <v>20707</v>
      </c>
      <c r="J8" s="294" t="str">
        <f t="shared" si="5"/>
        <v>2070703</v>
      </c>
    </row>
    <row r="9" s="277" customFormat="1" ht="36" hidden="1" customHeight="1" spans="1:10">
      <c r="A9" s="298">
        <v>2070704</v>
      </c>
      <c r="B9" s="299" t="s">
        <v>1219</v>
      </c>
      <c r="C9" s="301"/>
      <c r="D9" s="301">
        <v>0</v>
      </c>
      <c r="E9" s="292" t="str">
        <f t="shared" si="0"/>
        <v/>
      </c>
      <c r="F9" s="293" t="str">
        <f t="shared" si="1"/>
        <v>否</v>
      </c>
      <c r="G9" s="276" t="str">
        <f t="shared" si="2"/>
        <v>项</v>
      </c>
      <c r="H9" s="294" t="str">
        <f t="shared" si="3"/>
        <v>207</v>
      </c>
      <c r="I9" s="294" t="str">
        <f t="shared" si="4"/>
        <v>20707</v>
      </c>
      <c r="J9" s="294" t="str">
        <f t="shared" si="5"/>
        <v>2070704</v>
      </c>
    </row>
    <row r="10" s="277" customFormat="1" ht="36" hidden="1" customHeight="1" spans="1:10">
      <c r="A10" s="298">
        <v>2070799</v>
      </c>
      <c r="B10" s="303" t="s">
        <v>1220</v>
      </c>
      <c r="C10" s="301"/>
      <c r="D10" s="301">
        <v>0</v>
      </c>
      <c r="E10" s="292" t="str">
        <f t="shared" si="0"/>
        <v/>
      </c>
      <c r="F10" s="293" t="str">
        <f t="shared" si="1"/>
        <v>否</v>
      </c>
      <c r="G10" s="276" t="str">
        <f t="shared" si="2"/>
        <v>项</v>
      </c>
      <c r="H10" s="294" t="str">
        <f t="shared" si="3"/>
        <v>207</v>
      </c>
      <c r="I10" s="294" t="str">
        <f t="shared" si="4"/>
        <v>20707</v>
      </c>
      <c r="J10" s="294" t="str">
        <f t="shared" si="5"/>
        <v>2070799</v>
      </c>
    </row>
    <row r="11" s="275" customFormat="1" ht="36" customHeight="1" spans="1:10">
      <c r="A11" s="295">
        <v>20709</v>
      </c>
      <c r="B11" s="304" t="s">
        <v>1221</v>
      </c>
      <c r="C11" s="315">
        <f>SUMIFS(C12:C$278,$G12:$G$278,"项",$I12:$I$278,$A11)</f>
        <v>0</v>
      </c>
      <c r="D11" s="315">
        <f>SUMIFS(D12:D$278,$G12:$G$278,"项",$I12:$I$278,$A11)</f>
        <v>60</v>
      </c>
      <c r="E11" s="292" t="str">
        <f t="shared" si="0"/>
        <v/>
      </c>
      <c r="F11" s="293" t="str">
        <f t="shared" si="1"/>
        <v>是</v>
      </c>
      <c r="G11" s="276" t="str">
        <f t="shared" si="2"/>
        <v>款</v>
      </c>
      <c r="H11" s="294" t="str">
        <f t="shared" si="3"/>
        <v>207</v>
      </c>
      <c r="I11" s="294" t="str">
        <f t="shared" si="4"/>
        <v>20709</v>
      </c>
      <c r="J11" s="294" t="str">
        <f t="shared" si="5"/>
        <v>20709</v>
      </c>
    </row>
    <row r="12" s="275" customFormat="1" ht="36" hidden="1" customHeight="1" spans="1:10">
      <c r="A12" s="298">
        <v>2070901</v>
      </c>
      <c r="B12" s="299" t="s">
        <v>1222</v>
      </c>
      <c r="C12" s="301"/>
      <c r="D12" s="301">
        <v>0</v>
      </c>
      <c r="E12" s="292" t="str">
        <f t="shared" si="0"/>
        <v/>
      </c>
      <c r="F12" s="293" t="str">
        <f t="shared" si="1"/>
        <v>否</v>
      </c>
      <c r="G12" s="276" t="str">
        <f t="shared" si="2"/>
        <v>项</v>
      </c>
      <c r="H12" s="294" t="str">
        <f t="shared" si="3"/>
        <v>207</v>
      </c>
      <c r="I12" s="294" t="str">
        <f t="shared" si="4"/>
        <v>20709</v>
      </c>
      <c r="J12" s="294" t="str">
        <f t="shared" si="5"/>
        <v>2070901</v>
      </c>
    </row>
    <row r="13" s="275" customFormat="1" ht="36" hidden="1" customHeight="1" spans="1:10">
      <c r="A13" s="298">
        <v>2070902</v>
      </c>
      <c r="B13" s="299" t="s">
        <v>1223</v>
      </c>
      <c r="C13" s="301"/>
      <c r="D13" s="301">
        <v>0</v>
      </c>
      <c r="E13" s="292" t="str">
        <f t="shared" si="0"/>
        <v/>
      </c>
      <c r="F13" s="293" t="str">
        <f t="shared" si="1"/>
        <v>否</v>
      </c>
      <c r="G13" s="276" t="str">
        <f t="shared" si="2"/>
        <v>项</v>
      </c>
      <c r="H13" s="294" t="str">
        <f t="shared" si="3"/>
        <v>207</v>
      </c>
      <c r="I13" s="294" t="str">
        <f t="shared" si="4"/>
        <v>20709</v>
      </c>
      <c r="J13" s="294" t="str">
        <f t="shared" si="5"/>
        <v>2070902</v>
      </c>
    </row>
    <row r="14" s="275" customFormat="1" ht="36" hidden="1" customHeight="1" spans="1:10">
      <c r="A14" s="298">
        <v>2070903</v>
      </c>
      <c r="B14" s="299" t="s">
        <v>1224</v>
      </c>
      <c r="C14" s="301"/>
      <c r="D14" s="301">
        <v>0</v>
      </c>
      <c r="E14" s="292" t="str">
        <f t="shared" si="0"/>
        <v/>
      </c>
      <c r="F14" s="293" t="str">
        <f t="shared" si="1"/>
        <v>否</v>
      </c>
      <c r="G14" s="276" t="str">
        <f t="shared" si="2"/>
        <v>项</v>
      </c>
      <c r="H14" s="294" t="str">
        <f t="shared" si="3"/>
        <v>207</v>
      </c>
      <c r="I14" s="294" t="str">
        <f t="shared" si="4"/>
        <v>20709</v>
      </c>
      <c r="J14" s="294" t="str">
        <f t="shared" si="5"/>
        <v>2070903</v>
      </c>
    </row>
    <row r="15" s="275" customFormat="1" ht="36" customHeight="1" spans="1:10">
      <c r="A15" s="298">
        <v>2070904</v>
      </c>
      <c r="B15" s="299" t="s">
        <v>1225</v>
      </c>
      <c r="C15" s="301"/>
      <c r="D15" s="301">
        <v>60</v>
      </c>
      <c r="E15" s="292" t="str">
        <f t="shared" si="0"/>
        <v/>
      </c>
      <c r="F15" s="293" t="str">
        <f t="shared" si="1"/>
        <v>是</v>
      </c>
      <c r="G15" s="276" t="str">
        <f t="shared" si="2"/>
        <v>项</v>
      </c>
      <c r="H15" s="294" t="str">
        <f t="shared" si="3"/>
        <v>207</v>
      </c>
      <c r="I15" s="294" t="str">
        <f t="shared" si="4"/>
        <v>20709</v>
      </c>
      <c r="J15" s="294" t="str">
        <f t="shared" si="5"/>
        <v>2070904</v>
      </c>
    </row>
    <row r="16" s="277" customFormat="1" ht="36" hidden="1" customHeight="1" spans="1:10">
      <c r="A16" s="298">
        <v>2070999</v>
      </c>
      <c r="B16" s="299" t="s">
        <v>1226</v>
      </c>
      <c r="C16" s="301"/>
      <c r="D16" s="301">
        <v>0</v>
      </c>
      <c r="E16" s="292" t="str">
        <f t="shared" si="0"/>
        <v/>
      </c>
      <c r="F16" s="293" t="str">
        <f t="shared" si="1"/>
        <v>否</v>
      </c>
      <c r="G16" s="276" t="str">
        <f t="shared" si="2"/>
        <v>项</v>
      </c>
      <c r="H16" s="294" t="str">
        <f t="shared" si="3"/>
        <v>207</v>
      </c>
      <c r="I16" s="294" t="str">
        <f t="shared" si="4"/>
        <v>20709</v>
      </c>
      <c r="J16" s="294" t="str">
        <f t="shared" si="5"/>
        <v>2070999</v>
      </c>
    </row>
    <row r="17" s="275" customFormat="1" ht="36" hidden="1" customHeight="1" spans="1:10">
      <c r="A17" s="295">
        <v>20710</v>
      </c>
      <c r="B17" s="304" t="s">
        <v>1227</v>
      </c>
      <c r="C17" s="305">
        <f>SUMIFS(C18:C$278,$G18:$G$278,"项",$I18:$I$278,$A17)</f>
        <v>0</v>
      </c>
      <c r="D17" s="305">
        <f>SUMIFS(D18:D$278,$G18:$G$278,"项",$I18:$I$278,$A17)</f>
        <v>0</v>
      </c>
      <c r="E17" s="292" t="str">
        <f t="shared" si="0"/>
        <v/>
      </c>
      <c r="F17" s="293" t="str">
        <f t="shared" si="1"/>
        <v>否</v>
      </c>
      <c r="G17" s="276" t="str">
        <f t="shared" si="2"/>
        <v>款</v>
      </c>
      <c r="H17" s="294" t="str">
        <f t="shared" si="3"/>
        <v>207</v>
      </c>
      <c r="I17" s="294" t="str">
        <f t="shared" si="4"/>
        <v>20710</v>
      </c>
      <c r="J17" s="294" t="str">
        <f t="shared" si="5"/>
        <v>20710</v>
      </c>
    </row>
    <row r="18" s="275" customFormat="1" ht="36" hidden="1" customHeight="1" spans="1:10">
      <c r="A18" s="298">
        <v>2071001</v>
      </c>
      <c r="B18" s="299" t="s">
        <v>1228</v>
      </c>
      <c r="C18" s="301"/>
      <c r="D18" s="301">
        <v>0</v>
      </c>
      <c r="E18" s="292" t="str">
        <f t="shared" si="0"/>
        <v/>
      </c>
      <c r="F18" s="293" t="str">
        <f t="shared" si="1"/>
        <v>否</v>
      </c>
      <c r="G18" s="276" t="str">
        <f t="shared" si="2"/>
        <v>项</v>
      </c>
      <c r="H18" s="294" t="str">
        <f t="shared" si="3"/>
        <v>207</v>
      </c>
      <c r="I18" s="294" t="str">
        <f t="shared" si="4"/>
        <v>20710</v>
      </c>
      <c r="J18" s="294" t="str">
        <f t="shared" si="5"/>
        <v>2071001</v>
      </c>
    </row>
    <row r="19" s="275" customFormat="1" ht="36" hidden="1" customHeight="1" spans="1:10">
      <c r="A19" s="298">
        <v>2071099</v>
      </c>
      <c r="B19" s="299" t="s">
        <v>1229</v>
      </c>
      <c r="C19" s="301"/>
      <c r="D19" s="301">
        <v>0</v>
      </c>
      <c r="E19" s="292" t="str">
        <f t="shared" si="0"/>
        <v/>
      </c>
      <c r="F19" s="293" t="str">
        <f t="shared" si="1"/>
        <v>否</v>
      </c>
      <c r="G19" s="276" t="str">
        <f t="shared" si="2"/>
        <v>项</v>
      </c>
      <c r="H19" s="294" t="str">
        <f t="shared" si="3"/>
        <v>207</v>
      </c>
      <c r="I19" s="294" t="str">
        <f t="shared" si="4"/>
        <v>20710</v>
      </c>
      <c r="J19" s="294" t="str">
        <f t="shared" si="5"/>
        <v>2071099</v>
      </c>
    </row>
    <row r="20" s="277" customFormat="1" ht="36" customHeight="1" spans="1:10">
      <c r="A20" s="289">
        <v>208</v>
      </c>
      <c r="B20" s="306" t="s">
        <v>1230</v>
      </c>
      <c r="C20" s="291">
        <f>SUMIFS(C21:C$278,$G21:$G$278,"款",$H21:$H$278,$A20)</f>
        <v>0</v>
      </c>
      <c r="D20" s="291">
        <f>SUMIFS(D21:D$278,$G21:$G$278,"款",$H21:$H$278,$A20)</f>
        <v>0</v>
      </c>
      <c r="E20" s="292" t="str">
        <f t="shared" si="0"/>
        <v/>
      </c>
      <c r="F20" s="293" t="str">
        <f t="shared" si="1"/>
        <v>是</v>
      </c>
      <c r="G20" s="276" t="str">
        <f t="shared" si="2"/>
        <v>类</v>
      </c>
      <c r="H20" s="294" t="str">
        <f t="shared" si="3"/>
        <v>208</v>
      </c>
      <c r="I20" s="294" t="str">
        <f t="shared" si="4"/>
        <v>208</v>
      </c>
      <c r="J20" s="294" t="str">
        <f t="shared" si="5"/>
        <v>208</v>
      </c>
    </row>
    <row r="21" s="275" customFormat="1" ht="36" hidden="1" customHeight="1" spans="1:10">
      <c r="A21" s="295">
        <v>20822</v>
      </c>
      <c r="B21" s="304" t="s">
        <v>1231</v>
      </c>
      <c r="C21" s="305">
        <f>SUMIFS(C22:C$278,$G22:$G$278,"项",$I22:$I$278,$A21)</f>
        <v>0</v>
      </c>
      <c r="D21" s="305">
        <f>SUMIFS(D22:D$278,$G22:$G$278,"项",$I22:$I$278,$A21)</f>
        <v>0</v>
      </c>
      <c r="E21" s="292" t="str">
        <f t="shared" si="0"/>
        <v/>
      </c>
      <c r="F21" s="293" t="str">
        <f t="shared" si="1"/>
        <v>否</v>
      </c>
      <c r="G21" s="276" t="str">
        <f t="shared" si="2"/>
        <v>款</v>
      </c>
      <c r="H21" s="294" t="str">
        <f t="shared" si="3"/>
        <v>208</v>
      </c>
      <c r="I21" s="294" t="str">
        <f t="shared" si="4"/>
        <v>20822</v>
      </c>
      <c r="J21" s="294" t="str">
        <f t="shared" si="5"/>
        <v>20822</v>
      </c>
    </row>
    <row r="22" s="277" customFormat="1" ht="36" hidden="1" customHeight="1" spans="1:10">
      <c r="A22" s="298">
        <v>2082201</v>
      </c>
      <c r="B22" s="303" t="s">
        <v>1232</v>
      </c>
      <c r="C22" s="301"/>
      <c r="D22" s="301">
        <v>0</v>
      </c>
      <c r="E22" s="292" t="str">
        <f t="shared" si="0"/>
        <v/>
      </c>
      <c r="F22" s="293" t="str">
        <f t="shared" si="1"/>
        <v>否</v>
      </c>
      <c r="G22" s="276" t="str">
        <f t="shared" si="2"/>
        <v>项</v>
      </c>
      <c r="H22" s="294" t="str">
        <f t="shared" si="3"/>
        <v>208</v>
      </c>
      <c r="I22" s="294" t="str">
        <f t="shared" si="4"/>
        <v>20822</v>
      </c>
      <c r="J22" s="294" t="str">
        <f t="shared" si="5"/>
        <v>2082201</v>
      </c>
    </row>
    <row r="23" s="275" customFormat="1" ht="36" hidden="1" customHeight="1" spans="1:10">
      <c r="A23" s="298">
        <v>2082202</v>
      </c>
      <c r="B23" s="303" t="s">
        <v>1233</v>
      </c>
      <c r="C23" s="301"/>
      <c r="D23" s="301">
        <v>0</v>
      </c>
      <c r="E23" s="292" t="str">
        <f t="shared" si="0"/>
        <v/>
      </c>
      <c r="F23" s="293" t="str">
        <f t="shared" si="1"/>
        <v>否</v>
      </c>
      <c r="G23" s="276" t="str">
        <f t="shared" si="2"/>
        <v>项</v>
      </c>
      <c r="H23" s="294" t="str">
        <f t="shared" si="3"/>
        <v>208</v>
      </c>
      <c r="I23" s="294" t="str">
        <f t="shared" si="4"/>
        <v>20822</v>
      </c>
      <c r="J23" s="294" t="str">
        <f t="shared" si="5"/>
        <v>2082202</v>
      </c>
    </row>
    <row r="24" s="275" customFormat="1" ht="36" hidden="1" customHeight="1" spans="1:10">
      <c r="A24" s="298">
        <v>2082299</v>
      </c>
      <c r="B24" s="299" t="s">
        <v>1234</v>
      </c>
      <c r="C24" s="301"/>
      <c r="D24" s="301">
        <v>0</v>
      </c>
      <c r="E24" s="292" t="str">
        <f t="shared" si="0"/>
        <v/>
      </c>
      <c r="F24" s="293" t="str">
        <f t="shared" si="1"/>
        <v>否</v>
      </c>
      <c r="G24" s="276" t="str">
        <f t="shared" si="2"/>
        <v>项</v>
      </c>
      <c r="H24" s="294" t="str">
        <f t="shared" si="3"/>
        <v>208</v>
      </c>
      <c r="I24" s="294" t="str">
        <f t="shared" si="4"/>
        <v>20822</v>
      </c>
      <c r="J24" s="294" t="str">
        <f t="shared" si="5"/>
        <v>2082299</v>
      </c>
    </row>
    <row r="25" s="275" customFormat="1" ht="36" hidden="1" customHeight="1" spans="1:10">
      <c r="A25" s="295">
        <v>20823</v>
      </c>
      <c r="B25" s="296" t="s">
        <v>1235</v>
      </c>
      <c r="C25" s="305">
        <f>SUMIFS(C26:C$278,$G26:$G$278,"项",$I26:$I$278,$A25)</f>
        <v>0</v>
      </c>
      <c r="D25" s="305">
        <f>SUMIFS(D26:D$278,$G26:$G$278,"项",$I26:$I$278,$A25)</f>
        <v>0</v>
      </c>
      <c r="E25" s="292" t="str">
        <f t="shared" si="0"/>
        <v/>
      </c>
      <c r="F25" s="293" t="str">
        <f t="shared" si="1"/>
        <v>否</v>
      </c>
      <c r="G25" s="276" t="str">
        <f t="shared" si="2"/>
        <v>款</v>
      </c>
      <c r="H25" s="294" t="str">
        <f t="shared" si="3"/>
        <v>208</v>
      </c>
      <c r="I25" s="294" t="str">
        <f t="shared" si="4"/>
        <v>20823</v>
      </c>
      <c r="J25" s="294" t="str">
        <f t="shared" si="5"/>
        <v>20823</v>
      </c>
    </row>
    <row r="26" s="275" customFormat="1" ht="36" hidden="1" customHeight="1" spans="1:10">
      <c r="A26" s="298">
        <v>2082301</v>
      </c>
      <c r="B26" s="299" t="s">
        <v>1232</v>
      </c>
      <c r="C26" s="301"/>
      <c r="D26" s="301">
        <v>0</v>
      </c>
      <c r="E26" s="292" t="str">
        <f t="shared" si="0"/>
        <v/>
      </c>
      <c r="F26" s="293" t="str">
        <f t="shared" si="1"/>
        <v>否</v>
      </c>
      <c r="G26" s="276" t="str">
        <f t="shared" si="2"/>
        <v>项</v>
      </c>
      <c r="H26" s="294" t="str">
        <f t="shared" si="3"/>
        <v>208</v>
      </c>
      <c r="I26" s="294" t="str">
        <f t="shared" si="4"/>
        <v>20823</v>
      </c>
      <c r="J26" s="294" t="str">
        <f t="shared" si="5"/>
        <v>2082301</v>
      </c>
    </row>
    <row r="27" s="277" customFormat="1" ht="36" hidden="1" customHeight="1" spans="1:10">
      <c r="A27" s="298">
        <v>2082302</v>
      </c>
      <c r="B27" s="299" t="s">
        <v>1233</v>
      </c>
      <c r="C27" s="301"/>
      <c r="D27" s="301">
        <v>0</v>
      </c>
      <c r="E27" s="292" t="str">
        <f t="shared" si="0"/>
        <v/>
      </c>
      <c r="F27" s="293" t="str">
        <f t="shared" si="1"/>
        <v>否</v>
      </c>
      <c r="G27" s="276" t="str">
        <f t="shared" si="2"/>
        <v>项</v>
      </c>
      <c r="H27" s="294" t="str">
        <f t="shared" si="3"/>
        <v>208</v>
      </c>
      <c r="I27" s="294" t="str">
        <f t="shared" si="4"/>
        <v>20823</v>
      </c>
      <c r="J27" s="294" t="str">
        <f t="shared" si="5"/>
        <v>2082302</v>
      </c>
    </row>
    <row r="28" s="277" customFormat="1" ht="36" hidden="1" customHeight="1" spans="1:10">
      <c r="A28" s="298">
        <v>2082399</v>
      </c>
      <c r="B28" s="303" t="s">
        <v>1236</v>
      </c>
      <c r="C28" s="301"/>
      <c r="D28" s="301">
        <v>0</v>
      </c>
      <c r="E28" s="292" t="str">
        <f t="shared" si="0"/>
        <v/>
      </c>
      <c r="F28" s="293" t="str">
        <f t="shared" si="1"/>
        <v>否</v>
      </c>
      <c r="G28" s="276" t="str">
        <f t="shared" si="2"/>
        <v>项</v>
      </c>
      <c r="H28" s="294" t="str">
        <f t="shared" si="3"/>
        <v>208</v>
      </c>
      <c r="I28" s="294" t="str">
        <f t="shared" si="4"/>
        <v>20823</v>
      </c>
      <c r="J28" s="294" t="str">
        <f t="shared" si="5"/>
        <v>2082399</v>
      </c>
    </row>
    <row r="29" s="275" customFormat="1" ht="36" hidden="1" customHeight="1" spans="1:10">
      <c r="A29" s="295">
        <v>20829</v>
      </c>
      <c r="B29" s="304" t="s">
        <v>1237</v>
      </c>
      <c r="C29" s="305">
        <f>SUMIFS(C30:C$278,$G30:$G$278,"项",$I30:$I$278,$A29)</f>
        <v>0</v>
      </c>
      <c r="D29" s="305">
        <f>SUMIFS(D30:D$278,$G30:$G$278,"项",$I30:$I$278,$A29)</f>
        <v>0</v>
      </c>
      <c r="E29" s="292" t="str">
        <f t="shared" si="0"/>
        <v/>
      </c>
      <c r="F29" s="293" t="str">
        <f t="shared" si="1"/>
        <v>否</v>
      </c>
      <c r="G29" s="276" t="str">
        <f t="shared" si="2"/>
        <v>款</v>
      </c>
      <c r="H29" s="294" t="str">
        <f t="shared" si="3"/>
        <v>208</v>
      </c>
      <c r="I29" s="294" t="str">
        <f t="shared" si="4"/>
        <v>20829</v>
      </c>
      <c r="J29" s="294" t="str">
        <f t="shared" si="5"/>
        <v>20829</v>
      </c>
    </row>
    <row r="30" s="277" customFormat="1" ht="36" hidden="1" customHeight="1" spans="1:10">
      <c r="A30" s="298">
        <v>2082901</v>
      </c>
      <c r="B30" s="299" t="s">
        <v>1233</v>
      </c>
      <c r="C30" s="301"/>
      <c r="D30" s="301">
        <v>0</v>
      </c>
      <c r="E30" s="292" t="str">
        <f t="shared" si="0"/>
        <v/>
      </c>
      <c r="F30" s="293" t="str">
        <f t="shared" si="1"/>
        <v>否</v>
      </c>
      <c r="G30" s="276" t="str">
        <f t="shared" si="2"/>
        <v>项</v>
      </c>
      <c r="H30" s="294" t="str">
        <f t="shared" si="3"/>
        <v>208</v>
      </c>
      <c r="I30" s="294" t="str">
        <f t="shared" si="4"/>
        <v>20829</v>
      </c>
      <c r="J30" s="294" t="str">
        <f t="shared" si="5"/>
        <v>2082901</v>
      </c>
    </row>
    <row r="31" s="275" customFormat="1" ht="36" hidden="1" customHeight="1" spans="1:10">
      <c r="A31" s="298">
        <v>2082999</v>
      </c>
      <c r="B31" s="299" t="s">
        <v>1238</v>
      </c>
      <c r="C31" s="301"/>
      <c r="D31" s="301">
        <v>0</v>
      </c>
      <c r="E31" s="292" t="str">
        <f t="shared" si="0"/>
        <v/>
      </c>
      <c r="F31" s="293" t="str">
        <f t="shared" si="1"/>
        <v>否</v>
      </c>
      <c r="G31" s="276" t="str">
        <f t="shared" si="2"/>
        <v>项</v>
      </c>
      <c r="H31" s="294" t="str">
        <f t="shared" si="3"/>
        <v>208</v>
      </c>
      <c r="I31" s="294" t="str">
        <f t="shared" si="4"/>
        <v>20829</v>
      </c>
      <c r="J31" s="294" t="str">
        <f t="shared" si="5"/>
        <v>2082999</v>
      </c>
    </row>
    <row r="32" s="275" customFormat="1" ht="36" customHeight="1" spans="1:10">
      <c r="A32" s="289">
        <v>211</v>
      </c>
      <c r="B32" s="306" t="s">
        <v>1239</v>
      </c>
      <c r="C32" s="291">
        <f>SUMIFS(C33:C$278,$G33:$G$278,"款",$H33:$H$278,$A32)</f>
        <v>0</v>
      </c>
      <c r="D32" s="291">
        <f>SUMIFS(D33:D$278,$G33:$G$278,"款",$H33:$H$278,$A32)</f>
        <v>0</v>
      </c>
      <c r="E32" s="292" t="str">
        <f t="shared" si="0"/>
        <v/>
      </c>
      <c r="F32" s="293" t="str">
        <f t="shared" si="1"/>
        <v>是</v>
      </c>
      <c r="G32" s="276" t="str">
        <f t="shared" si="2"/>
        <v>类</v>
      </c>
      <c r="H32" s="294" t="str">
        <f t="shared" si="3"/>
        <v>211</v>
      </c>
      <c r="I32" s="294" t="str">
        <f t="shared" si="4"/>
        <v>211</v>
      </c>
      <c r="J32" s="294" t="str">
        <f t="shared" si="5"/>
        <v>211</v>
      </c>
    </row>
    <row r="33" s="275" customFormat="1" ht="36" hidden="1" customHeight="1" spans="1:10">
      <c r="A33" s="295">
        <v>21160</v>
      </c>
      <c r="B33" s="296" t="s">
        <v>1240</v>
      </c>
      <c r="C33" s="305">
        <f>SUMIFS(C34:C$278,$G34:$G$278,"项",$I34:$I$278,$A33)</f>
        <v>0</v>
      </c>
      <c r="D33" s="305">
        <f>SUMIFS(D34:D$278,$G34:$G$278,"项",$I34:$I$278,$A33)</f>
        <v>0</v>
      </c>
      <c r="E33" s="292" t="str">
        <f t="shared" si="0"/>
        <v/>
      </c>
      <c r="F33" s="293" t="str">
        <f t="shared" si="1"/>
        <v>否</v>
      </c>
      <c r="G33" s="276" t="str">
        <f t="shared" si="2"/>
        <v>款</v>
      </c>
      <c r="H33" s="294" t="str">
        <f t="shared" si="3"/>
        <v>211</v>
      </c>
      <c r="I33" s="294" t="str">
        <f t="shared" si="4"/>
        <v>21160</v>
      </c>
      <c r="J33" s="294" t="str">
        <f t="shared" si="5"/>
        <v>21160</v>
      </c>
    </row>
    <row r="34" s="275" customFormat="1" ht="36" hidden="1" customHeight="1" spans="1:10">
      <c r="A34" s="298">
        <v>2116001</v>
      </c>
      <c r="B34" s="299" t="s">
        <v>1241</v>
      </c>
      <c r="C34" s="301"/>
      <c r="D34" s="301">
        <v>0</v>
      </c>
      <c r="E34" s="292" t="str">
        <f t="shared" si="0"/>
        <v/>
      </c>
      <c r="F34" s="293" t="str">
        <f t="shared" si="1"/>
        <v>否</v>
      </c>
      <c r="G34" s="276" t="str">
        <f t="shared" si="2"/>
        <v>项</v>
      </c>
      <c r="H34" s="294" t="str">
        <f t="shared" si="3"/>
        <v>211</v>
      </c>
      <c r="I34" s="294" t="str">
        <f t="shared" si="4"/>
        <v>21160</v>
      </c>
      <c r="J34" s="294" t="str">
        <f t="shared" si="5"/>
        <v>2116001</v>
      </c>
    </row>
    <row r="35" s="275" customFormat="1" ht="36" hidden="1" customHeight="1" spans="1:10">
      <c r="A35" s="298">
        <v>2116002</v>
      </c>
      <c r="B35" s="299" t="s">
        <v>1242</v>
      </c>
      <c r="C35" s="301"/>
      <c r="D35" s="301">
        <v>0</v>
      </c>
      <c r="E35" s="292" t="str">
        <f t="shared" si="0"/>
        <v/>
      </c>
      <c r="F35" s="293" t="str">
        <f t="shared" si="1"/>
        <v>否</v>
      </c>
      <c r="G35" s="276" t="str">
        <f t="shared" si="2"/>
        <v>项</v>
      </c>
      <c r="H35" s="294" t="str">
        <f t="shared" si="3"/>
        <v>211</v>
      </c>
      <c r="I35" s="294" t="str">
        <f t="shared" si="4"/>
        <v>21160</v>
      </c>
      <c r="J35" s="294" t="str">
        <f t="shared" si="5"/>
        <v>2116002</v>
      </c>
    </row>
    <row r="36" s="275" customFormat="1" ht="36" hidden="1" customHeight="1" spans="1:10">
      <c r="A36" s="298">
        <v>2116003</v>
      </c>
      <c r="B36" s="299" t="s">
        <v>68</v>
      </c>
      <c r="C36" s="301"/>
      <c r="D36" s="301">
        <v>0</v>
      </c>
      <c r="E36" s="292" t="str">
        <f t="shared" si="0"/>
        <v/>
      </c>
      <c r="F36" s="293" t="str">
        <f t="shared" si="1"/>
        <v>否</v>
      </c>
      <c r="G36" s="276" t="str">
        <f t="shared" si="2"/>
        <v>项</v>
      </c>
      <c r="H36" s="294" t="str">
        <f t="shared" si="3"/>
        <v>211</v>
      </c>
      <c r="I36" s="294" t="str">
        <f t="shared" si="4"/>
        <v>21160</v>
      </c>
      <c r="J36" s="294" t="str">
        <f t="shared" si="5"/>
        <v>2116003</v>
      </c>
    </row>
    <row r="37" s="275" customFormat="1" ht="36" hidden="1" customHeight="1" spans="1:10">
      <c r="A37" s="298">
        <v>2116099</v>
      </c>
      <c r="B37" s="299" t="s">
        <v>1243</v>
      </c>
      <c r="C37" s="301"/>
      <c r="D37" s="301">
        <v>0</v>
      </c>
      <c r="E37" s="292" t="str">
        <f t="shared" si="0"/>
        <v/>
      </c>
      <c r="F37" s="293" t="str">
        <f t="shared" si="1"/>
        <v>否</v>
      </c>
      <c r="G37" s="276" t="str">
        <f t="shared" si="2"/>
        <v>项</v>
      </c>
      <c r="H37" s="294" t="str">
        <f t="shared" si="3"/>
        <v>211</v>
      </c>
      <c r="I37" s="294" t="str">
        <f t="shared" si="4"/>
        <v>21160</v>
      </c>
      <c r="J37" s="294" t="str">
        <f t="shared" si="5"/>
        <v>2116099</v>
      </c>
    </row>
    <row r="38" s="277" customFormat="1" ht="36" hidden="1" customHeight="1" spans="1:10">
      <c r="A38" s="295">
        <v>21161</v>
      </c>
      <c r="B38" s="296" t="s">
        <v>1244</v>
      </c>
      <c r="C38" s="305">
        <f>SUMIFS(C39:C$278,$G39:$G$278,"项",$I39:$I$278,$A38)</f>
        <v>0</v>
      </c>
      <c r="D38" s="305">
        <f>SUMIFS(D39:D$278,$G39:$G$278,"项",$I39:$I$278,$A38)</f>
        <v>0</v>
      </c>
      <c r="E38" s="292" t="str">
        <f t="shared" si="0"/>
        <v/>
      </c>
      <c r="F38" s="293" t="str">
        <f t="shared" si="1"/>
        <v>否</v>
      </c>
      <c r="G38" s="276" t="str">
        <f t="shared" si="2"/>
        <v>款</v>
      </c>
      <c r="H38" s="294" t="str">
        <f t="shared" si="3"/>
        <v>211</v>
      </c>
      <c r="I38" s="294" t="str">
        <f t="shared" si="4"/>
        <v>21161</v>
      </c>
      <c r="J38" s="294" t="str">
        <f t="shared" si="5"/>
        <v>21161</v>
      </c>
    </row>
    <row r="39" s="275" customFormat="1" ht="36" hidden="1" customHeight="1" spans="1:10">
      <c r="A39" s="298">
        <v>2116101</v>
      </c>
      <c r="B39" s="299" t="s">
        <v>1245</v>
      </c>
      <c r="C39" s="301"/>
      <c r="D39" s="301">
        <v>0</v>
      </c>
      <c r="E39" s="292" t="str">
        <f t="shared" si="0"/>
        <v/>
      </c>
      <c r="F39" s="293" t="str">
        <f t="shared" si="1"/>
        <v>否</v>
      </c>
      <c r="G39" s="276" t="str">
        <f t="shared" si="2"/>
        <v>项</v>
      </c>
      <c r="H39" s="294" t="str">
        <f t="shared" si="3"/>
        <v>211</v>
      </c>
      <c r="I39" s="294" t="str">
        <f t="shared" si="4"/>
        <v>21161</v>
      </c>
      <c r="J39" s="294" t="str">
        <f t="shared" si="5"/>
        <v>2116101</v>
      </c>
    </row>
    <row r="40" s="275" customFormat="1" ht="36" hidden="1" customHeight="1" spans="1:10">
      <c r="A40" s="298">
        <v>2116102</v>
      </c>
      <c r="B40" s="299" t="s">
        <v>1246</v>
      </c>
      <c r="C40" s="301"/>
      <c r="D40" s="301">
        <v>0</v>
      </c>
      <c r="E40" s="292" t="str">
        <f t="shared" si="0"/>
        <v/>
      </c>
      <c r="F40" s="293" t="str">
        <f t="shared" si="1"/>
        <v>否</v>
      </c>
      <c r="G40" s="276" t="str">
        <f t="shared" si="2"/>
        <v>项</v>
      </c>
      <c r="H40" s="294" t="str">
        <f t="shared" si="3"/>
        <v>211</v>
      </c>
      <c r="I40" s="294" t="str">
        <f t="shared" si="4"/>
        <v>21161</v>
      </c>
      <c r="J40" s="294" t="str">
        <f t="shared" si="5"/>
        <v>2116102</v>
      </c>
    </row>
    <row r="41" s="277" customFormat="1" ht="36" hidden="1" customHeight="1" spans="1:10">
      <c r="A41" s="298">
        <v>2116103</v>
      </c>
      <c r="B41" s="299" t="s">
        <v>1247</v>
      </c>
      <c r="C41" s="301"/>
      <c r="D41" s="301">
        <v>0</v>
      </c>
      <c r="E41" s="292" t="str">
        <f t="shared" si="0"/>
        <v/>
      </c>
      <c r="F41" s="293" t="str">
        <f t="shared" si="1"/>
        <v>否</v>
      </c>
      <c r="G41" s="276" t="str">
        <f t="shared" si="2"/>
        <v>项</v>
      </c>
      <c r="H41" s="294" t="str">
        <f t="shared" si="3"/>
        <v>211</v>
      </c>
      <c r="I41" s="294" t="str">
        <f t="shared" si="4"/>
        <v>21161</v>
      </c>
      <c r="J41" s="294" t="str">
        <f t="shared" si="5"/>
        <v>2116103</v>
      </c>
    </row>
    <row r="42" s="275" customFormat="1" ht="36" hidden="1" customHeight="1" spans="1:10">
      <c r="A42" s="298">
        <v>2116104</v>
      </c>
      <c r="B42" s="299" t="s">
        <v>1248</v>
      </c>
      <c r="C42" s="301"/>
      <c r="D42" s="301">
        <v>0</v>
      </c>
      <c r="E42" s="292" t="str">
        <f t="shared" si="0"/>
        <v/>
      </c>
      <c r="F42" s="293" t="str">
        <f t="shared" si="1"/>
        <v>否</v>
      </c>
      <c r="G42" s="276" t="str">
        <f t="shared" si="2"/>
        <v>项</v>
      </c>
      <c r="H42" s="294" t="str">
        <f t="shared" si="3"/>
        <v>211</v>
      </c>
      <c r="I42" s="294" t="str">
        <f t="shared" si="4"/>
        <v>21161</v>
      </c>
      <c r="J42" s="294" t="str">
        <f t="shared" si="5"/>
        <v>2116104</v>
      </c>
    </row>
    <row r="43" s="275" customFormat="1" ht="36" customHeight="1" spans="1:10">
      <c r="A43" s="289">
        <v>212</v>
      </c>
      <c r="B43" s="306" t="s">
        <v>1249</v>
      </c>
      <c r="C43" s="291">
        <f>SUMIFS(C44:C$278,$G44:$G$278,"款",$H44:$H$278,$A43)</f>
        <v>21101</v>
      </c>
      <c r="D43" s="291">
        <f>SUMIFS(D44:D$278,$G44:$G$278,"款",$H44:$H$278,$A43)</f>
        <v>25839</v>
      </c>
      <c r="E43" s="292">
        <f t="shared" si="0"/>
        <v>0.224539121368656</v>
      </c>
      <c r="F43" s="293" t="str">
        <f t="shared" si="1"/>
        <v>是</v>
      </c>
      <c r="G43" s="276" t="str">
        <f t="shared" si="2"/>
        <v>类</v>
      </c>
      <c r="H43" s="294" t="str">
        <f t="shared" si="3"/>
        <v>212</v>
      </c>
      <c r="I43" s="294" t="str">
        <f t="shared" si="4"/>
        <v>212</v>
      </c>
      <c r="J43" s="294" t="str">
        <f t="shared" si="5"/>
        <v>212</v>
      </c>
    </row>
    <row r="44" s="275" customFormat="1" ht="36" customHeight="1" spans="1:10">
      <c r="A44" s="295">
        <v>21208</v>
      </c>
      <c r="B44" s="296" t="s">
        <v>1250</v>
      </c>
      <c r="C44" s="297">
        <f>SUMIFS(C45:C$278,$G45:$G$278,"项",$I45:$I$278,$A44)</f>
        <v>9250</v>
      </c>
      <c r="D44" s="297">
        <f>SUMIFS(D45:D$278,$G45:$G$278,"项",$I45:$I$278,$A44)</f>
        <v>24332</v>
      </c>
      <c r="E44" s="292">
        <f t="shared" si="0"/>
        <v>1.63048648648649</v>
      </c>
      <c r="F44" s="293" t="str">
        <f t="shared" si="1"/>
        <v>是</v>
      </c>
      <c r="G44" s="276" t="str">
        <f t="shared" si="2"/>
        <v>款</v>
      </c>
      <c r="H44" s="294" t="str">
        <f t="shared" si="3"/>
        <v>212</v>
      </c>
      <c r="I44" s="294" t="str">
        <f t="shared" si="4"/>
        <v>21208</v>
      </c>
      <c r="J44" s="294" t="str">
        <f t="shared" si="5"/>
        <v>21208</v>
      </c>
    </row>
    <row r="45" s="275" customFormat="1" ht="36" customHeight="1" spans="1:10">
      <c r="A45" s="298">
        <v>2120801</v>
      </c>
      <c r="B45" s="299" t="s">
        <v>1251</v>
      </c>
      <c r="C45" s="307">
        <v>3161</v>
      </c>
      <c r="D45" s="307">
        <f>11690-3118</f>
        <v>8572</v>
      </c>
      <c r="E45" s="292">
        <f t="shared" si="0"/>
        <v>1.71180006327112</v>
      </c>
      <c r="F45" s="293" t="str">
        <f t="shared" si="1"/>
        <v>是</v>
      </c>
      <c r="G45" s="276" t="str">
        <f t="shared" si="2"/>
        <v>项</v>
      </c>
      <c r="H45" s="294" t="str">
        <f t="shared" si="3"/>
        <v>212</v>
      </c>
      <c r="I45" s="294" t="str">
        <f t="shared" si="4"/>
        <v>21208</v>
      </c>
      <c r="J45" s="294" t="str">
        <f t="shared" si="5"/>
        <v>2120801</v>
      </c>
    </row>
    <row r="46" s="277" customFormat="1" ht="36" customHeight="1" spans="1:10">
      <c r="A46" s="298">
        <v>2120802</v>
      </c>
      <c r="B46" s="303" t="s">
        <v>1252</v>
      </c>
      <c r="C46" s="307">
        <v>5398</v>
      </c>
      <c r="D46" s="307">
        <f>8112+3012</f>
        <v>11124</v>
      </c>
      <c r="E46" s="292">
        <f t="shared" si="0"/>
        <v>1.06076324564654</v>
      </c>
      <c r="F46" s="293" t="str">
        <f t="shared" si="1"/>
        <v>是</v>
      </c>
      <c r="G46" s="276" t="str">
        <f t="shared" si="2"/>
        <v>项</v>
      </c>
      <c r="H46" s="294" t="str">
        <f t="shared" si="3"/>
        <v>212</v>
      </c>
      <c r="I46" s="294" t="str">
        <f t="shared" si="4"/>
        <v>21208</v>
      </c>
      <c r="J46" s="294" t="str">
        <f t="shared" si="5"/>
        <v>2120802</v>
      </c>
    </row>
    <row r="47" s="275" customFormat="1" ht="36" customHeight="1" spans="1:10">
      <c r="A47" s="298">
        <v>2120803</v>
      </c>
      <c r="B47" s="299" t="s">
        <v>1253</v>
      </c>
      <c r="C47" s="307">
        <v>71</v>
      </c>
      <c r="D47" s="307">
        <v>46</v>
      </c>
      <c r="E47" s="292">
        <f t="shared" si="0"/>
        <v>-0.352112676056338</v>
      </c>
      <c r="F47" s="293" t="str">
        <f t="shared" si="1"/>
        <v>是</v>
      </c>
      <c r="G47" s="276" t="str">
        <f t="shared" si="2"/>
        <v>项</v>
      </c>
      <c r="H47" s="294" t="str">
        <f t="shared" si="3"/>
        <v>212</v>
      </c>
      <c r="I47" s="294" t="str">
        <f t="shared" si="4"/>
        <v>21208</v>
      </c>
      <c r="J47" s="294" t="str">
        <f t="shared" si="5"/>
        <v>2120803</v>
      </c>
    </row>
    <row r="48" s="275" customFormat="1" ht="36" customHeight="1" spans="1:10">
      <c r="A48" s="298">
        <v>2120804</v>
      </c>
      <c r="B48" s="299" t="s">
        <v>1254</v>
      </c>
      <c r="C48" s="307">
        <v>390</v>
      </c>
      <c r="D48" s="307">
        <v>1899</v>
      </c>
      <c r="E48" s="292">
        <f t="shared" si="0"/>
        <v>3.86923076923077</v>
      </c>
      <c r="F48" s="293" t="str">
        <f t="shared" si="1"/>
        <v>是</v>
      </c>
      <c r="G48" s="276" t="str">
        <f t="shared" si="2"/>
        <v>项</v>
      </c>
      <c r="H48" s="294" t="str">
        <f t="shared" si="3"/>
        <v>212</v>
      </c>
      <c r="I48" s="294" t="str">
        <f t="shared" si="4"/>
        <v>21208</v>
      </c>
      <c r="J48" s="294" t="str">
        <f t="shared" si="5"/>
        <v>2120804</v>
      </c>
    </row>
    <row r="49" s="275" customFormat="1" ht="36" hidden="1" customHeight="1" spans="1:10">
      <c r="A49" s="298">
        <v>2120805</v>
      </c>
      <c r="B49" s="299" t="s">
        <v>1255</v>
      </c>
      <c r="C49" s="307"/>
      <c r="D49" s="307">
        <v>0</v>
      </c>
      <c r="E49" s="292" t="str">
        <f t="shared" si="0"/>
        <v/>
      </c>
      <c r="F49" s="293" t="str">
        <f t="shared" si="1"/>
        <v>否</v>
      </c>
      <c r="G49" s="276" t="str">
        <f t="shared" si="2"/>
        <v>项</v>
      </c>
      <c r="H49" s="294" t="str">
        <f t="shared" si="3"/>
        <v>212</v>
      </c>
      <c r="I49" s="294" t="str">
        <f t="shared" si="4"/>
        <v>21208</v>
      </c>
      <c r="J49" s="294" t="str">
        <f t="shared" si="5"/>
        <v>2120805</v>
      </c>
    </row>
    <row r="50" s="275" customFormat="1" ht="36" customHeight="1" spans="1:10">
      <c r="A50" s="298">
        <v>2120806</v>
      </c>
      <c r="B50" s="299" t="s">
        <v>1256</v>
      </c>
      <c r="C50" s="307">
        <v>82</v>
      </c>
      <c r="D50" s="307">
        <f>303+106</f>
        <v>409</v>
      </c>
      <c r="E50" s="292">
        <f t="shared" si="0"/>
        <v>3.98780487804878</v>
      </c>
      <c r="F50" s="293" t="str">
        <f t="shared" si="1"/>
        <v>是</v>
      </c>
      <c r="G50" s="276" t="str">
        <f t="shared" si="2"/>
        <v>项</v>
      </c>
      <c r="H50" s="294" t="str">
        <f t="shared" si="3"/>
        <v>212</v>
      </c>
      <c r="I50" s="294" t="str">
        <f t="shared" si="4"/>
        <v>21208</v>
      </c>
      <c r="J50" s="294" t="str">
        <f t="shared" si="5"/>
        <v>2120806</v>
      </c>
    </row>
    <row r="51" s="275" customFormat="1" ht="36" customHeight="1" spans="1:10">
      <c r="A51" s="298">
        <v>2120807</v>
      </c>
      <c r="B51" s="299" t="s">
        <v>1257</v>
      </c>
      <c r="C51" s="307">
        <v>78</v>
      </c>
      <c r="D51" s="307">
        <v>457</v>
      </c>
      <c r="E51" s="292">
        <f t="shared" si="0"/>
        <v>4.85897435897436</v>
      </c>
      <c r="F51" s="293" t="str">
        <f t="shared" si="1"/>
        <v>是</v>
      </c>
      <c r="G51" s="276" t="str">
        <f t="shared" si="2"/>
        <v>项</v>
      </c>
      <c r="H51" s="294" t="str">
        <f t="shared" si="3"/>
        <v>212</v>
      </c>
      <c r="I51" s="294" t="str">
        <f t="shared" si="4"/>
        <v>21208</v>
      </c>
      <c r="J51" s="294" t="str">
        <f t="shared" si="5"/>
        <v>2120807</v>
      </c>
    </row>
    <row r="52" s="275" customFormat="1" ht="36" hidden="1" customHeight="1" spans="1:10">
      <c r="A52" s="298">
        <v>2120809</v>
      </c>
      <c r="B52" s="303" t="s">
        <v>1258</v>
      </c>
      <c r="C52" s="307"/>
      <c r="D52" s="307">
        <v>0</v>
      </c>
      <c r="E52" s="292" t="str">
        <f t="shared" si="0"/>
        <v/>
      </c>
      <c r="F52" s="293" t="str">
        <f t="shared" si="1"/>
        <v>否</v>
      </c>
      <c r="G52" s="276" t="str">
        <f t="shared" si="2"/>
        <v>项</v>
      </c>
      <c r="H52" s="294" t="str">
        <f t="shared" si="3"/>
        <v>212</v>
      </c>
      <c r="I52" s="294" t="str">
        <f t="shared" si="4"/>
        <v>21208</v>
      </c>
      <c r="J52" s="294" t="str">
        <f t="shared" si="5"/>
        <v>2120809</v>
      </c>
    </row>
    <row r="53" s="277" customFormat="1" ht="36" hidden="1" customHeight="1" spans="1:10">
      <c r="A53" s="298">
        <v>2120810</v>
      </c>
      <c r="B53" s="299" t="s">
        <v>1259</v>
      </c>
      <c r="C53" s="307"/>
      <c r="D53" s="307">
        <v>0</v>
      </c>
      <c r="E53" s="292" t="str">
        <f t="shared" si="0"/>
        <v/>
      </c>
      <c r="F53" s="293" t="str">
        <f t="shared" si="1"/>
        <v>否</v>
      </c>
      <c r="G53" s="276" t="str">
        <f t="shared" si="2"/>
        <v>项</v>
      </c>
      <c r="H53" s="294" t="str">
        <f t="shared" si="3"/>
        <v>212</v>
      </c>
      <c r="I53" s="294" t="str">
        <f t="shared" si="4"/>
        <v>21208</v>
      </c>
      <c r="J53" s="294" t="str">
        <f t="shared" si="5"/>
        <v>2120810</v>
      </c>
    </row>
    <row r="54" s="277" customFormat="1" ht="36" customHeight="1" spans="1:10">
      <c r="A54" s="298">
        <v>2120811</v>
      </c>
      <c r="B54" s="299" t="s">
        <v>1260</v>
      </c>
      <c r="C54" s="307">
        <v>27</v>
      </c>
      <c r="D54" s="307">
        <v>465</v>
      </c>
      <c r="E54" s="292">
        <f t="shared" si="0"/>
        <v>16.2222222222222</v>
      </c>
      <c r="F54" s="293" t="str">
        <f t="shared" si="1"/>
        <v>是</v>
      </c>
      <c r="G54" s="276" t="str">
        <f t="shared" si="2"/>
        <v>项</v>
      </c>
      <c r="H54" s="294" t="str">
        <f t="shared" si="3"/>
        <v>212</v>
      </c>
      <c r="I54" s="294" t="str">
        <f t="shared" si="4"/>
        <v>21208</v>
      </c>
      <c r="J54" s="294" t="str">
        <f t="shared" si="5"/>
        <v>2120811</v>
      </c>
    </row>
    <row r="55" s="277" customFormat="1" ht="36" hidden="1" customHeight="1" spans="1:10">
      <c r="A55" s="298">
        <v>2120813</v>
      </c>
      <c r="B55" s="299" t="s">
        <v>1261</v>
      </c>
      <c r="C55" s="307"/>
      <c r="D55" s="307">
        <v>0</v>
      </c>
      <c r="E55" s="292" t="str">
        <f t="shared" si="0"/>
        <v/>
      </c>
      <c r="F55" s="293" t="str">
        <f t="shared" si="1"/>
        <v>否</v>
      </c>
      <c r="G55" s="276" t="str">
        <f t="shared" si="2"/>
        <v>项</v>
      </c>
      <c r="H55" s="294" t="str">
        <f t="shared" si="3"/>
        <v>212</v>
      </c>
      <c r="I55" s="294" t="str">
        <f t="shared" si="4"/>
        <v>21208</v>
      </c>
      <c r="J55" s="294" t="str">
        <f t="shared" si="5"/>
        <v>2120813</v>
      </c>
    </row>
    <row r="56" s="275" customFormat="1" ht="36" customHeight="1" spans="1:10">
      <c r="A56" s="298">
        <v>2120814</v>
      </c>
      <c r="B56" s="299" t="s">
        <v>1262</v>
      </c>
      <c r="C56" s="307">
        <v>32</v>
      </c>
      <c r="D56" s="307">
        <v>773</v>
      </c>
      <c r="E56" s="292">
        <f t="shared" si="0"/>
        <v>23.15625</v>
      </c>
      <c r="F56" s="293" t="str">
        <f t="shared" si="1"/>
        <v>是</v>
      </c>
      <c r="G56" s="276" t="str">
        <f t="shared" si="2"/>
        <v>项</v>
      </c>
      <c r="H56" s="294" t="str">
        <f t="shared" si="3"/>
        <v>212</v>
      </c>
      <c r="I56" s="294" t="str">
        <f t="shared" si="4"/>
        <v>21208</v>
      </c>
      <c r="J56" s="294" t="str">
        <f t="shared" si="5"/>
        <v>2120814</v>
      </c>
    </row>
    <row r="57" s="275" customFormat="1" ht="36" customHeight="1" spans="1:10">
      <c r="A57" s="298">
        <v>2120816</v>
      </c>
      <c r="B57" s="303" t="s">
        <v>1263</v>
      </c>
      <c r="C57" s="307"/>
      <c r="D57" s="307">
        <v>444</v>
      </c>
      <c r="E57" s="292" t="str">
        <f t="shared" si="0"/>
        <v/>
      </c>
      <c r="F57" s="293" t="str">
        <f t="shared" si="1"/>
        <v>是</v>
      </c>
      <c r="G57" s="276" t="str">
        <f t="shared" si="2"/>
        <v>项</v>
      </c>
      <c r="H57" s="294" t="str">
        <f t="shared" si="3"/>
        <v>212</v>
      </c>
      <c r="I57" s="294" t="str">
        <f t="shared" si="4"/>
        <v>21208</v>
      </c>
      <c r="J57" s="294" t="str">
        <f t="shared" si="5"/>
        <v>2120816</v>
      </c>
    </row>
    <row r="58" s="275" customFormat="1" ht="36" customHeight="1" spans="1:10">
      <c r="A58" s="298">
        <v>2120899</v>
      </c>
      <c r="B58" s="303" t="s">
        <v>1264</v>
      </c>
      <c r="C58" s="307">
        <v>11</v>
      </c>
      <c r="D58" s="307">
        <v>143</v>
      </c>
      <c r="E58" s="292">
        <f t="shared" si="0"/>
        <v>12</v>
      </c>
      <c r="F58" s="293" t="str">
        <f t="shared" si="1"/>
        <v>是</v>
      </c>
      <c r="G58" s="276" t="str">
        <f t="shared" si="2"/>
        <v>项</v>
      </c>
      <c r="H58" s="294" t="str">
        <f t="shared" si="3"/>
        <v>212</v>
      </c>
      <c r="I58" s="294" t="str">
        <f t="shared" si="4"/>
        <v>21208</v>
      </c>
      <c r="J58" s="294" t="str">
        <f t="shared" si="5"/>
        <v>2120899</v>
      </c>
    </row>
    <row r="59" s="275" customFormat="1" ht="36" hidden="1" customHeight="1" spans="1:10">
      <c r="A59" s="295">
        <v>21210</v>
      </c>
      <c r="B59" s="296" t="s">
        <v>1265</v>
      </c>
      <c r="C59" s="305">
        <f>SUMIFS(C60:C$278,$G60:$G$278,"项",$I60:$I$278,$A59)</f>
        <v>0</v>
      </c>
      <c r="D59" s="305">
        <f>SUMIFS(D60:D$278,$G60:$G$278,"项",$I60:$I$278,$A59)</f>
        <v>0</v>
      </c>
      <c r="E59" s="292" t="str">
        <f t="shared" si="0"/>
        <v/>
      </c>
      <c r="F59" s="293" t="str">
        <f t="shared" si="1"/>
        <v>否</v>
      </c>
      <c r="G59" s="276" t="str">
        <f t="shared" si="2"/>
        <v>款</v>
      </c>
      <c r="H59" s="294" t="str">
        <f t="shared" si="3"/>
        <v>212</v>
      </c>
      <c r="I59" s="294" t="str">
        <f t="shared" si="4"/>
        <v>21210</v>
      </c>
      <c r="J59" s="294" t="str">
        <f t="shared" si="5"/>
        <v>21210</v>
      </c>
    </row>
    <row r="60" s="275" customFormat="1" ht="36" hidden="1" customHeight="1" spans="1:10">
      <c r="A60" s="298">
        <v>2121001</v>
      </c>
      <c r="B60" s="299" t="s">
        <v>1251</v>
      </c>
      <c r="C60" s="301"/>
      <c r="D60" s="301">
        <v>0</v>
      </c>
      <c r="E60" s="292" t="str">
        <f t="shared" si="0"/>
        <v/>
      </c>
      <c r="F60" s="293" t="str">
        <f t="shared" si="1"/>
        <v>否</v>
      </c>
      <c r="G60" s="276" t="str">
        <f t="shared" si="2"/>
        <v>项</v>
      </c>
      <c r="H60" s="294" t="str">
        <f t="shared" si="3"/>
        <v>212</v>
      </c>
      <c r="I60" s="294" t="str">
        <f t="shared" si="4"/>
        <v>21210</v>
      </c>
      <c r="J60" s="294" t="str">
        <f t="shared" si="5"/>
        <v>2121001</v>
      </c>
    </row>
    <row r="61" s="277" customFormat="1" ht="36" hidden="1" customHeight="1" spans="1:10">
      <c r="A61" s="298">
        <v>2121002</v>
      </c>
      <c r="B61" s="299" t="s">
        <v>1252</v>
      </c>
      <c r="C61" s="301"/>
      <c r="D61" s="301">
        <v>0</v>
      </c>
      <c r="E61" s="292" t="str">
        <f t="shared" si="0"/>
        <v/>
      </c>
      <c r="F61" s="293" t="str">
        <f t="shared" si="1"/>
        <v>否</v>
      </c>
      <c r="G61" s="276" t="str">
        <f t="shared" si="2"/>
        <v>项</v>
      </c>
      <c r="H61" s="294" t="str">
        <f t="shared" si="3"/>
        <v>212</v>
      </c>
      <c r="I61" s="294" t="str">
        <f t="shared" si="4"/>
        <v>21210</v>
      </c>
      <c r="J61" s="294" t="str">
        <f t="shared" si="5"/>
        <v>2121002</v>
      </c>
    </row>
    <row r="62" s="275" customFormat="1" ht="36" hidden="1" customHeight="1" spans="1:10">
      <c r="A62" s="298">
        <v>2121099</v>
      </c>
      <c r="B62" s="299" t="s">
        <v>1266</v>
      </c>
      <c r="C62" s="301"/>
      <c r="D62" s="301">
        <v>0</v>
      </c>
      <c r="E62" s="292" t="str">
        <f t="shared" si="0"/>
        <v/>
      </c>
      <c r="F62" s="293" t="str">
        <f t="shared" si="1"/>
        <v>否</v>
      </c>
      <c r="G62" s="276" t="str">
        <f t="shared" si="2"/>
        <v>项</v>
      </c>
      <c r="H62" s="294" t="str">
        <f t="shared" si="3"/>
        <v>212</v>
      </c>
      <c r="I62" s="294" t="str">
        <f t="shared" si="4"/>
        <v>21210</v>
      </c>
      <c r="J62" s="294" t="str">
        <f t="shared" si="5"/>
        <v>2121099</v>
      </c>
    </row>
    <row r="63" s="275" customFormat="1" ht="36" hidden="1" customHeight="1" spans="1:10">
      <c r="A63" s="295">
        <v>21211</v>
      </c>
      <c r="B63" s="296" t="s">
        <v>1267</v>
      </c>
      <c r="C63" s="305">
        <f>SUMIFS(C64:C$278,$G64:$G$278,"项",$I64:$I$278,$A63)</f>
        <v>0</v>
      </c>
      <c r="D63" s="305">
        <f>SUMIFS(D64:D$278,$G64:$G$278,"项",$I64:$I$278,$A63)</f>
        <v>0</v>
      </c>
      <c r="E63" s="292" t="str">
        <f t="shared" si="0"/>
        <v/>
      </c>
      <c r="F63" s="293" t="str">
        <f t="shared" si="1"/>
        <v>否</v>
      </c>
      <c r="G63" s="276" t="str">
        <f t="shared" si="2"/>
        <v>款</v>
      </c>
      <c r="H63" s="294" t="str">
        <f t="shared" si="3"/>
        <v>212</v>
      </c>
      <c r="I63" s="294" t="str">
        <f t="shared" si="4"/>
        <v>21211</v>
      </c>
      <c r="J63" s="294" t="str">
        <f t="shared" si="5"/>
        <v>21211</v>
      </c>
    </row>
    <row r="64" s="275" customFormat="1" ht="36" customHeight="1" spans="1:10">
      <c r="A64" s="295">
        <v>21213</v>
      </c>
      <c r="B64" s="304" t="s">
        <v>1268</v>
      </c>
      <c r="C64" s="297">
        <f>SUMIFS(C65:C$278,$G65:$G$278,"项",$I65:$I$278,$A64)</f>
        <v>60</v>
      </c>
      <c r="D64" s="297">
        <f>SUMIFS(D65:D$278,$G65:$G$278,"项",$I65:$I$278,$A64)</f>
        <v>342</v>
      </c>
      <c r="E64" s="292">
        <f t="shared" si="0"/>
        <v>4.7</v>
      </c>
      <c r="F64" s="293" t="str">
        <f t="shared" si="1"/>
        <v>是</v>
      </c>
      <c r="G64" s="276" t="str">
        <f t="shared" si="2"/>
        <v>款</v>
      </c>
      <c r="H64" s="294" t="str">
        <f t="shared" si="3"/>
        <v>212</v>
      </c>
      <c r="I64" s="294" t="str">
        <f t="shared" si="4"/>
        <v>21213</v>
      </c>
      <c r="J64" s="294" t="str">
        <f t="shared" si="5"/>
        <v>21213</v>
      </c>
    </row>
    <row r="65" s="275" customFormat="1" ht="36" hidden="1" customHeight="1" spans="1:10">
      <c r="A65" s="298">
        <v>2121301</v>
      </c>
      <c r="B65" s="299" t="s">
        <v>1269</v>
      </c>
      <c r="C65" s="301"/>
      <c r="D65" s="301">
        <v>0</v>
      </c>
      <c r="E65" s="292" t="str">
        <f t="shared" si="0"/>
        <v/>
      </c>
      <c r="F65" s="293" t="str">
        <f t="shared" si="1"/>
        <v>否</v>
      </c>
      <c r="G65" s="276" t="str">
        <f t="shared" si="2"/>
        <v>项</v>
      </c>
      <c r="H65" s="294" t="str">
        <f t="shared" si="3"/>
        <v>212</v>
      </c>
      <c r="I65" s="294" t="str">
        <f t="shared" si="4"/>
        <v>21213</v>
      </c>
      <c r="J65" s="294" t="str">
        <f t="shared" si="5"/>
        <v>2121301</v>
      </c>
    </row>
    <row r="66" s="277" customFormat="1" ht="36" customHeight="1" spans="1:10">
      <c r="A66" s="298">
        <v>2121302</v>
      </c>
      <c r="B66" s="299" t="s">
        <v>1270</v>
      </c>
      <c r="C66" s="301">
        <v>60</v>
      </c>
      <c r="D66" s="301">
        <v>157</v>
      </c>
      <c r="E66" s="292">
        <f t="shared" si="0"/>
        <v>1.61666666666667</v>
      </c>
      <c r="F66" s="293" t="str">
        <f t="shared" si="1"/>
        <v>是</v>
      </c>
      <c r="G66" s="276" t="str">
        <f t="shared" si="2"/>
        <v>项</v>
      </c>
      <c r="H66" s="294" t="str">
        <f t="shared" si="3"/>
        <v>212</v>
      </c>
      <c r="I66" s="294" t="str">
        <f t="shared" si="4"/>
        <v>21213</v>
      </c>
      <c r="J66" s="294" t="str">
        <f t="shared" si="5"/>
        <v>2121302</v>
      </c>
    </row>
    <row r="67" s="275" customFormat="1" ht="36" customHeight="1" spans="1:10">
      <c r="A67" s="298">
        <v>2121303</v>
      </c>
      <c r="B67" s="299" t="s">
        <v>1271</v>
      </c>
      <c r="C67" s="300"/>
      <c r="D67" s="301">
        <v>185</v>
      </c>
      <c r="E67" s="292" t="str">
        <f t="shared" si="0"/>
        <v/>
      </c>
      <c r="F67" s="293" t="str">
        <f t="shared" si="1"/>
        <v>是</v>
      </c>
      <c r="G67" s="276" t="str">
        <f t="shared" si="2"/>
        <v>项</v>
      </c>
      <c r="H67" s="294" t="str">
        <f t="shared" si="3"/>
        <v>212</v>
      </c>
      <c r="I67" s="294" t="str">
        <f t="shared" si="4"/>
        <v>21213</v>
      </c>
      <c r="J67" s="294" t="str">
        <f t="shared" si="5"/>
        <v>2121303</v>
      </c>
    </row>
    <row r="68" s="275" customFormat="1" ht="36" hidden="1" customHeight="1" spans="1:10">
      <c r="A68" s="298">
        <v>2121304</v>
      </c>
      <c r="B68" s="299" t="s">
        <v>1272</v>
      </c>
      <c r="C68" s="301"/>
      <c r="D68" s="301">
        <v>0</v>
      </c>
      <c r="E68" s="292" t="str">
        <f t="shared" ref="E68:E131" si="6">IF(C68&lt;&gt;0,D68/C68-1,"")</f>
        <v/>
      </c>
      <c r="F68" s="293" t="str">
        <f t="shared" ref="F68:F131" si="7">IF(LEN(A68)=3,"是",IF(B68&lt;&gt;"",IF(SUM(C68:D68)&lt;&gt;0,"是","否"),"是"))</f>
        <v>否</v>
      </c>
      <c r="G68" s="276" t="str">
        <f t="shared" ref="G68:G131" si="8">_xlfn.IFS(LEN(A68)=3,"类",LEN(A68)=5,"款",LEN(A68)=7,"项")</f>
        <v>项</v>
      </c>
      <c r="H68" s="294" t="str">
        <f t="shared" ref="H68:H131" si="9">LEFT(A68,3)</f>
        <v>212</v>
      </c>
      <c r="I68" s="294" t="str">
        <f t="shared" ref="I68:I131" si="10">LEFT(A68,5)</f>
        <v>21213</v>
      </c>
      <c r="J68" s="294" t="str">
        <f t="shared" ref="J68:J131" si="11">LEFT(A68,7)</f>
        <v>2121304</v>
      </c>
    </row>
    <row r="69" s="275" customFormat="1" ht="36" hidden="1" customHeight="1" spans="1:10">
      <c r="A69" s="298">
        <v>2121399</v>
      </c>
      <c r="B69" s="299" t="s">
        <v>1273</v>
      </c>
      <c r="C69" s="301"/>
      <c r="D69" s="301">
        <v>0</v>
      </c>
      <c r="E69" s="292" t="str">
        <f t="shared" si="6"/>
        <v/>
      </c>
      <c r="F69" s="293" t="str">
        <f t="shared" si="7"/>
        <v>否</v>
      </c>
      <c r="G69" s="276" t="str">
        <f t="shared" si="8"/>
        <v>项</v>
      </c>
      <c r="H69" s="294" t="str">
        <f t="shared" si="9"/>
        <v>212</v>
      </c>
      <c r="I69" s="294" t="str">
        <f t="shared" si="10"/>
        <v>21213</v>
      </c>
      <c r="J69" s="294" t="str">
        <f t="shared" si="11"/>
        <v>2121399</v>
      </c>
    </row>
    <row r="70" s="275" customFormat="1" ht="36" customHeight="1" spans="1:10">
      <c r="A70" s="295">
        <v>21214</v>
      </c>
      <c r="B70" s="304" t="s">
        <v>1274</v>
      </c>
      <c r="C70" s="297">
        <f>SUMIFS(C71:C$278,$G71:$G$278,"项",$I71:$I$278,$A70)</f>
        <v>466</v>
      </c>
      <c r="D70" s="297">
        <f>SUMIFS(D71:D$278,$G71:$G$278,"项",$I71:$I$278,$A70)</f>
        <v>1165</v>
      </c>
      <c r="E70" s="292">
        <f t="shared" si="6"/>
        <v>1.5</v>
      </c>
      <c r="F70" s="293" t="str">
        <f t="shared" si="7"/>
        <v>是</v>
      </c>
      <c r="G70" s="276" t="str">
        <f t="shared" si="8"/>
        <v>款</v>
      </c>
      <c r="H70" s="294" t="str">
        <f t="shared" si="9"/>
        <v>212</v>
      </c>
      <c r="I70" s="294" t="str">
        <f t="shared" si="10"/>
        <v>21214</v>
      </c>
      <c r="J70" s="294" t="str">
        <f t="shared" si="11"/>
        <v>21214</v>
      </c>
    </row>
    <row r="71" s="277" customFormat="1" ht="36" customHeight="1" spans="1:10">
      <c r="A71" s="298">
        <v>2121401</v>
      </c>
      <c r="B71" s="303" t="s">
        <v>1275</v>
      </c>
      <c r="C71" s="307">
        <v>432</v>
      </c>
      <c r="D71" s="307">
        <v>1063</v>
      </c>
      <c r="E71" s="292">
        <f t="shared" si="6"/>
        <v>1.46064814814815</v>
      </c>
      <c r="F71" s="293" t="str">
        <f t="shared" si="7"/>
        <v>是</v>
      </c>
      <c r="G71" s="276" t="str">
        <f t="shared" si="8"/>
        <v>项</v>
      </c>
      <c r="H71" s="294" t="str">
        <f t="shared" si="9"/>
        <v>212</v>
      </c>
      <c r="I71" s="294" t="str">
        <f t="shared" si="10"/>
        <v>21214</v>
      </c>
      <c r="J71" s="294" t="str">
        <f t="shared" si="11"/>
        <v>2121401</v>
      </c>
    </row>
    <row r="72" s="275" customFormat="1" ht="36" customHeight="1" spans="1:10">
      <c r="A72" s="298">
        <v>2121402</v>
      </c>
      <c r="B72" s="303" t="s">
        <v>1276</v>
      </c>
      <c r="C72" s="307">
        <v>34</v>
      </c>
      <c r="D72" s="307">
        <v>102</v>
      </c>
      <c r="E72" s="292">
        <f t="shared" si="6"/>
        <v>2</v>
      </c>
      <c r="F72" s="293" t="str">
        <f t="shared" si="7"/>
        <v>是</v>
      </c>
      <c r="G72" s="276" t="str">
        <f t="shared" si="8"/>
        <v>项</v>
      </c>
      <c r="H72" s="294" t="str">
        <f t="shared" si="9"/>
        <v>212</v>
      </c>
      <c r="I72" s="294" t="str">
        <f t="shared" si="10"/>
        <v>21214</v>
      </c>
      <c r="J72" s="294" t="str">
        <f t="shared" si="11"/>
        <v>2121402</v>
      </c>
    </row>
    <row r="73" s="275" customFormat="1" ht="36" hidden="1" customHeight="1" spans="1:10">
      <c r="A73" s="298">
        <v>2121499</v>
      </c>
      <c r="B73" s="299" t="s">
        <v>1277</v>
      </c>
      <c r="C73" s="307"/>
      <c r="D73" s="307">
        <v>0</v>
      </c>
      <c r="E73" s="292" t="str">
        <f t="shared" si="6"/>
        <v/>
      </c>
      <c r="F73" s="293" t="str">
        <f t="shared" si="7"/>
        <v>否</v>
      </c>
      <c r="G73" s="276" t="str">
        <f t="shared" si="8"/>
        <v>项</v>
      </c>
      <c r="H73" s="294" t="str">
        <f t="shared" si="9"/>
        <v>212</v>
      </c>
      <c r="I73" s="294" t="str">
        <f t="shared" si="10"/>
        <v>21214</v>
      </c>
      <c r="J73" s="294" t="str">
        <f t="shared" si="11"/>
        <v>2121499</v>
      </c>
    </row>
    <row r="74" s="275" customFormat="1" ht="36" hidden="1" customHeight="1" spans="1:10">
      <c r="A74" s="295">
        <v>21215</v>
      </c>
      <c r="B74" s="296" t="s">
        <v>1278</v>
      </c>
      <c r="C74" s="307">
        <f>SUMIFS(C75:C$278,$G75:$G$278,"项",$I75:$I$278,$A74)</f>
        <v>0</v>
      </c>
      <c r="D74" s="307">
        <f>SUMIFS(D75:D$278,$G75:$G$278,"项",$I75:$I$278,$A74)</f>
        <v>0</v>
      </c>
      <c r="E74" s="292" t="str">
        <f t="shared" si="6"/>
        <v/>
      </c>
      <c r="F74" s="293" t="str">
        <f t="shared" si="7"/>
        <v>否</v>
      </c>
      <c r="G74" s="276" t="str">
        <f t="shared" si="8"/>
        <v>款</v>
      </c>
      <c r="H74" s="294" t="str">
        <f t="shared" si="9"/>
        <v>212</v>
      </c>
      <c r="I74" s="294" t="str">
        <f t="shared" si="10"/>
        <v>21215</v>
      </c>
      <c r="J74" s="294" t="str">
        <f t="shared" si="11"/>
        <v>21215</v>
      </c>
    </row>
    <row r="75" s="275" customFormat="1" ht="36" hidden="1" customHeight="1" spans="1:10">
      <c r="A75" s="298">
        <v>2121501</v>
      </c>
      <c r="B75" s="299" t="s">
        <v>1251</v>
      </c>
      <c r="C75" s="307"/>
      <c r="D75" s="307">
        <v>0</v>
      </c>
      <c r="E75" s="292" t="str">
        <f t="shared" si="6"/>
        <v/>
      </c>
      <c r="F75" s="293" t="str">
        <f t="shared" si="7"/>
        <v>否</v>
      </c>
      <c r="G75" s="276" t="str">
        <f t="shared" si="8"/>
        <v>项</v>
      </c>
      <c r="H75" s="294" t="str">
        <f t="shared" si="9"/>
        <v>212</v>
      </c>
      <c r="I75" s="294" t="str">
        <f t="shared" si="10"/>
        <v>21215</v>
      </c>
      <c r="J75" s="294" t="str">
        <f t="shared" si="11"/>
        <v>2121501</v>
      </c>
    </row>
    <row r="76" s="277" customFormat="1" ht="36" hidden="1" customHeight="1" spans="1:10">
      <c r="A76" s="298">
        <v>2121502</v>
      </c>
      <c r="B76" s="299" t="s">
        <v>1252</v>
      </c>
      <c r="C76" s="307"/>
      <c r="D76" s="307">
        <v>0</v>
      </c>
      <c r="E76" s="292" t="str">
        <f t="shared" si="6"/>
        <v/>
      </c>
      <c r="F76" s="293" t="str">
        <f t="shared" si="7"/>
        <v>否</v>
      </c>
      <c r="G76" s="276" t="str">
        <f t="shared" si="8"/>
        <v>项</v>
      </c>
      <c r="H76" s="294" t="str">
        <f t="shared" si="9"/>
        <v>212</v>
      </c>
      <c r="I76" s="294" t="str">
        <f t="shared" si="10"/>
        <v>21215</v>
      </c>
      <c r="J76" s="294" t="str">
        <f t="shared" si="11"/>
        <v>2121502</v>
      </c>
    </row>
    <row r="77" s="277" customFormat="1" ht="36" hidden="1" customHeight="1" spans="1:10">
      <c r="A77" s="298">
        <v>2121599</v>
      </c>
      <c r="B77" s="299" t="s">
        <v>1279</v>
      </c>
      <c r="C77" s="307"/>
      <c r="D77" s="307">
        <v>0</v>
      </c>
      <c r="E77" s="292" t="str">
        <f t="shared" si="6"/>
        <v/>
      </c>
      <c r="F77" s="293" t="str">
        <f t="shared" si="7"/>
        <v>否</v>
      </c>
      <c r="G77" s="276" t="str">
        <f t="shared" si="8"/>
        <v>项</v>
      </c>
      <c r="H77" s="294" t="str">
        <f t="shared" si="9"/>
        <v>212</v>
      </c>
      <c r="I77" s="294" t="str">
        <f t="shared" si="10"/>
        <v>21215</v>
      </c>
      <c r="J77" s="294" t="str">
        <f t="shared" si="11"/>
        <v>2121599</v>
      </c>
    </row>
    <row r="78" s="275" customFormat="1" ht="36" hidden="1" customHeight="1" spans="1:10">
      <c r="A78" s="295">
        <v>21216</v>
      </c>
      <c r="B78" s="304" t="s">
        <v>1280</v>
      </c>
      <c r="C78" s="307">
        <f>SUMIFS(C79:C$278,$G79:$G$278,"项",$I79:$I$278,$A78)</f>
        <v>0</v>
      </c>
      <c r="D78" s="307">
        <f>SUMIFS(D79:D$278,$G79:$G$278,"项",$I79:$I$278,$A78)</f>
        <v>0</v>
      </c>
      <c r="E78" s="292" t="str">
        <f t="shared" si="6"/>
        <v/>
      </c>
      <c r="F78" s="293" t="str">
        <f t="shared" si="7"/>
        <v>否</v>
      </c>
      <c r="G78" s="276" t="str">
        <f t="shared" si="8"/>
        <v>款</v>
      </c>
      <c r="H78" s="294" t="str">
        <f t="shared" si="9"/>
        <v>212</v>
      </c>
      <c r="I78" s="294" t="str">
        <f t="shared" si="10"/>
        <v>21216</v>
      </c>
      <c r="J78" s="294" t="str">
        <f t="shared" si="11"/>
        <v>21216</v>
      </c>
    </row>
    <row r="79" s="275" customFormat="1" ht="36" hidden="1" customHeight="1" spans="1:10">
      <c r="A79" s="298">
        <v>2121601</v>
      </c>
      <c r="B79" s="299" t="s">
        <v>1251</v>
      </c>
      <c r="C79" s="307"/>
      <c r="D79" s="307">
        <v>0</v>
      </c>
      <c r="E79" s="292" t="str">
        <f t="shared" si="6"/>
        <v/>
      </c>
      <c r="F79" s="293" t="str">
        <f t="shared" si="7"/>
        <v>否</v>
      </c>
      <c r="G79" s="276" t="str">
        <f t="shared" si="8"/>
        <v>项</v>
      </c>
      <c r="H79" s="294" t="str">
        <f t="shared" si="9"/>
        <v>212</v>
      </c>
      <c r="I79" s="294" t="str">
        <f t="shared" si="10"/>
        <v>21216</v>
      </c>
      <c r="J79" s="294" t="str">
        <f t="shared" si="11"/>
        <v>2121601</v>
      </c>
    </row>
    <row r="80" s="275" customFormat="1" ht="36" hidden="1" customHeight="1" spans="1:10">
      <c r="A80" s="298">
        <v>2121602</v>
      </c>
      <c r="B80" s="299" t="s">
        <v>1252</v>
      </c>
      <c r="C80" s="307"/>
      <c r="D80" s="307">
        <v>0</v>
      </c>
      <c r="E80" s="292" t="str">
        <f t="shared" si="6"/>
        <v/>
      </c>
      <c r="F80" s="293" t="str">
        <f t="shared" si="7"/>
        <v>否</v>
      </c>
      <c r="G80" s="276" t="str">
        <f t="shared" si="8"/>
        <v>项</v>
      </c>
      <c r="H80" s="294" t="str">
        <f t="shared" si="9"/>
        <v>212</v>
      </c>
      <c r="I80" s="294" t="str">
        <f t="shared" si="10"/>
        <v>21216</v>
      </c>
      <c r="J80" s="294" t="str">
        <f t="shared" si="11"/>
        <v>2121602</v>
      </c>
    </row>
    <row r="81" s="275" customFormat="1" ht="36" hidden="1" customHeight="1" spans="1:10">
      <c r="A81" s="298">
        <v>2121699</v>
      </c>
      <c r="B81" s="299" t="s">
        <v>1281</v>
      </c>
      <c r="C81" s="307"/>
      <c r="D81" s="307">
        <v>0</v>
      </c>
      <c r="E81" s="292" t="str">
        <f t="shared" si="6"/>
        <v/>
      </c>
      <c r="F81" s="293" t="str">
        <f t="shared" si="7"/>
        <v>否</v>
      </c>
      <c r="G81" s="276" t="str">
        <f t="shared" si="8"/>
        <v>项</v>
      </c>
      <c r="H81" s="294" t="str">
        <f t="shared" si="9"/>
        <v>212</v>
      </c>
      <c r="I81" s="294" t="str">
        <f t="shared" si="10"/>
        <v>21216</v>
      </c>
      <c r="J81" s="294" t="str">
        <f t="shared" si="11"/>
        <v>2121699</v>
      </c>
    </row>
    <row r="82" s="277" customFormat="1" ht="36" hidden="1" customHeight="1" spans="1:10">
      <c r="A82" s="295">
        <v>21217</v>
      </c>
      <c r="B82" s="296" t="s">
        <v>1282</v>
      </c>
      <c r="C82" s="307">
        <f>SUMIFS(C83:C$278,$G83:$G$278,"项",$I83:$I$278,$A82)</f>
        <v>0</v>
      </c>
      <c r="D82" s="307">
        <f>SUMIFS(D83:D$278,$G83:$G$278,"项",$I83:$I$278,$A82)</f>
        <v>0</v>
      </c>
      <c r="E82" s="292" t="str">
        <f t="shared" si="6"/>
        <v/>
      </c>
      <c r="F82" s="293" t="str">
        <f t="shared" si="7"/>
        <v>否</v>
      </c>
      <c r="G82" s="276" t="str">
        <f t="shared" si="8"/>
        <v>款</v>
      </c>
      <c r="H82" s="294" t="str">
        <f t="shared" si="9"/>
        <v>212</v>
      </c>
      <c r="I82" s="294" t="str">
        <f t="shared" si="10"/>
        <v>21217</v>
      </c>
      <c r="J82" s="294" t="str">
        <f t="shared" si="11"/>
        <v>21217</v>
      </c>
    </row>
    <row r="83" s="275" customFormat="1" ht="36" hidden="1" customHeight="1" spans="1:10">
      <c r="A83" s="298">
        <v>2121701</v>
      </c>
      <c r="B83" s="303" t="s">
        <v>1269</v>
      </c>
      <c r="C83" s="307"/>
      <c r="D83" s="307">
        <v>0</v>
      </c>
      <c r="E83" s="292" t="str">
        <f t="shared" si="6"/>
        <v/>
      </c>
      <c r="F83" s="293" t="str">
        <f t="shared" si="7"/>
        <v>否</v>
      </c>
      <c r="G83" s="276" t="str">
        <f t="shared" si="8"/>
        <v>项</v>
      </c>
      <c r="H83" s="294" t="str">
        <f t="shared" si="9"/>
        <v>212</v>
      </c>
      <c r="I83" s="294" t="str">
        <f t="shared" si="10"/>
        <v>21217</v>
      </c>
      <c r="J83" s="294" t="str">
        <f t="shared" si="11"/>
        <v>2121701</v>
      </c>
    </row>
    <row r="84" s="275" customFormat="1" ht="36" hidden="1" customHeight="1" spans="1:10">
      <c r="A84" s="298">
        <v>2121702</v>
      </c>
      <c r="B84" s="299" t="s">
        <v>1270</v>
      </c>
      <c r="C84" s="307"/>
      <c r="D84" s="307">
        <v>0</v>
      </c>
      <c r="E84" s="292" t="str">
        <f t="shared" si="6"/>
        <v/>
      </c>
      <c r="F84" s="293" t="str">
        <f t="shared" si="7"/>
        <v>否</v>
      </c>
      <c r="G84" s="276" t="str">
        <f t="shared" si="8"/>
        <v>项</v>
      </c>
      <c r="H84" s="294" t="str">
        <f t="shared" si="9"/>
        <v>212</v>
      </c>
      <c r="I84" s="294" t="str">
        <f t="shared" si="10"/>
        <v>21217</v>
      </c>
      <c r="J84" s="294" t="str">
        <f t="shared" si="11"/>
        <v>2121702</v>
      </c>
    </row>
    <row r="85" s="275" customFormat="1" ht="36" hidden="1" customHeight="1" spans="1:10">
      <c r="A85" s="298">
        <v>2121703</v>
      </c>
      <c r="B85" s="299" t="s">
        <v>1271</v>
      </c>
      <c r="C85" s="307"/>
      <c r="D85" s="307">
        <v>0</v>
      </c>
      <c r="E85" s="292" t="str">
        <f t="shared" si="6"/>
        <v/>
      </c>
      <c r="F85" s="293" t="str">
        <f t="shared" si="7"/>
        <v>否</v>
      </c>
      <c r="G85" s="276" t="str">
        <f t="shared" si="8"/>
        <v>项</v>
      </c>
      <c r="H85" s="294" t="str">
        <f t="shared" si="9"/>
        <v>212</v>
      </c>
      <c r="I85" s="294" t="str">
        <f t="shared" si="10"/>
        <v>21217</v>
      </c>
      <c r="J85" s="294" t="str">
        <f t="shared" si="11"/>
        <v>2121703</v>
      </c>
    </row>
    <row r="86" s="275" customFormat="1" ht="36" hidden="1" customHeight="1" spans="1:10">
      <c r="A86" s="298">
        <v>2121704</v>
      </c>
      <c r="B86" s="299" t="s">
        <v>1272</v>
      </c>
      <c r="C86" s="307"/>
      <c r="D86" s="307">
        <v>0</v>
      </c>
      <c r="E86" s="292" t="str">
        <f t="shared" si="6"/>
        <v/>
      </c>
      <c r="F86" s="293" t="str">
        <f t="shared" si="7"/>
        <v>否</v>
      </c>
      <c r="G86" s="276" t="str">
        <f t="shared" si="8"/>
        <v>项</v>
      </c>
      <c r="H86" s="294" t="str">
        <f t="shared" si="9"/>
        <v>212</v>
      </c>
      <c r="I86" s="294" t="str">
        <f t="shared" si="10"/>
        <v>21217</v>
      </c>
      <c r="J86" s="294" t="str">
        <f t="shared" si="11"/>
        <v>2121704</v>
      </c>
    </row>
    <row r="87" s="277" customFormat="1" ht="36" hidden="1" customHeight="1" spans="1:10">
      <c r="A87" s="298">
        <v>2121799</v>
      </c>
      <c r="B87" s="299" t="s">
        <v>1283</v>
      </c>
      <c r="C87" s="307"/>
      <c r="D87" s="307">
        <v>0</v>
      </c>
      <c r="E87" s="292" t="str">
        <f t="shared" si="6"/>
        <v/>
      </c>
      <c r="F87" s="293" t="str">
        <f t="shared" si="7"/>
        <v>否</v>
      </c>
      <c r="G87" s="276" t="str">
        <f t="shared" si="8"/>
        <v>项</v>
      </c>
      <c r="H87" s="294" t="str">
        <f t="shared" si="9"/>
        <v>212</v>
      </c>
      <c r="I87" s="294" t="str">
        <f t="shared" si="10"/>
        <v>21217</v>
      </c>
      <c r="J87" s="294" t="str">
        <f t="shared" si="11"/>
        <v>2121799</v>
      </c>
    </row>
    <row r="88" s="275" customFormat="1" ht="36" hidden="1" customHeight="1" spans="1:10">
      <c r="A88" s="295">
        <v>21218</v>
      </c>
      <c r="B88" s="304" t="s">
        <v>1284</v>
      </c>
      <c r="C88" s="307">
        <f>SUMIFS(C89:C$278,$G89:$G$278,"项",$I89:$I$278,$A88)</f>
        <v>0</v>
      </c>
      <c r="D88" s="307">
        <f>SUMIFS(D89:D$278,$G89:$G$278,"项",$I89:$I$278,$A88)</f>
        <v>0</v>
      </c>
      <c r="E88" s="292" t="str">
        <f t="shared" si="6"/>
        <v/>
      </c>
      <c r="F88" s="293" t="str">
        <f t="shared" si="7"/>
        <v>否</v>
      </c>
      <c r="G88" s="276" t="str">
        <f t="shared" si="8"/>
        <v>款</v>
      </c>
      <c r="H88" s="294" t="str">
        <f t="shared" si="9"/>
        <v>212</v>
      </c>
      <c r="I88" s="294" t="str">
        <f t="shared" si="10"/>
        <v>21218</v>
      </c>
      <c r="J88" s="294" t="str">
        <f t="shared" si="11"/>
        <v>21218</v>
      </c>
    </row>
    <row r="89" s="275" customFormat="1" ht="36" hidden="1" customHeight="1" spans="1:10">
      <c r="A89" s="298">
        <v>2121801</v>
      </c>
      <c r="B89" s="303" t="s">
        <v>1275</v>
      </c>
      <c r="C89" s="307"/>
      <c r="D89" s="307">
        <v>0</v>
      </c>
      <c r="E89" s="292" t="str">
        <f t="shared" si="6"/>
        <v/>
      </c>
      <c r="F89" s="293" t="str">
        <f t="shared" si="7"/>
        <v>否</v>
      </c>
      <c r="G89" s="276" t="str">
        <f t="shared" si="8"/>
        <v>项</v>
      </c>
      <c r="H89" s="294" t="str">
        <f t="shared" si="9"/>
        <v>212</v>
      </c>
      <c r="I89" s="294" t="str">
        <f t="shared" si="10"/>
        <v>21218</v>
      </c>
      <c r="J89" s="294" t="str">
        <f t="shared" si="11"/>
        <v>2121801</v>
      </c>
    </row>
    <row r="90" s="275" customFormat="1" ht="36" hidden="1" customHeight="1" spans="1:10">
      <c r="A90" s="298">
        <v>2121899</v>
      </c>
      <c r="B90" s="303" t="s">
        <v>1285</v>
      </c>
      <c r="C90" s="307"/>
      <c r="D90" s="307">
        <v>0</v>
      </c>
      <c r="E90" s="292" t="str">
        <f t="shared" si="6"/>
        <v/>
      </c>
      <c r="F90" s="293" t="str">
        <f t="shared" si="7"/>
        <v>否</v>
      </c>
      <c r="G90" s="276" t="str">
        <f t="shared" si="8"/>
        <v>项</v>
      </c>
      <c r="H90" s="294" t="str">
        <f t="shared" si="9"/>
        <v>212</v>
      </c>
      <c r="I90" s="294" t="str">
        <f t="shared" si="10"/>
        <v>21218</v>
      </c>
      <c r="J90" s="294" t="str">
        <f t="shared" si="11"/>
        <v>2121899</v>
      </c>
    </row>
    <row r="91" s="275" customFormat="1" ht="36" hidden="1" customHeight="1" spans="1:10">
      <c r="A91" s="295">
        <v>21219</v>
      </c>
      <c r="B91" s="304" t="s">
        <v>1286</v>
      </c>
      <c r="C91" s="307">
        <f>SUMIFS(C92:C$278,$G92:$G$278,"项",$I92:$I$278,$A91)</f>
        <v>0</v>
      </c>
      <c r="D91" s="307">
        <f>SUMIFS(D92:D$278,$G92:$G$278,"项",$I92:$I$278,$A91)</f>
        <v>0</v>
      </c>
      <c r="E91" s="292" t="str">
        <f t="shared" si="6"/>
        <v/>
      </c>
      <c r="F91" s="293" t="str">
        <f t="shared" si="7"/>
        <v>否</v>
      </c>
      <c r="G91" s="276" t="str">
        <f t="shared" si="8"/>
        <v>款</v>
      </c>
      <c r="H91" s="294" t="str">
        <f t="shared" si="9"/>
        <v>212</v>
      </c>
      <c r="I91" s="294" t="str">
        <f t="shared" si="10"/>
        <v>21219</v>
      </c>
      <c r="J91" s="294" t="str">
        <f t="shared" si="11"/>
        <v>21219</v>
      </c>
    </row>
    <row r="92" s="277" customFormat="1" ht="36" hidden="1" customHeight="1" spans="1:10">
      <c r="A92" s="298">
        <v>2121901</v>
      </c>
      <c r="B92" s="303" t="s">
        <v>1251</v>
      </c>
      <c r="C92" s="307"/>
      <c r="D92" s="307">
        <v>0</v>
      </c>
      <c r="E92" s="292" t="str">
        <f t="shared" si="6"/>
        <v/>
      </c>
      <c r="F92" s="293" t="str">
        <f t="shared" si="7"/>
        <v>否</v>
      </c>
      <c r="G92" s="276" t="str">
        <f t="shared" si="8"/>
        <v>项</v>
      </c>
      <c r="H92" s="294" t="str">
        <f t="shared" si="9"/>
        <v>212</v>
      </c>
      <c r="I92" s="294" t="str">
        <f t="shared" si="10"/>
        <v>21219</v>
      </c>
      <c r="J92" s="294" t="str">
        <f t="shared" si="11"/>
        <v>2121901</v>
      </c>
    </row>
    <row r="93" s="275" customFormat="1" ht="36" hidden="1" customHeight="1" spans="1:10">
      <c r="A93" s="298">
        <v>2121902</v>
      </c>
      <c r="B93" s="303" t="s">
        <v>1252</v>
      </c>
      <c r="C93" s="307"/>
      <c r="D93" s="307">
        <v>0</v>
      </c>
      <c r="E93" s="292" t="str">
        <f t="shared" si="6"/>
        <v/>
      </c>
      <c r="F93" s="293" t="str">
        <f t="shared" si="7"/>
        <v>否</v>
      </c>
      <c r="G93" s="276" t="str">
        <f t="shared" si="8"/>
        <v>项</v>
      </c>
      <c r="H93" s="294" t="str">
        <f t="shared" si="9"/>
        <v>212</v>
      </c>
      <c r="I93" s="294" t="str">
        <f t="shared" si="10"/>
        <v>21219</v>
      </c>
      <c r="J93" s="294" t="str">
        <f t="shared" si="11"/>
        <v>2121902</v>
      </c>
    </row>
    <row r="94" s="275" customFormat="1" ht="36" hidden="1" customHeight="1" spans="1:10">
      <c r="A94" s="298">
        <v>2121903</v>
      </c>
      <c r="B94" s="303" t="s">
        <v>1253</v>
      </c>
      <c r="C94" s="307"/>
      <c r="D94" s="307">
        <v>0</v>
      </c>
      <c r="E94" s="292" t="str">
        <f t="shared" si="6"/>
        <v/>
      </c>
      <c r="F94" s="293" t="str">
        <f t="shared" si="7"/>
        <v>否</v>
      </c>
      <c r="G94" s="276" t="str">
        <f t="shared" si="8"/>
        <v>项</v>
      </c>
      <c r="H94" s="294" t="str">
        <f t="shared" si="9"/>
        <v>212</v>
      </c>
      <c r="I94" s="294" t="str">
        <f t="shared" si="10"/>
        <v>21219</v>
      </c>
      <c r="J94" s="294" t="str">
        <f t="shared" si="11"/>
        <v>2121903</v>
      </c>
    </row>
    <row r="95" s="275" customFormat="1" ht="36" hidden="1" customHeight="1" spans="1:10">
      <c r="A95" s="298">
        <v>2121904</v>
      </c>
      <c r="B95" s="303" t="s">
        <v>1254</v>
      </c>
      <c r="C95" s="307"/>
      <c r="D95" s="307">
        <v>0</v>
      </c>
      <c r="E95" s="292" t="str">
        <f t="shared" si="6"/>
        <v/>
      </c>
      <c r="F95" s="293" t="str">
        <f t="shared" si="7"/>
        <v>否</v>
      </c>
      <c r="G95" s="276" t="str">
        <f t="shared" si="8"/>
        <v>项</v>
      </c>
      <c r="H95" s="294" t="str">
        <f t="shared" si="9"/>
        <v>212</v>
      </c>
      <c r="I95" s="294" t="str">
        <f t="shared" si="10"/>
        <v>21219</v>
      </c>
      <c r="J95" s="294" t="str">
        <f t="shared" si="11"/>
        <v>2121904</v>
      </c>
    </row>
    <row r="96" s="275" customFormat="1" ht="36" hidden="1" customHeight="1" spans="1:10">
      <c r="A96" s="298">
        <v>2121905</v>
      </c>
      <c r="B96" s="303" t="s">
        <v>1257</v>
      </c>
      <c r="C96" s="307"/>
      <c r="D96" s="307">
        <v>0</v>
      </c>
      <c r="E96" s="292" t="str">
        <f t="shared" si="6"/>
        <v/>
      </c>
      <c r="F96" s="293" t="str">
        <f t="shared" si="7"/>
        <v>否</v>
      </c>
      <c r="G96" s="276" t="str">
        <f t="shared" si="8"/>
        <v>项</v>
      </c>
      <c r="H96" s="294" t="str">
        <f t="shared" si="9"/>
        <v>212</v>
      </c>
      <c r="I96" s="294" t="str">
        <f t="shared" si="10"/>
        <v>21219</v>
      </c>
      <c r="J96" s="294" t="str">
        <f t="shared" si="11"/>
        <v>2121905</v>
      </c>
    </row>
    <row r="97" s="275" customFormat="1" ht="36" hidden="1" customHeight="1" spans="1:10">
      <c r="A97" s="298">
        <v>2121906</v>
      </c>
      <c r="B97" s="303" t="s">
        <v>1259</v>
      </c>
      <c r="C97" s="307"/>
      <c r="D97" s="307">
        <v>0</v>
      </c>
      <c r="E97" s="292" t="str">
        <f t="shared" si="6"/>
        <v/>
      </c>
      <c r="F97" s="293" t="str">
        <f t="shared" si="7"/>
        <v>否</v>
      </c>
      <c r="G97" s="276" t="str">
        <f t="shared" si="8"/>
        <v>项</v>
      </c>
      <c r="H97" s="294" t="str">
        <f t="shared" si="9"/>
        <v>212</v>
      </c>
      <c r="I97" s="294" t="str">
        <f t="shared" si="10"/>
        <v>21219</v>
      </c>
      <c r="J97" s="294" t="str">
        <f t="shared" si="11"/>
        <v>2121906</v>
      </c>
    </row>
    <row r="98" s="275" customFormat="1" ht="36" hidden="1" customHeight="1" spans="1:10">
      <c r="A98" s="298">
        <v>2121907</v>
      </c>
      <c r="B98" s="299" t="s">
        <v>1260</v>
      </c>
      <c r="C98" s="307"/>
      <c r="D98" s="307">
        <v>0</v>
      </c>
      <c r="E98" s="292" t="str">
        <f t="shared" si="6"/>
        <v/>
      </c>
      <c r="F98" s="293" t="str">
        <f t="shared" si="7"/>
        <v>否</v>
      </c>
      <c r="G98" s="276" t="str">
        <f t="shared" si="8"/>
        <v>项</v>
      </c>
      <c r="H98" s="294" t="str">
        <f t="shared" si="9"/>
        <v>212</v>
      </c>
      <c r="I98" s="294" t="str">
        <f t="shared" si="10"/>
        <v>21219</v>
      </c>
      <c r="J98" s="294" t="str">
        <f t="shared" si="11"/>
        <v>2121907</v>
      </c>
    </row>
    <row r="99" s="275" customFormat="1" ht="36" hidden="1" customHeight="1" spans="1:10">
      <c r="A99" s="298">
        <v>2121999</v>
      </c>
      <c r="B99" s="299" t="s">
        <v>1287</v>
      </c>
      <c r="C99" s="307"/>
      <c r="D99" s="307">
        <v>0</v>
      </c>
      <c r="E99" s="292" t="str">
        <f t="shared" si="6"/>
        <v/>
      </c>
      <c r="F99" s="293" t="str">
        <f t="shared" si="7"/>
        <v>否</v>
      </c>
      <c r="G99" s="276" t="str">
        <f t="shared" si="8"/>
        <v>项</v>
      </c>
      <c r="H99" s="294" t="str">
        <f t="shared" si="9"/>
        <v>212</v>
      </c>
      <c r="I99" s="294" t="str">
        <f t="shared" si="10"/>
        <v>21219</v>
      </c>
      <c r="J99" s="294" t="str">
        <f t="shared" si="11"/>
        <v>2121999</v>
      </c>
    </row>
    <row r="100" s="275" customFormat="1" ht="36" customHeight="1" spans="1:10">
      <c r="A100" s="295" t="s">
        <v>1288</v>
      </c>
      <c r="B100" s="304" t="s">
        <v>1289</v>
      </c>
      <c r="C100" s="315">
        <f>SUMIFS(C101:C$278,$G101:$G$278,"项",$I101:$I$278,$A100)</f>
        <v>11325</v>
      </c>
      <c r="D100" s="315">
        <f>SUMIFS(D101:D$278,$G101:$G$278,"项",$I101:$I$278,$A100)</f>
        <v>0</v>
      </c>
      <c r="E100" s="292">
        <f t="shared" si="6"/>
        <v>-1</v>
      </c>
      <c r="F100" s="293" t="str">
        <f t="shared" si="7"/>
        <v>是</v>
      </c>
      <c r="G100" s="276" t="str">
        <f t="shared" si="8"/>
        <v>款</v>
      </c>
      <c r="H100" s="294" t="str">
        <f t="shared" si="9"/>
        <v>212</v>
      </c>
      <c r="I100" s="294" t="str">
        <f t="shared" si="10"/>
        <v>21298</v>
      </c>
      <c r="J100" s="294" t="str">
        <f t="shared" si="11"/>
        <v>21298</v>
      </c>
    </row>
    <row r="101" s="277" customFormat="1" ht="36" customHeight="1" spans="1:10">
      <c r="A101" s="298">
        <v>2129801</v>
      </c>
      <c r="B101" s="299" t="s">
        <v>1290</v>
      </c>
      <c r="C101" s="307">
        <v>11325</v>
      </c>
      <c r="D101" s="307"/>
      <c r="E101" s="292">
        <f t="shared" si="6"/>
        <v>-1</v>
      </c>
      <c r="F101" s="293" t="str">
        <f t="shared" si="7"/>
        <v>是</v>
      </c>
      <c r="G101" s="276" t="str">
        <f t="shared" si="8"/>
        <v>项</v>
      </c>
      <c r="H101" s="294" t="str">
        <f t="shared" si="9"/>
        <v>212</v>
      </c>
      <c r="I101" s="294" t="str">
        <f t="shared" si="10"/>
        <v>21298</v>
      </c>
      <c r="J101" s="294" t="str">
        <f t="shared" si="11"/>
        <v>2129801</v>
      </c>
    </row>
    <row r="102" s="275" customFormat="1" ht="36" hidden="1" customHeight="1" spans="1:10">
      <c r="A102" s="298" t="s">
        <v>1291</v>
      </c>
      <c r="B102" s="299" t="s">
        <v>1121</v>
      </c>
      <c r="C102" s="307"/>
      <c r="D102" s="307">
        <v>0</v>
      </c>
      <c r="E102" s="292" t="str">
        <f t="shared" si="6"/>
        <v/>
      </c>
      <c r="F102" s="293" t="str">
        <f t="shared" si="7"/>
        <v>否</v>
      </c>
      <c r="G102" s="276" t="str">
        <f t="shared" si="8"/>
        <v>项</v>
      </c>
      <c r="H102" s="294" t="str">
        <f t="shared" si="9"/>
        <v>212</v>
      </c>
      <c r="I102" s="294" t="str">
        <f t="shared" si="10"/>
        <v>21298</v>
      </c>
      <c r="J102" s="294" t="str">
        <f t="shared" si="11"/>
        <v>2129899</v>
      </c>
    </row>
    <row r="103" s="275" customFormat="1" ht="36" customHeight="1" spans="1:10">
      <c r="A103" s="289">
        <v>213</v>
      </c>
      <c r="B103" s="306" t="s">
        <v>1292</v>
      </c>
      <c r="C103" s="315">
        <f>SUMIFS(C104:C$278,$G104:$G$278,"款",$H104:$H$278,$A103)</f>
        <v>1266</v>
      </c>
      <c r="D103" s="315">
        <f>SUMIFS(D104:D$278,$G104:$G$278,"款",$H104:$H$278,$A103)</f>
        <v>4600</v>
      </c>
      <c r="E103" s="292">
        <f t="shared" si="6"/>
        <v>2.63349131121643</v>
      </c>
      <c r="F103" s="293" t="str">
        <f t="shared" si="7"/>
        <v>是</v>
      </c>
      <c r="G103" s="276" t="str">
        <f t="shared" si="8"/>
        <v>类</v>
      </c>
      <c r="H103" s="294" t="str">
        <f t="shared" si="9"/>
        <v>213</v>
      </c>
      <c r="I103" s="294" t="str">
        <f t="shared" si="10"/>
        <v>213</v>
      </c>
      <c r="J103" s="294" t="str">
        <f t="shared" si="11"/>
        <v>213</v>
      </c>
    </row>
    <row r="104" s="275" customFormat="1" ht="36" customHeight="1" spans="1:10">
      <c r="A104" s="295">
        <v>21366</v>
      </c>
      <c r="B104" s="296" t="s">
        <v>1293</v>
      </c>
      <c r="C104" s="315">
        <f>SUMIFS(C105:C$278,$G105:$G$278,"项",$I105:$I$278,$A104)</f>
        <v>159</v>
      </c>
      <c r="D104" s="315">
        <f>SUMIFS(D105:D$278,$G105:$G$278,"项",$I105:$I$278,$A104)</f>
        <v>2101</v>
      </c>
      <c r="E104" s="292">
        <f t="shared" si="6"/>
        <v>12.2138364779874</v>
      </c>
      <c r="F104" s="293" t="str">
        <f t="shared" si="7"/>
        <v>是</v>
      </c>
      <c r="G104" s="276" t="str">
        <f t="shared" si="8"/>
        <v>款</v>
      </c>
      <c r="H104" s="294" t="str">
        <f t="shared" si="9"/>
        <v>213</v>
      </c>
      <c r="I104" s="294" t="str">
        <f t="shared" si="10"/>
        <v>21366</v>
      </c>
      <c r="J104" s="294" t="str">
        <f t="shared" si="11"/>
        <v>21366</v>
      </c>
    </row>
    <row r="105" s="275" customFormat="1" ht="36" customHeight="1" spans="1:10">
      <c r="A105" s="298">
        <v>2136601</v>
      </c>
      <c r="B105" s="303" t="s">
        <v>1233</v>
      </c>
      <c r="C105" s="307">
        <v>94</v>
      </c>
      <c r="D105" s="307">
        <v>1979</v>
      </c>
      <c r="E105" s="292">
        <f t="shared" si="6"/>
        <v>20.0531914893617</v>
      </c>
      <c r="F105" s="293" t="str">
        <f t="shared" si="7"/>
        <v>是</v>
      </c>
      <c r="G105" s="276" t="str">
        <f t="shared" si="8"/>
        <v>项</v>
      </c>
      <c r="H105" s="294" t="str">
        <f t="shared" si="9"/>
        <v>213</v>
      </c>
      <c r="I105" s="294" t="str">
        <f t="shared" si="10"/>
        <v>21366</v>
      </c>
      <c r="J105" s="294" t="str">
        <f t="shared" si="11"/>
        <v>2136601</v>
      </c>
    </row>
    <row r="106" s="275" customFormat="1" ht="36" hidden="1" customHeight="1" spans="1:10">
      <c r="A106" s="298">
        <v>2136602</v>
      </c>
      <c r="B106" s="303" t="s">
        <v>1294</v>
      </c>
      <c r="C106" s="307"/>
      <c r="D106" s="307">
        <v>0</v>
      </c>
      <c r="E106" s="292" t="str">
        <f t="shared" si="6"/>
        <v/>
      </c>
      <c r="F106" s="293" t="str">
        <f t="shared" si="7"/>
        <v>否</v>
      </c>
      <c r="G106" s="276" t="str">
        <f t="shared" si="8"/>
        <v>项</v>
      </c>
      <c r="H106" s="294" t="str">
        <f t="shared" si="9"/>
        <v>213</v>
      </c>
      <c r="I106" s="294" t="str">
        <f t="shared" si="10"/>
        <v>21366</v>
      </c>
      <c r="J106" s="294" t="str">
        <f t="shared" si="11"/>
        <v>2136602</v>
      </c>
    </row>
    <row r="107" s="275" customFormat="1" ht="36" hidden="1" customHeight="1" spans="1:10">
      <c r="A107" s="298">
        <v>2136603</v>
      </c>
      <c r="B107" s="299" t="s">
        <v>1295</v>
      </c>
      <c r="C107" s="307"/>
      <c r="D107" s="307">
        <v>0</v>
      </c>
      <c r="E107" s="292" t="str">
        <f t="shared" si="6"/>
        <v/>
      </c>
      <c r="F107" s="293" t="str">
        <f t="shared" si="7"/>
        <v>否</v>
      </c>
      <c r="G107" s="276" t="str">
        <f t="shared" si="8"/>
        <v>项</v>
      </c>
      <c r="H107" s="294" t="str">
        <f t="shared" si="9"/>
        <v>213</v>
      </c>
      <c r="I107" s="294" t="str">
        <f t="shared" si="10"/>
        <v>21366</v>
      </c>
      <c r="J107" s="294" t="str">
        <f t="shared" si="11"/>
        <v>2136603</v>
      </c>
    </row>
    <row r="108" s="277" customFormat="1" ht="36" customHeight="1" spans="1:10">
      <c r="A108" s="298">
        <v>2136699</v>
      </c>
      <c r="B108" s="303" t="s">
        <v>1296</v>
      </c>
      <c r="C108" s="307">
        <v>65</v>
      </c>
      <c r="D108" s="307">
        <v>122</v>
      </c>
      <c r="E108" s="292">
        <f t="shared" si="6"/>
        <v>0.876923076923077</v>
      </c>
      <c r="F108" s="293" t="str">
        <f t="shared" si="7"/>
        <v>是</v>
      </c>
      <c r="G108" s="276" t="str">
        <f t="shared" si="8"/>
        <v>项</v>
      </c>
      <c r="H108" s="294" t="str">
        <f t="shared" si="9"/>
        <v>213</v>
      </c>
      <c r="I108" s="294" t="str">
        <f t="shared" si="10"/>
        <v>21366</v>
      </c>
      <c r="J108" s="294" t="str">
        <f t="shared" si="11"/>
        <v>2136699</v>
      </c>
    </row>
    <row r="109" s="275" customFormat="1" ht="36" hidden="1" customHeight="1" spans="1:10">
      <c r="A109" s="295">
        <v>21367</v>
      </c>
      <c r="B109" s="296" t="s">
        <v>1297</v>
      </c>
      <c r="C109" s="307">
        <f>SUMIFS(C110:C$278,$G110:$G$278,"项",$I110:$I$278,$A109)</f>
        <v>0</v>
      </c>
      <c r="D109" s="307">
        <f>SUMIFS(D110:D$278,$G110:$G$278,"项",$I110:$I$278,$A109)</f>
        <v>0</v>
      </c>
      <c r="E109" s="292" t="str">
        <f t="shared" si="6"/>
        <v/>
      </c>
      <c r="F109" s="293" t="str">
        <f t="shared" si="7"/>
        <v>否</v>
      </c>
      <c r="G109" s="276" t="str">
        <f t="shared" si="8"/>
        <v>款</v>
      </c>
      <c r="H109" s="294" t="str">
        <f t="shared" si="9"/>
        <v>213</v>
      </c>
      <c r="I109" s="294" t="str">
        <f t="shared" si="10"/>
        <v>21367</v>
      </c>
      <c r="J109" s="294" t="str">
        <f t="shared" si="11"/>
        <v>21367</v>
      </c>
    </row>
    <row r="110" s="275" customFormat="1" ht="36" hidden="1" customHeight="1" spans="1:10">
      <c r="A110" s="298">
        <v>2136701</v>
      </c>
      <c r="B110" s="299" t="s">
        <v>1233</v>
      </c>
      <c r="C110" s="307"/>
      <c r="D110" s="307">
        <v>0</v>
      </c>
      <c r="E110" s="292" t="str">
        <f t="shared" si="6"/>
        <v/>
      </c>
      <c r="F110" s="293" t="str">
        <f t="shared" si="7"/>
        <v>否</v>
      </c>
      <c r="G110" s="276" t="str">
        <f t="shared" si="8"/>
        <v>项</v>
      </c>
      <c r="H110" s="294" t="str">
        <f t="shared" si="9"/>
        <v>213</v>
      </c>
      <c r="I110" s="294" t="str">
        <f t="shared" si="10"/>
        <v>21367</v>
      </c>
      <c r="J110" s="294" t="str">
        <f t="shared" si="11"/>
        <v>2136701</v>
      </c>
    </row>
    <row r="111" s="275" customFormat="1" ht="36" hidden="1" customHeight="1" spans="1:10">
      <c r="A111" s="298">
        <v>2136702</v>
      </c>
      <c r="B111" s="299" t="s">
        <v>1294</v>
      </c>
      <c r="C111" s="307"/>
      <c r="D111" s="307">
        <v>0</v>
      </c>
      <c r="E111" s="292" t="str">
        <f t="shared" si="6"/>
        <v/>
      </c>
      <c r="F111" s="293" t="str">
        <f t="shared" si="7"/>
        <v>否</v>
      </c>
      <c r="G111" s="276" t="str">
        <f t="shared" si="8"/>
        <v>项</v>
      </c>
      <c r="H111" s="294" t="str">
        <f t="shared" si="9"/>
        <v>213</v>
      </c>
      <c r="I111" s="294" t="str">
        <f t="shared" si="10"/>
        <v>21367</v>
      </c>
      <c r="J111" s="294" t="str">
        <f t="shared" si="11"/>
        <v>2136702</v>
      </c>
    </row>
    <row r="112" s="275" customFormat="1" ht="36" hidden="1" customHeight="1" spans="1:10">
      <c r="A112" s="298">
        <v>2136703</v>
      </c>
      <c r="B112" s="299" t="s">
        <v>1298</v>
      </c>
      <c r="C112" s="307"/>
      <c r="D112" s="307">
        <v>0</v>
      </c>
      <c r="E112" s="292" t="str">
        <f t="shared" si="6"/>
        <v/>
      </c>
      <c r="F112" s="293" t="str">
        <f t="shared" si="7"/>
        <v>否</v>
      </c>
      <c r="G112" s="276" t="str">
        <f t="shared" si="8"/>
        <v>项</v>
      </c>
      <c r="H112" s="294" t="str">
        <f t="shared" si="9"/>
        <v>213</v>
      </c>
      <c r="I112" s="294" t="str">
        <f t="shared" si="10"/>
        <v>21367</v>
      </c>
      <c r="J112" s="294" t="str">
        <f t="shared" si="11"/>
        <v>2136703</v>
      </c>
    </row>
    <row r="113" s="275" customFormat="1" ht="36" hidden="1" customHeight="1" spans="1:10">
      <c r="A113" s="298">
        <v>2136799</v>
      </c>
      <c r="B113" s="303" t="s">
        <v>1299</v>
      </c>
      <c r="C113" s="307"/>
      <c r="D113" s="307">
        <v>0</v>
      </c>
      <c r="E113" s="292" t="str">
        <f t="shared" si="6"/>
        <v/>
      </c>
      <c r="F113" s="293" t="str">
        <f t="shared" si="7"/>
        <v>否</v>
      </c>
      <c r="G113" s="276" t="str">
        <f t="shared" si="8"/>
        <v>项</v>
      </c>
      <c r="H113" s="294" t="str">
        <f t="shared" si="9"/>
        <v>213</v>
      </c>
      <c r="I113" s="294" t="str">
        <f t="shared" si="10"/>
        <v>21367</v>
      </c>
      <c r="J113" s="294" t="str">
        <f t="shared" si="11"/>
        <v>2136799</v>
      </c>
    </row>
    <row r="114" s="275" customFormat="1" ht="36" hidden="1" customHeight="1" spans="1:10">
      <c r="A114" s="295">
        <v>21369</v>
      </c>
      <c r="B114" s="296" t="s">
        <v>1300</v>
      </c>
      <c r="C114" s="307">
        <f>SUMIFS(C115:C$278,$G115:$G$278,"项",$I115:$I$278,$A114)</f>
        <v>0</v>
      </c>
      <c r="D114" s="307">
        <f>SUMIFS(D115:D$278,$G115:$G$278,"项",$I115:$I$278,$A114)</f>
        <v>0</v>
      </c>
      <c r="E114" s="292" t="str">
        <f t="shared" si="6"/>
        <v/>
      </c>
      <c r="F114" s="293" t="str">
        <f t="shared" si="7"/>
        <v>否</v>
      </c>
      <c r="G114" s="276" t="str">
        <f t="shared" si="8"/>
        <v>款</v>
      </c>
      <c r="H114" s="294" t="str">
        <f t="shared" si="9"/>
        <v>213</v>
      </c>
      <c r="I114" s="294" t="str">
        <f t="shared" si="10"/>
        <v>21369</v>
      </c>
      <c r="J114" s="294" t="str">
        <f t="shared" si="11"/>
        <v>21369</v>
      </c>
    </row>
    <row r="115" s="275" customFormat="1" ht="36" hidden="1" customHeight="1" spans="1:10">
      <c r="A115" s="298">
        <v>2136901</v>
      </c>
      <c r="B115" s="299" t="s">
        <v>1301</v>
      </c>
      <c r="C115" s="307"/>
      <c r="D115" s="307">
        <v>0</v>
      </c>
      <c r="E115" s="292" t="str">
        <f t="shared" si="6"/>
        <v/>
      </c>
      <c r="F115" s="293" t="str">
        <f t="shared" si="7"/>
        <v>否</v>
      </c>
      <c r="G115" s="276" t="str">
        <f t="shared" si="8"/>
        <v>项</v>
      </c>
      <c r="H115" s="294" t="str">
        <f t="shared" si="9"/>
        <v>213</v>
      </c>
      <c r="I115" s="294" t="str">
        <f t="shared" si="10"/>
        <v>21369</v>
      </c>
      <c r="J115" s="294" t="str">
        <f t="shared" si="11"/>
        <v>2136901</v>
      </c>
    </row>
    <row r="116" s="275" customFormat="1" ht="36" hidden="1" customHeight="1" spans="1:10">
      <c r="A116" s="298">
        <v>2136902</v>
      </c>
      <c r="B116" s="299" t="s">
        <v>1302</v>
      </c>
      <c r="C116" s="307"/>
      <c r="D116" s="307">
        <v>0</v>
      </c>
      <c r="E116" s="292" t="str">
        <f t="shared" si="6"/>
        <v/>
      </c>
      <c r="F116" s="293" t="str">
        <f t="shared" si="7"/>
        <v>否</v>
      </c>
      <c r="G116" s="276" t="str">
        <f t="shared" si="8"/>
        <v>项</v>
      </c>
      <c r="H116" s="294" t="str">
        <f t="shared" si="9"/>
        <v>213</v>
      </c>
      <c r="I116" s="294" t="str">
        <f t="shared" si="10"/>
        <v>21369</v>
      </c>
      <c r="J116" s="294" t="str">
        <f t="shared" si="11"/>
        <v>2136902</v>
      </c>
    </row>
    <row r="117" s="277" customFormat="1" ht="36" hidden="1" customHeight="1" spans="1:10">
      <c r="A117" s="298">
        <v>2136903</v>
      </c>
      <c r="B117" s="299" t="s">
        <v>1303</v>
      </c>
      <c r="C117" s="307"/>
      <c r="D117" s="307">
        <v>0</v>
      </c>
      <c r="E117" s="292" t="str">
        <f t="shared" si="6"/>
        <v/>
      </c>
      <c r="F117" s="293" t="str">
        <f t="shared" si="7"/>
        <v>否</v>
      </c>
      <c r="G117" s="276" t="str">
        <f t="shared" si="8"/>
        <v>项</v>
      </c>
      <c r="H117" s="294" t="str">
        <f t="shared" si="9"/>
        <v>213</v>
      </c>
      <c r="I117" s="294" t="str">
        <f t="shared" si="10"/>
        <v>21369</v>
      </c>
      <c r="J117" s="294" t="str">
        <f t="shared" si="11"/>
        <v>2136903</v>
      </c>
    </row>
    <row r="118" s="277" customFormat="1" ht="36" hidden="1" customHeight="1" spans="1:10">
      <c r="A118" s="298">
        <v>2136999</v>
      </c>
      <c r="B118" s="303" t="s">
        <v>1304</v>
      </c>
      <c r="C118" s="307"/>
      <c r="D118" s="307">
        <v>0</v>
      </c>
      <c r="E118" s="292" t="str">
        <f t="shared" si="6"/>
        <v/>
      </c>
      <c r="F118" s="293" t="str">
        <f t="shared" si="7"/>
        <v>否</v>
      </c>
      <c r="G118" s="276" t="str">
        <f t="shared" si="8"/>
        <v>项</v>
      </c>
      <c r="H118" s="294" t="str">
        <f t="shared" si="9"/>
        <v>213</v>
      </c>
      <c r="I118" s="294" t="str">
        <f t="shared" si="10"/>
        <v>21369</v>
      </c>
      <c r="J118" s="294" t="str">
        <f t="shared" si="11"/>
        <v>2136999</v>
      </c>
    </row>
    <row r="119" s="275" customFormat="1" ht="36" hidden="1" customHeight="1" spans="1:10">
      <c r="A119" s="295">
        <v>21370</v>
      </c>
      <c r="B119" s="296" t="s">
        <v>1305</v>
      </c>
      <c r="C119" s="307">
        <f>SUMIFS(C120:C$278,$G120:$G$278,"项",$I120:$I$278,$A119)</f>
        <v>0</v>
      </c>
      <c r="D119" s="307">
        <f>SUMIFS(D120:D$278,$G120:$G$278,"项",$I120:$I$278,$A119)</f>
        <v>0</v>
      </c>
      <c r="E119" s="292" t="str">
        <f t="shared" si="6"/>
        <v/>
      </c>
      <c r="F119" s="293" t="str">
        <f t="shared" si="7"/>
        <v>否</v>
      </c>
      <c r="G119" s="276" t="str">
        <f t="shared" si="8"/>
        <v>款</v>
      </c>
      <c r="H119" s="294" t="str">
        <f t="shared" si="9"/>
        <v>213</v>
      </c>
      <c r="I119" s="294" t="str">
        <f t="shared" si="10"/>
        <v>21370</v>
      </c>
      <c r="J119" s="294" t="str">
        <f t="shared" si="11"/>
        <v>21370</v>
      </c>
    </row>
    <row r="120" s="275" customFormat="1" ht="36" hidden="1" customHeight="1" spans="1:10">
      <c r="A120" s="298">
        <v>2137001</v>
      </c>
      <c r="B120" s="299" t="s">
        <v>1233</v>
      </c>
      <c r="C120" s="307"/>
      <c r="D120" s="307">
        <v>0</v>
      </c>
      <c r="E120" s="292" t="str">
        <f t="shared" si="6"/>
        <v/>
      </c>
      <c r="F120" s="293" t="str">
        <f t="shared" si="7"/>
        <v>否</v>
      </c>
      <c r="G120" s="276" t="str">
        <f t="shared" si="8"/>
        <v>项</v>
      </c>
      <c r="H120" s="294" t="str">
        <f t="shared" si="9"/>
        <v>213</v>
      </c>
      <c r="I120" s="294" t="str">
        <f t="shared" si="10"/>
        <v>21370</v>
      </c>
      <c r="J120" s="294" t="str">
        <f t="shared" si="11"/>
        <v>2137001</v>
      </c>
    </row>
    <row r="121" s="275" customFormat="1" ht="36" hidden="1" customHeight="1" spans="1:10">
      <c r="A121" s="298">
        <v>2137099</v>
      </c>
      <c r="B121" s="299" t="s">
        <v>1306</v>
      </c>
      <c r="C121" s="307"/>
      <c r="D121" s="307">
        <v>0</v>
      </c>
      <c r="E121" s="292" t="str">
        <f t="shared" si="6"/>
        <v/>
      </c>
      <c r="F121" s="293" t="str">
        <f t="shared" si="7"/>
        <v>否</v>
      </c>
      <c r="G121" s="276" t="str">
        <f t="shared" si="8"/>
        <v>项</v>
      </c>
      <c r="H121" s="294" t="str">
        <f t="shared" si="9"/>
        <v>213</v>
      </c>
      <c r="I121" s="294" t="str">
        <f t="shared" si="10"/>
        <v>21370</v>
      </c>
      <c r="J121" s="294" t="str">
        <f t="shared" si="11"/>
        <v>2137099</v>
      </c>
    </row>
    <row r="122" s="275" customFormat="1" ht="36" hidden="1" customHeight="1" spans="1:10">
      <c r="A122" s="295">
        <v>21371</v>
      </c>
      <c r="B122" s="296" t="s">
        <v>1307</v>
      </c>
      <c r="C122" s="307">
        <f>SUMIFS(C123:C$278,$G123:$G$278,"项",$I123:$I$278,$A122)</f>
        <v>0</v>
      </c>
      <c r="D122" s="307">
        <f>SUMIFS(D123:D$278,$G123:$G$278,"项",$I123:$I$278,$A122)</f>
        <v>0</v>
      </c>
      <c r="E122" s="292" t="str">
        <f t="shared" si="6"/>
        <v/>
      </c>
      <c r="F122" s="293" t="str">
        <f t="shared" si="7"/>
        <v>否</v>
      </c>
      <c r="G122" s="276" t="str">
        <f t="shared" si="8"/>
        <v>款</v>
      </c>
      <c r="H122" s="294" t="str">
        <f t="shared" si="9"/>
        <v>213</v>
      </c>
      <c r="I122" s="294" t="str">
        <f t="shared" si="10"/>
        <v>21371</v>
      </c>
      <c r="J122" s="294" t="str">
        <f t="shared" si="11"/>
        <v>21371</v>
      </c>
    </row>
    <row r="123" s="275" customFormat="1" ht="36" hidden="1" customHeight="1" spans="1:10">
      <c r="A123" s="298">
        <v>2137101</v>
      </c>
      <c r="B123" s="303" t="s">
        <v>1301</v>
      </c>
      <c r="C123" s="307"/>
      <c r="D123" s="307">
        <v>0</v>
      </c>
      <c r="E123" s="292" t="str">
        <f t="shared" si="6"/>
        <v/>
      </c>
      <c r="F123" s="293" t="str">
        <f t="shared" si="7"/>
        <v>否</v>
      </c>
      <c r="G123" s="276" t="str">
        <f t="shared" si="8"/>
        <v>项</v>
      </c>
      <c r="H123" s="294" t="str">
        <f t="shared" si="9"/>
        <v>213</v>
      </c>
      <c r="I123" s="294" t="str">
        <f t="shared" si="10"/>
        <v>21371</v>
      </c>
      <c r="J123" s="294" t="str">
        <f t="shared" si="11"/>
        <v>2137101</v>
      </c>
    </row>
    <row r="124" s="275" customFormat="1" ht="36" hidden="1" customHeight="1" spans="1:10">
      <c r="A124" s="298">
        <v>2137102</v>
      </c>
      <c r="B124" s="299" t="s">
        <v>1308</v>
      </c>
      <c r="C124" s="307"/>
      <c r="D124" s="307">
        <v>0</v>
      </c>
      <c r="E124" s="292" t="str">
        <f t="shared" si="6"/>
        <v/>
      </c>
      <c r="F124" s="293" t="str">
        <f t="shared" si="7"/>
        <v>否</v>
      </c>
      <c r="G124" s="276" t="str">
        <f t="shared" si="8"/>
        <v>项</v>
      </c>
      <c r="H124" s="294" t="str">
        <f t="shared" si="9"/>
        <v>213</v>
      </c>
      <c r="I124" s="294" t="str">
        <f t="shared" si="10"/>
        <v>21371</v>
      </c>
      <c r="J124" s="294" t="str">
        <f t="shared" si="11"/>
        <v>2137102</v>
      </c>
    </row>
    <row r="125" s="277" customFormat="1" ht="36" hidden="1" customHeight="1" spans="1:10">
      <c r="A125" s="298">
        <v>2137103</v>
      </c>
      <c r="B125" s="299" t="s">
        <v>1303</v>
      </c>
      <c r="C125" s="307"/>
      <c r="D125" s="307">
        <v>0</v>
      </c>
      <c r="E125" s="292" t="str">
        <f t="shared" si="6"/>
        <v/>
      </c>
      <c r="F125" s="293" t="str">
        <f t="shared" si="7"/>
        <v>否</v>
      </c>
      <c r="G125" s="276" t="str">
        <f t="shared" si="8"/>
        <v>项</v>
      </c>
      <c r="H125" s="294" t="str">
        <f t="shared" si="9"/>
        <v>213</v>
      </c>
      <c r="I125" s="294" t="str">
        <f t="shared" si="10"/>
        <v>21371</v>
      </c>
      <c r="J125" s="294" t="str">
        <f t="shared" si="11"/>
        <v>2137103</v>
      </c>
    </row>
    <row r="126" s="275" customFormat="1" ht="36" hidden="1" customHeight="1" spans="1:10">
      <c r="A126" s="298">
        <v>2137199</v>
      </c>
      <c r="B126" s="299" t="s">
        <v>1309</v>
      </c>
      <c r="C126" s="307"/>
      <c r="D126" s="307">
        <v>0</v>
      </c>
      <c r="E126" s="292" t="str">
        <f t="shared" si="6"/>
        <v/>
      </c>
      <c r="F126" s="293" t="str">
        <f t="shared" si="7"/>
        <v>否</v>
      </c>
      <c r="G126" s="276" t="str">
        <f t="shared" si="8"/>
        <v>项</v>
      </c>
      <c r="H126" s="294" t="str">
        <f t="shared" si="9"/>
        <v>213</v>
      </c>
      <c r="I126" s="294" t="str">
        <f t="shared" si="10"/>
        <v>21371</v>
      </c>
      <c r="J126" s="294" t="str">
        <f t="shared" si="11"/>
        <v>2137199</v>
      </c>
    </row>
    <row r="127" s="275" customFormat="1" ht="36" customHeight="1" spans="1:10">
      <c r="A127" s="295" t="s">
        <v>1310</v>
      </c>
      <c r="B127" s="296" t="s">
        <v>1231</v>
      </c>
      <c r="C127" s="315">
        <f>SUMIFS(C128:C$278,$G128:$G$278,"项",$I128:$I$278,$A127)</f>
        <v>1107</v>
      </c>
      <c r="D127" s="315">
        <f>SUMIFS(D128:D$278,$G128:$G$278,"项",$I128:$I$278,$A127)</f>
        <v>2499</v>
      </c>
      <c r="E127" s="292">
        <f t="shared" si="6"/>
        <v>1.25745257452575</v>
      </c>
      <c r="F127" s="293" t="str">
        <f t="shared" si="7"/>
        <v>是</v>
      </c>
      <c r="G127" s="276" t="str">
        <f t="shared" si="8"/>
        <v>款</v>
      </c>
      <c r="H127" s="294" t="str">
        <f t="shared" si="9"/>
        <v>213</v>
      </c>
      <c r="I127" s="294" t="str">
        <f t="shared" si="10"/>
        <v>21372</v>
      </c>
      <c r="J127" s="294" t="str">
        <f t="shared" si="11"/>
        <v>21372</v>
      </c>
    </row>
    <row r="128" s="277" customFormat="1" ht="36" customHeight="1" spans="1:10">
      <c r="A128" s="298" t="s">
        <v>1312</v>
      </c>
      <c r="B128" s="299" t="s">
        <v>1313</v>
      </c>
      <c r="C128" s="307">
        <v>207</v>
      </c>
      <c r="D128" s="307">
        <v>55</v>
      </c>
      <c r="E128" s="292">
        <f t="shared" si="6"/>
        <v>-0.734299516908212</v>
      </c>
      <c r="F128" s="293" t="str">
        <f t="shared" si="7"/>
        <v>是</v>
      </c>
      <c r="G128" s="276" t="str">
        <f t="shared" si="8"/>
        <v>项</v>
      </c>
      <c r="H128" s="294" t="str">
        <f t="shared" si="9"/>
        <v>213</v>
      </c>
      <c r="I128" s="294" t="str">
        <f t="shared" si="10"/>
        <v>21372</v>
      </c>
      <c r="J128" s="294" t="str">
        <f t="shared" si="11"/>
        <v>2137201</v>
      </c>
    </row>
    <row r="129" s="277" customFormat="1" ht="36" customHeight="1" spans="1:10">
      <c r="A129" s="298" t="s">
        <v>1314</v>
      </c>
      <c r="B129" s="299" t="s">
        <v>1315</v>
      </c>
      <c r="C129" s="307">
        <v>900</v>
      </c>
      <c r="D129" s="307">
        <v>2444</v>
      </c>
      <c r="E129" s="292">
        <f t="shared" si="6"/>
        <v>1.71555555555556</v>
      </c>
      <c r="F129" s="293" t="str">
        <f t="shared" si="7"/>
        <v>是</v>
      </c>
      <c r="G129" s="276" t="str">
        <f t="shared" si="8"/>
        <v>项</v>
      </c>
      <c r="H129" s="294" t="str">
        <f t="shared" si="9"/>
        <v>213</v>
      </c>
      <c r="I129" s="294" t="str">
        <f t="shared" si="10"/>
        <v>21372</v>
      </c>
      <c r="J129" s="294" t="str">
        <f t="shared" si="11"/>
        <v>2137202</v>
      </c>
    </row>
    <row r="130" s="275" customFormat="1" ht="36" hidden="1" customHeight="1" spans="1:10">
      <c r="A130" s="298" t="s">
        <v>1316</v>
      </c>
      <c r="B130" s="299" t="s">
        <v>1317</v>
      </c>
      <c r="C130" s="307"/>
      <c r="D130" s="307">
        <v>0</v>
      </c>
      <c r="E130" s="292" t="str">
        <f t="shared" si="6"/>
        <v/>
      </c>
      <c r="F130" s="293" t="str">
        <f t="shared" si="7"/>
        <v>否</v>
      </c>
      <c r="G130" s="276" t="str">
        <f t="shared" si="8"/>
        <v>项</v>
      </c>
      <c r="H130" s="294" t="str">
        <f t="shared" si="9"/>
        <v>213</v>
      </c>
      <c r="I130" s="294" t="str">
        <f t="shared" si="10"/>
        <v>21372</v>
      </c>
      <c r="J130" s="294" t="str">
        <f t="shared" si="11"/>
        <v>2137299</v>
      </c>
    </row>
    <row r="131" s="275" customFormat="1" ht="36" hidden="1" customHeight="1" spans="1:10">
      <c r="A131" s="295" t="s">
        <v>1318</v>
      </c>
      <c r="B131" s="296" t="s">
        <v>1319</v>
      </c>
      <c r="C131" s="307">
        <f>SUMIFS(C132:C$278,$G132:$G$278,"项",$I132:$I$278,$A131)</f>
        <v>0</v>
      </c>
      <c r="D131" s="307">
        <f>SUMIFS(D132:D$278,$G132:$G$278,"项",$I132:$I$278,$A131)</f>
        <v>0</v>
      </c>
      <c r="E131" s="292" t="str">
        <f t="shared" si="6"/>
        <v/>
      </c>
      <c r="F131" s="293" t="str">
        <f t="shared" si="7"/>
        <v>否</v>
      </c>
      <c r="G131" s="276" t="str">
        <f t="shared" si="8"/>
        <v>款</v>
      </c>
      <c r="H131" s="294" t="str">
        <f t="shared" si="9"/>
        <v>213</v>
      </c>
      <c r="I131" s="294" t="str">
        <f t="shared" si="10"/>
        <v>21373</v>
      </c>
      <c r="J131" s="294" t="str">
        <f t="shared" si="11"/>
        <v>21373</v>
      </c>
    </row>
    <row r="132" s="275" customFormat="1" ht="36" hidden="1" customHeight="1" spans="1:10">
      <c r="A132" s="298" t="s">
        <v>1320</v>
      </c>
      <c r="B132" s="303" t="s">
        <v>1313</v>
      </c>
      <c r="C132" s="307"/>
      <c r="D132" s="307">
        <v>0</v>
      </c>
      <c r="E132" s="292" t="str">
        <f t="shared" ref="E132:E195" si="12">IF(C132&lt;&gt;0,D132/C132-1,"")</f>
        <v/>
      </c>
      <c r="F132" s="293" t="str">
        <f t="shared" ref="F132:F195" si="13">IF(LEN(A132)=3,"是",IF(B132&lt;&gt;"",IF(SUM(C132:D132)&lt;&gt;0,"是","否"),"是"))</f>
        <v>否</v>
      </c>
      <c r="G132" s="276" t="str">
        <f t="shared" ref="G132:G195" si="14">_xlfn.IFS(LEN(A132)=3,"类",LEN(A132)=5,"款",LEN(A132)=7,"项")</f>
        <v>项</v>
      </c>
      <c r="H132" s="294" t="str">
        <f t="shared" ref="H132:H195" si="15">LEFT(A132,3)</f>
        <v>213</v>
      </c>
      <c r="I132" s="294" t="str">
        <f t="shared" ref="I132:I195" si="16">LEFT(A132,5)</f>
        <v>21373</v>
      </c>
      <c r="J132" s="294" t="str">
        <f t="shared" ref="J132:J195" si="17">LEFT(A132,7)</f>
        <v>2137301</v>
      </c>
    </row>
    <row r="133" s="275" customFormat="1" ht="36" hidden="1" customHeight="1" spans="1:10">
      <c r="A133" s="298" t="s">
        <v>1321</v>
      </c>
      <c r="B133" s="299" t="s">
        <v>1315</v>
      </c>
      <c r="C133" s="307"/>
      <c r="D133" s="307">
        <v>0</v>
      </c>
      <c r="E133" s="292" t="str">
        <f t="shared" si="12"/>
        <v/>
      </c>
      <c r="F133" s="293" t="str">
        <f t="shared" si="13"/>
        <v>否</v>
      </c>
      <c r="G133" s="276" t="str">
        <f t="shared" si="14"/>
        <v>项</v>
      </c>
      <c r="H133" s="294" t="str">
        <f t="shared" si="15"/>
        <v>213</v>
      </c>
      <c r="I133" s="294" t="str">
        <f t="shared" si="16"/>
        <v>21373</v>
      </c>
      <c r="J133" s="294" t="str">
        <f t="shared" si="17"/>
        <v>2137302</v>
      </c>
    </row>
    <row r="134" s="275" customFormat="1" ht="36" hidden="1" customHeight="1" spans="1:10">
      <c r="A134" s="298" t="s">
        <v>1322</v>
      </c>
      <c r="B134" s="299" t="s">
        <v>1323</v>
      </c>
      <c r="C134" s="307"/>
      <c r="D134" s="307">
        <v>0</v>
      </c>
      <c r="E134" s="292" t="str">
        <f t="shared" si="12"/>
        <v/>
      </c>
      <c r="F134" s="293" t="str">
        <f t="shared" si="13"/>
        <v>否</v>
      </c>
      <c r="G134" s="276" t="str">
        <f t="shared" si="14"/>
        <v>项</v>
      </c>
      <c r="H134" s="294" t="str">
        <f t="shared" si="15"/>
        <v>213</v>
      </c>
      <c r="I134" s="294" t="str">
        <f t="shared" si="16"/>
        <v>21373</v>
      </c>
      <c r="J134" s="294" t="str">
        <f t="shared" si="17"/>
        <v>2137399</v>
      </c>
    </row>
    <row r="135" s="277" customFormat="1" ht="36" hidden="1" customHeight="1" spans="1:10">
      <c r="A135" s="295" t="s">
        <v>1324</v>
      </c>
      <c r="B135" s="296" t="s">
        <v>1325</v>
      </c>
      <c r="C135" s="307">
        <f>SUMIFS(C136:C$278,$G136:$G$278,"项",$I136:$I$278,$A135)</f>
        <v>0</v>
      </c>
      <c r="D135" s="307">
        <f>SUMIFS(D136:D$278,$G136:$G$278,"项",$I136:$I$278,$A135)</f>
        <v>0</v>
      </c>
      <c r="E135" s="292" t="str">
        <f t="shared" si="12"/>
        <v/>
      </c>
      <c r="F135" s="293" t="str">
        <f t="shared" si="13"/>
        <v>否</v>
      </c>
      <c r="G135" s="276" t="str">
        <f t="shared" si="14"/>
        <v>款</v>
      </c>
      <c r="H135" s="294" t="str">
        <f t="shared" si="15"/>
        <v>213</v>
      </c>
      <c r="I135" s="294" t="str">
        <f t="shared" si="16"/>
        <v>21374</v>
      </c>
      <c r="J135" s="294" t="str">
        <f t="shared" si="17"/>
        <v>21374</v>
      </c>
    </row>
    <row r="136" s="275" customFormat="1" ht="36" hidden="1" customHeight="1" spans="1:10">
      <c r="A136" s="298" t="s">
        <v>1326</v>
      </c>
      <c r="B136" s="299" t="s">
        <v>1315</v>
      </c>
      <c r="C136" s="307"/>
      <c r="D136" s="307">
        <v>0</v>
      </c>
      <c r="E136" s="292" t="str">
        <f t="shared" si="12"/>
        <v/>
      </c>
      <c r="F136" s="293" t="str">
        <f t="shared" si="13"/>
        <v>否</v>
      </c>
      <c r="G136" s="276" t="str">
        <f t="shared" si="14"/>
        <v>项</v>
      </c>
      <c r="H136" s="294" t="str">
        <f t="shared" si="15"/>
        <v>213</v>
      </c>
      <c r="I136" s="294" t="str">
        <f t="shared" si="16"/>
        <v>21374</v>
      </c>
      <c r="J136" s="294" t="str">
        <f t="shared" si="17"/>
        <v>2137401</v>
      </c>
    </row>
    <row r="137" s="277" customFormat="1" ht="36" hidden="1" customHeight="1" spans="1:10">
      <c r="A137" s="298" t="s">
        <v>1327</v>
      </c>
      <c r="B137" s="299" t="s">
        <v>1328</v>
      </c>
      <c r="C137" s="307"/>
      <c r="D137" s="307">
        <v>0</v>
      </c>
      <c r="E137" s="292" t="str">
        <f t="shared" si="12"/>
        <v/>
      </c>
      <c r="F137" s="293" t="str">
        <f t="shared" si="13"/>
        <v>否</v>
      </c>
      <c r="G137" s="276" t="str">
        <f t="shared" si="14"/>
        <v>项</v>
      </c>
      <c r="H137" s="294" t="str">
        <f t="shared" si="15"/>
        <v>213</v>
      </c>
      <c r="I137" s="294" t="str">
        <f t="shared" si="16"/>
        <v>21374</v>
      </c>
      <c r="J137" s="294" t="str">
        <f t="shared" si="17"/>
        <v>2137499</v>
      </c>
    </row>
    <row r="138" s="275" customFormat="1" ht="36" customHeight="1" spans="1:10">
      <c r="A138" s="289">
        <v>214</v>
      </c>
      <c r="B138" s="306" t="s">
        <v>1329</v>
      </c>
      <c r="C138" s="315">
        <f>SUMIFS(C139:C$278,$G139:$G$278,"款",$H139:$H$278,$A138)</f>
        <v>0</v>
      </c>
      <c r="D138" s="315">
        <f>SUMIFS(D139:D$278,$G139:$G$278,"款",$H139:$H$278,$A138)</f>
        <v>0</v>
      </c>
      <c r="E138" s="292" t="str">
        <f t="shared" si="12"/>
        <v/>
      </c>
      <c r="F138" s="293" t="str">
        <f t="shared" si="13"/>
        <v>是</v>
      </c>
      <c r="G138" s="276" t="str">
        <f t="shared" si="14"/>
        <v>类</v>
      </c>
      <c r="H138" s="294" t="str">
        <f t="shared" si="15"/>
        <v>214</v>
      </c>
      <c r="I138" s="294" t="str">
        <f t="shared" si="16"/>
        <v>214</v>
      </c>
      <c r="J138" s="294" t="str">
        <f t="shared" si="17"/>
        <v>214</v>
      </c>
    </row>
    <row r="139" s="275" customFormat="1" ht="36" hidden="1" customHeight="1" spans="1:10">
      <c r="A139" s="295">
        <v>21460</v>
      </c>
      <c r="B139" s="304" t="s">
        <v>1330</v>
      </c>
      <c r="C139" s="307">
        <f>SUMIFS(C140:C$278,$G140:$G$278,"项",$I140:$I$278,$A139)</f>
        <v>0</v>
      </c>
      <c r="D139" s="307">
        <f>SUMIFS(D140:D$278,$G140:$G$278,"项",$I140:$I$278,$A139)</f>
        <v>0</v>
      </c>
      <c r="E139" s="292" t="str">
        <f t="shared" si="12"/>
        <v/>
      </c>
      <c r="F139" s="293" t="str">
        <f t="shared" si="13"/>
        <v>否</v>
      </c>
      <c r="G139" s="276" t="str">
        <f t="shared" si="14"/>
        <v>款</v>
      </c>
      <c r="H139" s="294" t="str">
        <f t="shared" si="15"/>
        <v>214</v>
      </c>
      <c r="I139" s="294" t="str">
        <f t="shared" si="16"/>
        <v>21460</v>
      </c>
      <c r="J139" s="294" t="str">
        <f t="shared" si="17"/>
        <v>21460</v>
      </c>
    </row>
    <row r="140" s="275" customFormat="1" ht="36" hidden="1" customHeight="1" spans="1:10">
      <c r="A140" s="298">
        <v>2146001</v>
      </c>
      <c r="B140" s="299" t="s">
        <v>1331</v>
      </c>
      <c r="C140" s="307"/>
      <c r="D140" s="307">
        <v>0</v>
      </c>
      <c r="E140" s="292" t="str">
        <f t="shared" si="12"/>
        <v/>
      </c>
      <c r="F140" s="293" t="str">
        <f t="shared" si="13"/>
        <v>否</v>
      </c>
      <c r="G140" s="276" t="str">
        <f t="shared" si="14"/>
        <v>项</v>
      </c>
      <c r="H140" s="294" t="str">
        <f t="shared" si="15"/>
        <v>214</v>
      </c>
      <c r="I140" s="294" t="str">
        <f t="shared" si="16"/>
        <v>21460</v>
      </c>
      <c r="J140" s="294" t="str">
        <f t="shared" si="17"/>
        <v>2146001</v>
      </c>
    </row>
    <row r="141" s="275" customFormat="1" ht="36" hidden="1" customHeight="1" spans="1:10">
      <c r="A141" s="298">
        <v>2146002</v>
      </c>
      <c r="B141" s="299" t="s">
        <v>1332</v>
      </c>
      <c r="C141" s="307"/>
      <c r="D141" s="307">
        <v>0</v>
      </c>
      <c r="E141" s="292" t="str">
        <f t="shared" si="12"/>
        <v/>
      </c>
      <c r="F141" s="293" t="str">
        <f t="shared" si="13"/>
        <v>否</v>
      </c>
      <c r="G141" s="276" t="str">
        <f t="shared" si="14"/>
        <v>项</v>
      </c>
      <c r="H141" s="294" t="str">
        <f t="shared" si="15"/>
        <v>214</v>
      </c>
      <c r="I141" s="294" t="str">
        <f t="shared" si="16"/>
        <v>21460</v>
      </c>
      <c r="J141" s="294" t="str">
        <f t="shared" si="17"/>
        <v>2146002</v>
      </c>
    </row>
    <row r="142" s="275" customFormat="1" ht="36" hidden="1" customHeight="1" spans="1:10">
      <c r="A142" s="298">
        <v>2146003</v>
      </c>
      <c r="B142" s="299" t="s">
        <v>1333</v>
      </c>
      <c r="C142" s="307"/>
      <c r="D142" s="307">
        <v>0</v>
      </c>
      <c r="E142" s="292" t="str">
        <f t="shared" si="12"/>
        <v/>
      </c>
      <c r="F142" s="293" t="str">
        <f t="shared" si="13"/>
        <v>否</v>
      </c>
      <c r="G142" s="276" t="str">
        <f t="shared" si="14"/>
        <v>项</v>
      </c>
      <c r="H142" s="294" t="str">
        <f t="shared" si="15"/>
        <v>214</v>
      </c>
      <c r="I142" s="294" t="str">
        <f t="shared" si="16"/>
        <v>21460</v>
      </c>
      <c r="J142" s="294" t="str">
        <f t="shared" si="17"/>
        <v>2146003</v>
      </c>
    </row>
    <row r="143" s="275" customFormat="1" ht="36" hidden="1" customHeight="1" spans="1:10">
      <c r="A143" s="298">
        <v>2146099</v>
      </c>
      <c r="B143" s="299" t="s">
        <v>1334</v>
      </c>
      <c r="C143" s="307"/>
      <c r="D143" s="307">
        <v>0</v>
      </c>
      <c r="E143" s="292" t="str">
        <f t="shared" si="12"/>
        <v/>
      </c>
      <c r="F143" s="293" t="str">
        <f t="shared" si="13"/>
        <v>否</v>
      </c>
      <c r="G143" s="276" t="str">
        <f t="shared" si="14"/>
        <v>项</v>
      </c>
      <c r="H143" s="294" t="str">
        <f t="shared" si="15"/>
        <v>214</v>
      </c>
      <c r="I143" s="294" t="str">
        <f t="shared" si="16"/>
        <v>21460</v>
      </c>
      <c r="J143" s="294" t="str">
        <f t="shared" si="17"/>
        <v>2146099</v>
      </c>
    </row>
    <row r="144" s="275" customFormat="1" ht="36" hidden="1" customHeight="1" spans="1:10">
      <c r="A144" s="295">
        <v>21462</v>
      </c>
      <c r="B144" s="296" t="s">
        <v>1335</v>
      </c>
      <c r="C144" s="307">
        <f>SUMIFS(C145:C$278,$G145:$G$278,"项",$I145:$I$278,$A144)</f>
        <v>0</v>
      </c>
      <c r="D144" s="307">
        <f>SUMIFS(D145:D$278,$G145:$G$278,"项",$I145:$I$278,$A144)</f>
        <v>0</v>
      </c>
      <c r="E144" s="292" t="str">
        <f t="shared" si="12"/>
        <v/>
      </c>
      <c r="F144" s="293" t="str">
        <f t="shared" si="13"/>
        <v>否</v>
      </c>
      <c r="G144" s="276" t="str">
        <f t="shared" si="14"/>
        <v>款</v>
      </c>
      <c r="H144" s="294" t="str">
        <f t="shared" si="15"/>
        <v>214</v>
      </c>
      <c r="I144" s="294" t="str">
        <f t="shared" si="16"/>
        <v>21462</v>
      </c>
      <c r="J144" s="294" t="str">
        <f t="shared" si="17"/>
        <v>21462</v>
      </c>
    </row>
    <row r="145" s="275" customFormat="1" ht="36" hidden="1" customHeight="1" spans="1:10">
      <c r="A145" s="298">
        <v>2146201</v>
      </c>
      <c r="B145" s="299" t="s">
        <v>1333</v>
      </c>
      <c r="C145" s="307"/>
      <c r="D145" s="307">
        <v>0</v>
      </c>
      <c r="E145" s="292" t="str">
        <f t="shared" si="12"/>
        <v/>
      </c>
      <c r="F145" s="293" t="str">
        <f t="shared" si="13"/>
        <v>否</v>
      </c>
      <c r="G145" s="276" t="str">
        <f t="shared" si="14"/>
        <v>项</v>
      </c>
      <c r="H145" s="294" t="str">
        <f t="shared" si="15"/>
        <v>214</v>
      </c>
      <c r="I145" s="294" t="str">
        <f t="shared" si="16"/>
        <v>21462</v>
      </c>
      <c r="J145" s="294" t="str">
        <f t="shared" si="17"/>
        <v>2146201</v>
      </c>
    </row>
    <row r="146" s="277" customFormat="1" ht="36" hidden="1" customHeight="1" spans="1:10">
      <c r="A146" s="298">
        <v>2146202</v>
      </c>
      <c r="B146" s="299" t="s">
        <v>1336</v>
      </c>
      <c r="C146" s="307"/>
      <c r="D146" s="307">
        <v>0</v>
      </c>
      <c r="E146" s="292" t="str">
        <f t="shared" si="12"/>
        <v/>
      </c>
      <c r="F146" s="293" t="str">
        <f t="shared" si="13"/>
        <v>否</v>
      </c>
      <c r="G146" s="276" t="str">
        <f t="shared" si="14"/>
        <v>项</v>
      </c>
      <c r="H146" s="294" t="str">
        <f t="shared" si="15"/>
        <v>214</v>
      </c>
      <c r="I146" s="294" t="str">
        <f t="shared" si="16"/>
        <v>21462</v>
      </c>
      <c r="J146" s="294" t="str">
        <f t="shared" si="17"/>
        <v>2146202</v>
      </c>
    </row>
    <row r="147" s="275" customFormat="1" ht="36" hidden="1" customHeight="1" spans="1:10">
      <c r="A147" s="298">
        <v>2146203</v>
      </c>
      <c r="B147" s="299" t="s">
        <v>1337</v>
      </c>
      <c r="C147" s="307"/>
      <c r="D147" s="307">
        <v>0</v>
      </c>
      <c r="E147" s="292" t="str">
        <f t="shared" si="12"/>
        <v/>
      </c>
      <c r="F147" s="293" t="str">
        <f t="shared" si="13"/>
        <v>否</v>
      </c>
      <c r="G147" s="276" t="str">
        <f t="shared" si="14"/>
        <v>项</v>
      </c>
      <c r="H147" s="294" t="str">
        <f t="shared" si="15"/>
        <v>214</v>
      </c>
      <c r="I147" s="294" t="str">
        <f t="shared" si="16"/>
        <v>21462</v>
      </c>
      <c r="J147" s="294" t="str">
        <f t="shared" si="17"/>
        <v>2146203</v>
      </c>
    </row>
    <row r="148" s="275" customFormat="1" ht="36" hidden="1" customHeight="1" spans="1:10">
      <c r="A148" s="298">
        <v>2146299</v>
      </c>
      <c r="B148" s="303" t="s">
        <v>1338</v>
      </c>
      <c r="C148" s="307"/>
      <c r="D148" s="307">
        <v>0</v>
      </c>
      <c r="E148" s="292" t="str">
        <f t="shared" si="12"/>
        <v/>
      </c>
      <c r="F148" s="293" t="str">
        <f t="shared" si="13"/>
        <v>否</v>
      </c>
      <c r="G148" s="276" t="str">
        <f t="shared" si="14"/>
        <v>项</v>
      </c>
      <c r="H148" s="294" t="str">
        <f t="shared" si="15"/>
        <v>214</v>
      </c>
      <c r="I148" s="294" t="str">
        <f t="shared" si="16"/>
        <v>21462</v>
      </c>
      <c r="J148" s="294" t="str">
        <f t="shared" si="17"/>
        <v>2146299</v>
      </c>
    </row>
    <row r="149" s="275" customFormat="1" ht="36" hidden="1" customHeight="1" spans="1:10">
      <c r="A149" s="295">
        <v>21463</v>
      </c>
      <c r="B149" s="304" t="s">
        <v>1339</v>
      </c>
      <c r="C149" s="307">
        <f>SUMIFS(C150:C$278,$G150:$G$278,"项",$I150:$I$278,$A149)</f>
        <v>0</v>
      </c>
      <c r="D149" s="307">
        <f>SUMIFS(D150:D$278,$G150:$G$278,"项",$I150:$I$278,$A149)</f>
        <v>0</v>
      </c>
      <c r="E149" s="292" t="str">
        <f t="shared" si="12"/>
        <v/>
      </c>
      <c r="F149" s="293" t="str">
        <f t="shared" si="13"/>
        <v>否</v>
      </c>
      <c r="G149" s="276" t="str">
        <f t="shared" si="14"/>
        <v>款</v>
      </c>
      <c r="H149" s="294" t="str">
        <f t="shared" si="15"/>
        <v>214</v>
      </c>
      <c r="I149" s="294" t="str">
        <f t="shared" si="16"/>
        <v>21463</v>
      </c>
      <c r="J149" s="294" t="str">
        <f t="shared" si="17"/>
        <v>21463</v>
      </c>
    </row>
    <row r="150" s="275" customFormat="1" ht="36" hidden="1" customHeight="1" spans="1:10">
      <c r="A150" s="298">
        <v>2146301</v>
      </c>
      <c r="B150" s="299" t="s">
        <v>1340</v>
      </c>
      <c r="C150" s="307"/>
      <c r="D150" s="307">
        <v>0</v>
      </c>
      <c r="E150" s="292" t="str">
        <f t="shared" si="12"/>
        <v/>
      </c>
      <c r="F150" s="293" t="str">
        <f t="shared" si="13"/>
        <v>否</v>
      </c>
      <c r="G150" s="276" t="str">
        <f t="shared" si="14"/>
        <v>项</v>
      </c>
      <c r="H150" s="294" t="str">
        <f t="shared" si="15"/>
        <v>214</v>
      </c>
      <c r="I150" s="294" t="str">
        <f t="shared" si="16"/>
        <v>21463</v>
      </c>
      <c r="J150" s="294" t="str">
        <f t="shared" si="17"/>
        <v>2146301</v>
      </c>
    </row>
    <row r="151" s="275" customFormat="1" ht="36" hidden="1" customHeight="1" spans="1:10">
      <c r="A151" s="298">
        <v>2146302</v>
      </c>
      <c r="B151" s="299" t="s">
        <v>1341</v>
      </c>
      <c r="C151" s="307"/>
      <c r="D151" s="307">
        <v>0</v>
      </c>
      <c r="E151" s="292" t="str">
        <f t="shared" si="12"/>
        <v/>
      </c>
      <c r="F151" s="293" t="str">
        <f t="shared" si="13"/>
        <v>否</v>
      </c>
      <c r="G151" s="276" t="str">
        <f t="shared" si="14"/>
        <v>项</v>
      </c>
      <c r="H151" s="294" t="str">
        <f t="shared" si="15"/>
        <v>214</v>
      </c>
      <c r="I151" s="294" t="str">
        <f t="shared" si="16"/>
        <v>21463</v>
      </c>
      <c r="J151" s="294" t="str">
        <f t="shared" si="17"/>
        <v>2146302</v>
      </c>
    </row>
    <row r="152" s="275" customFormat="1" ht="36" hidden="1" customHeight="1" spans="1:10">
      <c r="A152" s="298">
        <v>2146303</v>
      </c>
      <c r="B152" s="299" t="s">
        <v>1342</v>
      </c>
      <c r="C152" s="307"/>
      <c r="D152" s="307">
        <v>0</v>
      </c>
      <c r="E152" s="292" t="str">
        <f t="shared" si="12"/>
        <v/>
      </c>
      <c r="F152" s="293" t="str">
        <f t="shared" si="13"/>
        <v>否</v>
      </c>
      <c r="G152" s="276" t="str">
        <f t="shared" si="14"/>
        <v>项</v>
      </c>
      <c r="H152" s="294" t="str">
        <f t="shared" si="15"/>
        <v>214</v>
      </c>
      <c r="I152" s="294" t="str">
        <f t="shared" si="16"/>
        <v>21463</v>
      </c>
      <c r="J152" s="294" t="str">
        <f t="shared" si="17"/>
        <v>2146303</v>
      </c>
    </row>
    <row r="153" s="275" customFormat="1" ht="36" hidden="1" customHeight="1" spans="1:10">
      <c r="A153" s="298">
        <v>2146399</v>
      </c>
      <c r="B153" s="299" t="s">
        <v>1343</v>
      </c>
      <c r="C153" s="307"/>
      <c r="D153" s="307">
        <v>0</v>
      </c>
      <c r="E153" s="292" t="str">
        <f t="shared" si="12"/>
        <v/>
      </c>
      <c r="F153" s="293" t="str">
        <f t="shared" si="13"/>
        <v>否</v>
      </c>
      <c r="G153" s="276" t="str">
        <f t="shared" si="14"/>
        <v>项</v>
      </c>
      <c r="H153" s="294" t="str">
        <f t="shared" si="15"/>
        <v>214</v>
      </c>
      <c r="I153" s="294" t="str">
        <f t="shared" si="16"/>
        <v>21463</v>
      </c>
      <c r="J153" s="294" t="str">
        <f t="shared" si="17"/>
        <v>2146399</v>
      </c>
    </row>
    <row r="154" s="275" customFormat="1" ht="36" hidden="1" customHeight="1" spans="1:10">
      <c r="A154" s="295">
        <v>21464</v>
      </c>
      <c r="B154" s="296" t="s">
        <v>1344</v>
      </c>
      <c r="C154" s="307">
        <f>SUMIFS(C155:C$278,$G155:$G$278,"项",$I155:$I$278,$A154)</f>
        <v>0</v>
      </c>
      <c r="D154" s="307">
        <f>SUMIFS(D155:D$278,$G155:$G$278,"项",$I155:$I$278,$A154)</f>
        <v>0</v>
      </c>
      <c r="E154" s="292" t="str">
        <f t="shared" si="12"/>
        <v/>
      </c>
      <c r="F154" s="293" t="str">
        <f t="shared" si="13"/>
        <v>否</v>
      </c>
      <c r="G154" s="276" t="str">
        <f t="shared" si="14"/>
        <v>款</v>
      </c>
      <c r="H154" s="294" t="str">
        <f t="shared" si="15"/>
        <v>214</v>
      </c>
      <c r="I154" s="294" t="str">
        <f t="shared" si="16"/>
        <v>21464</v>
      </c>
      <c r="J154" s="294" t="str">
        <f t="shared" si="17"/>
        <v>21464</v>
      </c>
    </row>
    <row r="155" s="275" customFormat="1" ht="36" hidden="1" customHeight="1" spans="1:10">
      <c r="A155" s="298">
        <v>2146401</v>
      </c>
      <c r="B155" s="299" t="s">
        <v>1345</v>
      </c>
      <c r="C155" s="307"/>
      <c r="D155" s="307">
        <v>0</v>
      </c>
      <c r="E155" s="292" t="str">
        <f t="shared" si="12"/>
        <v/>
      </c>
      <c r="F155" s="293" t="str">
        <f t="shared" si="13"/>
        <v>否</v>
      </c>
      <c r="G155" s="276" t="str">
        <f t="shared" si="14"/>
        <v>项</v>
      </c>
      <c r="H155" s="294" t="str">
        <f t="shared" si="15"/>
        <v>214</v>
      </c>
      <c r="I155" s="294" t="str">
        <f t="shared" si="16"/>
        <v>21464</v>
      </c>
      <c r="J155" s="294" t="str">
        <f t="shared" si="17"/>
        <v>2146401</v>
      </c>
    </row>
    <row r="156" s="275" customFormat="1" ht="36" hidden="1" customHeight="1" spans="1:10">
      <c r="A156" s="298">
        <v>2146402</v>
      </c>
      <c r="B156" s="303" t="s">
        <v>1346</v>
      </c>
      <c r="C156" s="307"/>
      <c r="D156" s="307">
        <v>0</v>
      </c>
      <c r="E156" s="292" t="str">
        <f t="shared" si="12"/>
        <v/>
      </c>
      <c r="F156" s="293" t="str">
        <f t="shared" si="13"/>
        <v>否</v>
      </c>
      <c r="G156" s="276" t="str">
        <f t="shared" si="14"/>
        <v>项</v>
      </c>
      <c r="H156" s="294" t="str">
        <f t="shared" si="15"/>
        <v>214</v>
      </c>
      <c r="I156" s="294" t="str">
        <f t="shared" si="16"/>
        <v>21464</v>
      </c>
      <c r="J156" s="294" t="str">
        <f t="shared" si="17"/>
        <v>2146402</v>
      </c>
    </row>
    <row r="157" s="275" customFormat="1" ht="36" hidden="1" customHeight="1" spans="1:10">
      <c r="A157" s="298">
        <v>2146403</v>
      </c>
      <c r="B157" s="299" t="s">
        <v>1347</v>
      </c>
      <c r="C157" s="307"/>
      <c r="D157" s="307">
        <v>0</v>
      </c>
      <c r="E157" s="292" t="str">
        <f t="shared" si="12"/>
        <v/>
      </c>
      <c r="F157" s="293" t="str">
        <f t="shared" si="13"/>
        <v>否</v>
      </c>
      <c r="G157" s="276" t="str">
        <f t="shared" si="14"/>
        <v>项</v>
      </c>
      <c r="H157" s="294" t="str">
        <f t="shared" si="15"/>
        <v>214</v>
      </c>
      <c r="I157" s="294" t="str">
        <f t="shared" si="16"/>
        <v>21464</v>
      </c>
      <c r="J157" s="294" t="str">
        <f t="shared" si="17"/>
        <v>2146403</v>
      </c>
    </row>
    <row r="158" s="275" customFormat="1" ht="36" hidden="1" customHeight="1" spans="1:10">
      <c r="A158" s="298">
        <v>2146404</v>
      </c>
      <c r="B158" s="299" t="s">
        <v>1348</v>
      </c>
      <c r="C158" s="307"/>
      <c r="D158" s="307">
        <v>0</v>
      </c>
      <c r="E158" s="292" t="str">
        <f t="shared" si="12"/>
        <v/>
      </c>
      <c r="F158" s="293" t="str">
        <f t="shared" si="13"/>
        <v>否</v>
      </c>
      <c r="G158" s="276" t="str">
        <f t="shared" si="14"/>
        <v>项</v>
      </c>
      <c r="H158" s="294" t="str">
        <f t="shared" si="15"/>
        <v>214</v>
      </c>
      <c r="I158" s="294" t="str">
        <f t="shared" si="16"/>
        <v>21464</v>
      </c>
      <c r="J158" s="294" t="str">
        <f t="shared" si="17"/>
        <v>2146404</v>
      </c>
    </row>
    <row r="159" s="275" customFormat="1" ht="36" hidden="1" customHeight="1" spans="1:10">
      <c r="A159" s="298">
        <v>2146405</v>
      </c>
      <c r="B159" s="299" t="s">
        <v>1349</v>
      </c>
      <c r="C159" s="307"/>
      <c r="D159" s="307">
        <v>0</v>
      </c>
      <c r="E159" s="292" t="str">
        <f t="shared" si="12"/>
        <v/>
      </c>
      <c r="F159" s="293" t="str">
        <f t="shared" si="13"/>
        <v>否</v>
      </c>
      <c r="G159" s="276" t="str">
        <f t="shared" si="14"/>
        <v>项</v>
      </c>
      <c r="H159" s="294" t="str">
        <f t="shared" si="15"/>
        <v>214</v>
      </c>
      <c r="I159" s="294" t="str">
        <f t="shared" si="16"/>
        <v>21464</v>
      </c>
      <c r="J159" s="294" t="str">
        <f t="shared" si="17"/>
        <v>2146405</v>
      </c>
    </row>
    <row r="160" s="275" customFormat="1" ht="36" hidden="1" customHeight="1" spans="1:10">
      <c r="A160" s="298">
        <v>2146406</v>
      </c>
      <c r="B160" s="299" t="s">
        <v>1350</v>
      </c>
      <c r="C160" s="307"/>
      <c r="D160" s="307">
        <v>0</v>
      </c>
      <c r="E160" s="292" t="str">
        <f t="shared" si="12"/>
        <v/>
      </c>
      <c r="F160" s="293" t="str">
        <f t="shared" si="13"/>
        <v>否</v>
      </c>
      <c r="G160" s="276" t="str">
        <f t="shared" si="14"/>
        <v>项</v>
      </c>
      <c r="H160" s="294" t="str">
        <f t="shared" si="15"/>
        <v>214</v>
      </c>
      <c r="I160" s="294" t="str">
        <f t="shared" si="16"/>
        <v>21464</v>
      </c>
      <c r="J160" s="294" t="str">
        <f t="shared" si="17"/>
        <v>2146406</v>
      </c>
    </row>
    <row r="161" s="275" customFormat="1" ht="36" hidden="1" customHeight="1" spans="1:10">
      <c r="A161" s="298">
        <v>2146407</v>
      </c>
      <c r="B161" s="299" t="s">
        <v>1351</v>
      </c>
      <c r="C161" s="307"/>
      <c r="D161" s="307">
        <v>0</v>
      </c>
      <c r="E161" s="292" t="str">
        <f t="shared" si="12"/>
        <v/>
      </c>
      <c r="F161" s="293" t="str">
        <f t="shared" si="13"/>
        <v>否</v>
      </c>
      <c r="G161" s="276" t="str">
        <f t="shared" si="14"/>
        <v>项</v>
      </c>
      <c r="H161" s="294" t="str">
        <f t="shared" si="15"/>
        <v>214</v>
      </c>
      <c r="I161" s="294" t="str">
        <f t="shared" si="16"/>
        <v>21464</v>
      </c>
      <c r="J161" s="294" t="str">
        <f t="shared" si="17"/>
        <v>2146407</v>
      </c>
    </row>
    <row r="162" s="275" customFormat="1" ht="36" hidden="1" customHeight="1" spans="1:10">
      <c r="A162" s="298">
        <v>2146499</v>
      </c>
      <c r="B162" s="303" t="s">
        <v>1352</v>
      </c>
      <c r="C162" s="307"/>
      <c r="D162" s="307">
        <v>0</v>
      </c>
      <c r="E162" s="292" t="str">
        <f t="shared" si="12"/>
        <v/>
      </c>
      <c r="F162" s="293" t="str">
        <f t="shared" si="13"/>
        <v>否</v>
      </c>
      <c r="G162" s="276" t="str">
        <f t="shared" si="14"/>
        <v>项</v>
      </c>
      <c r="H162" s="294" t="str">
        <f t="shared" si="15"/>
        <v>214</v>
      </c>
      <c r="I162" s="294" t="str">
        <f t="shared" si="16"/>
        <v>21464</v>
      </c>
      <c r="J162" s="294" t="str">
        <f t="shared" si="17"/>
        <v>2146499</v>
      </c>
    </row>
    <row r="163" s="275" customFormat="1" ht="36" hidden="1" customHeight="1" spans="1:10">
      <c r="A163" s="295">
        <v>21468</v>
      </c>
      <c r="B163" s="296" t="s">
        <v>1353</v>
      </c>
      <c r="C163" s="307">
        <f>SUMIFS(C164:C$278,$G164:$G$278,"项",$I164:$I$278,$A163)</f>
        <v>0</v>
      </c>
      <c r="D163" s="307">
        <f>SUMIFS(D164:D$278,$G164:$G$278,"项",$I164:$I$278,$A163)</f>
        <v>0</v>
      </c>
      <c r="E163" s="292" t="str">
        <f t="shared" si="12"/>
        <v/>
      </c>
      <c r="F163" s="293" t="str">
        <f t="shared" si="13"/>
        <v>否</v>
      </c>
      <c r="G163" s="276" t="str">
        <f t="shared" si="14"/>
        <v>款</v>
      </c>
      <c r="H163" s="294" t="str">
        <f t="shared" si="15"/>
        <v>214</v>
      </c>
      <c r="I163" s="294" t="str">
        <f t="shared" si="16"/>
        <v>21468</v>
      </c>
      <c r="J163" s="294" t="str">
        <f t="shared" si="17"/>
        <v>21468</v>
      </c>
    </row>
    <row r="164" s="275" customFormat="1" ht="36" hidden="1" customHeight="1" spans="1:10">
      <c r="A164" s="298">
        <v>2146801</v>
      </c>
      <c r="B164" s="299" t="s">
        <v>1354</v>
      </c>
      <c r="C164" s="307"/>
      <c r="D164" s="307">
        <v>0</v>
      </c>
      <c r="E164" s="292" t="str">
        <f t="shared" si="12"/>
        <v/>
      </c>
      <c r="F164" s="293" t="str">
        <f t="shared" si="13"/>
        <v>否</v>
      </c>
      <c r="G164" s="276" t="str">
        <f t="shared" si="14"/>
        <v>项</v>
      </c>
      <c r="H164" s="294" t="str">
        <f t="shared" si="15"/>
        <v>214</v>
      </c>
      <c r="I164" s="294" t="str">
        <f t="shared" si="16"/>
        <v>21468</v>
      </c>
      <c r="J164" s="294" t="str">
        <f t="shared" si="17"/>
        <v>2146801</v>
      </c>
    </row>
    <row r="165" s="275" customFormat="1" ht="36" hidden="1" customHeight="1" spans="1:10">
      <c r="A165" s="298">
        <v>2146802</v>
      </c>
      <c r="B165" s="303" t="s">
        <v>1355</v>
      </c>
      <c r="C165" s="307"/>
      <c r="D165" s="307">
        <v>0</v>
      </c>
      <c r="E165" s="292" t="str">
        <f t="shared" si="12"/>
        <v/>
      </c>
      <c r="F165" s="293" t="str">
        <f t="shared" si="13"/>
        <v>否</v>
      </c>
      <c r="G165" s="276" t="str">
        <f t="shared" si="14"/>
        <v>项</v>
      </c>
      <c r="H165" s="294" t="str">
        <f t="shared" si="15"/>
        <v>214</v>
      </c>
      <c r="I165" s="294" t="str">
        <f t="shared" si="16"/>
        <v>21468</v>
      </c>
      <c r="J165" s="294" t="str">
        <f t="shared" si="17"/>
        <v>2146802</v>
      </c>
    </row>
    <row r="166" s="275" customFormat="1" ht="36" hidden="1" customHeight="1" spans="1:10">
      <c r="A166" s="298">
        <v>2146803</v>
      </c>
      <c r="B166" s="303" t="s">
        <v>1356</v>
      </c>
      <c r="C166" s="307"/>
      <c r="D166" s="307">
        <v>0</v>
      </c>
      <c r="E166" s="292" t="str">
        <f t="shared" si="12"/>
        <v/>
      </c>
      <c r="F166" s="293" t="str">
        <f t="shared" si="13"/>
        <v>否</v>
      </c>
      <c r="G166" s="276" t="str">
        <f t="shared" si="14"/>
        <v>项</v>
      </c>
      <c r="H166" s="294" t="str">
        <f t="shared" si="15"/>
        <v>214</v>
      </c>
      <c r="I166" s="294" t="str">
        <f t="shared" si="16"/>
        <v>21468</v>
      </c>
      <c r="J166" s="294" t="str">
        <f t="shared" si="17"/>
        <v>2146803</v>
      </c>
    </row>
    <row r="167" s="275" customFormat="1" ht="36" hidden="1" customHeight="1" spans="1:10">
      <c r="A167" s="298">
        <v>2146804</v>
      </c>
      <c r="B167" s="299" t="s">
        <v>1357</v>
      </c>
      <c r="C167" s="307"/>
      <c r="D167" s="307">
        <v>0</v>
      </c>
      <c r="E167" s="292" t="str">
        <f t="shared" si="12"/>
        <v/>
      </c>
      <c r="F167" s="293" t="str">
        <f t="shared" si="13"/>
        <v>否</v>
      </c>
      <c r="G167" s="276" t="str">
        <f t="shared" si="14"/>
        <v>项</v>
      </c>
      <c r="H167" s="294" t="str">
        <f t="shared" si="15"/>
        <v>214</v>
      </c>
      <c r="I167" s="294" t="str">
        <f t="shared" si="16"/>
        <v>21468</v>
      </c>
      <c r="J167" s="294" t="str">
        <f t="shared" si="17"/>
        <v>2146804</v>
      </c>
    </row>
    <row r="168" s="275" customFormat="1" ht="36" hidden="1" customHeight="1" spans="1:10">
      <c r="A168" s="298">
        <v>2146805</v>
      </c>
      <c r="B168" s="299" t="s">
        <v>1358</v>
      </c>
      <c r="C168" s="307"/>
      <c r="D168" s="307">
        <v>0</v>
      </c>
      <c r="E168" s="292" t="str">
        <f t="shared" si="12"/>
        <v/>
      </c>
      <c r="F168" s="293" t="str">
        <f t="shared" si="13"/>
        <v>否</v>
      </c>
      <c r="G168" s="276" t="str">
        <f t="shared" si="14"/>
        <v>项</v>
      </c>
      <c r="H168" s="294" t="str">
        <f t="shared" si="15"/>
        <v>214</v>
      </c>
      <c r="I168" s="294" t="str">
        <f t="shared" si="16"/>
        <v>21468</v>
      </c>
      <c r="J168" s="294" t="str">
        <f t="shared" si="17"/>
        <v>2146805</v>
      </c>
    </row>
    <row r="169" s="275" customFormat="1" ht="36" hidden="1" customHeight="1" spans="1:10">
      <c r="A169" s="298">
        <v>2146899</v>
      </c>
      <c r="B169" s="299" t="s">
        <v>1359</v>
      </c>
      <c r="C169" s="307"/>
      <c r="D169" s="307">
        <v>0</v>
      </c>
      <c r="E169" s="292" t="str">
        <f t="shared" si="12"/>
        <v/>
      </c>
      <c r="F169" s="293" t="str">
        <f t="shared" si="13"/>
        <v>否</v>
      </c>
      <c r="G169" s="276" t="str">
        <f t="shared" si="14"/>
        <v>项</v>
      </c>
      <c r="H169" s="294" t="str">
        <f t="shared" si="15"/>
        <v>214</v>
      </c>
      <c r="I169" s="294" t="str">
        <f t="shared" si="16"/>
        <v>21468</v>
      </c>
      <c r="J169" s="294" t="str">
        <f t="shared" si="17"/>
        <v>2146899</v>
      </c>
    </row>
    <row r="170" s="275" customFormat="1" ht="36" hidden="1" customHeight="1" spans="1:10">
      <c r="A170" s="295">
        <v>21469</v>
      </c>
      <c r="B170" s="296" t="s">
        <v>1360</v>
      </c>
      <c r="C170" s="307">
        <f>SUMIFS(C171:C$278,$G171:$G$278,"项",$I171:$I$278,$A170)</f>
        <v>0</v>
      </c>
      <c r="D170" s="307">
        <f>SUMIFS(D171:D$278,$G171:$G$278,"项",$I171:$I$278,$A170)</f>
        <v>0</v>
      </c>
      <c r="E170" s="292" t="str">
        <f t="shared" si="12"/>
        <v/>
      </c>
      <c r="F170" s="293" t="str">
        <f t="shared" si="13"/>
        <v>否</v>
      </c>
      <c r="G170" s="276" t="str">
        <f t="shared" si="14"/>
        <v>款</v>
      </c>
      <c r="H170" s="294" t="str">
        <f t="shared" si="15"/>
        <v>214</v>
      </c>
      <c r="I170" s="294" t="str">
        <f t="shared" si="16"/>
        <v>21469</v>
      </c>
      <c r="J170" s="294" t="str">
        <f t="shared" si="17"/>
        <v>21469</v>
      </c>
    </row>
    <row r="171" s="275" customFormat="1" ht="36" hidden="1" customHeight="1" spans="1:10">
      <c r="A171" s="298">
        <v>2146901</v>
      </c>
      <c r="B171" s="299" t="s">
        <v>1361</v>
      </c>
      <c r="C171" s="307"/>
      <c r="D171" s="307">
        <v>0</v>
      </c>
      <c r="E171" s="292" t="str">
        <f t="shared" si="12"/>
        <v/>
      </c>
      <c r="F171" s="293" t="str">
        <f t="shared" si="13"/>
        <v>否</v>
      </c>
      <c r="G171" s="276" t="str">
        <f t="shared" si="14"/>
        <v>项</v>
      </c>
      <c r="H171" s="294" t="str">
        <f t="shared" si="15"/>
        <v>214</v>
      </c>
      <c r="I171" s="294" t="str">
        <f t="shared" si="16"/>
        <v>21469</v>
      </c>
      <c r="J171" s="294" t="str">
        <f t="shared" si="17"/>
        <v>2146901</v>
      </c>
    </row>
    <row r="172" s="275" customFormat="1" ht="36" hidden="1" customHeight="1" spans="1:10">
      <c r="A172" s="298">
        <v>2146902</v>
      </c>
      <c r="B172" s="303" t="s">
        <v>1362</v>
      </c>
      <c r="C172" s="307"/>
      <c r="D172" s="307">
        <v>0</v>
      </c>
      <c r="E172" s="292" t="str">
        <f t="shared" si="12"/>
        <v/>
      </c>
      <c r="F172" s="293" t="str">
        <f t="shared" si="13"/>
        <v>否</v>
      </c>
      <c r="G172" s="276" t="str">
        <f t="shared" si="14"/>
        <v>项</v>
      </c>
      <c r="H172" s="294" t="str">
        <f t="shared" si="15"/>
        <v>214</v>
      </c>
      <c r="I172" s="294" t="str">
        <f t="shared" si="16"/>
        <v>21469</v>
      </c>
      <c r="J172" s="294" t="str">
        <f t="shared" si="17"/>
        <v>2146902</v>
      </c>
    </row>
    <row r="173" s="275" customFormat="1" ht="36" hidden="1" customHeight="1" spans="1:10">
      <c r="A173" s="298">
        <v>2146903</v>
      </c>
      <c r="B173" s="308" t="s">
        <v>1363</v>
      </c>
      <c r="C173" s="307"/>
      <c r="D173" s="307">
        <v>0</v>
      </c>
      <c r="E173" s="292" t="str">
        <f t="shared" si="12"/>
        <v/>
      </c>
      <c r="F173" s="293" t="str">
        <f t="shared" si="13"/>
        <v>否</v>
      </c>
      <c r="G173" s="276" t="str">
        <f t="shared" si="14"/>
        <v>项</v>
      </c>
      <c r="H173" s="294" t="str">
        <f t="shared" si="15"/>
        <v>214</v>
      </c>
      <c r="I173" s="294" t="str">
        <f t="shared" si="16"/>
        <v>21469</v>
      </c>
      <c r="J173" s="294" t="str">
        <f t="shared" si="17"/>
        <v>2146903</v>
      </c>
    </row>
    <row r="174" s="275" customFormat="1" ht="36" hidden="1" customHeight="1" spans="1:10">
      <c r="A174" s="298">
        <v>2146904</v>
      </c>
      <c r="B174" s="308" t="s">
        <v>1364</v>
      </c>
      <c r="C174" s="307"/>
      <c r="D174" s="307">
        <v>0</v>
      </c>
      <c r="E174" s="292" t="str">
        <f t="shared" si="12"/>
        <v/>
      </c>
      <c r="F174" s="293" t="str">
        <f t="shared" si="13"/>
        <v>否</v>
      </c>
      <c r="G174" s="276" t="str">
        <f t="shared" si="14"/>
        <v>项</v>
      </c>
      <c r="H174" s="294" t="str">
        <f t="shared" si="15"/>
        <v>214</v>
      </c>
      <c r="I174" s="294" t="str">
        <f t="shared" si="16"/>
        <v>21469</v>
      </c>
      <c r="J174" s="294" t="str">
        <f t="shared" si="17"/>
        <v>2146904</v>
      </c>
    </row>
    <row r="175" s="275" customFormat="1" ht="36" hidden="1" customHeight="1" spans="1:10">
      <c r="A175" s="298">
        <v>2146906</v>
      </c>
      <c r="B175" s="308" t="s">
        <v>1365</v>
      </c>
      <c r="C175" s="307"/>
      <c r="D175" s="307">
        <v>0</v>
      </c>
      <c r="E175" s="292" t="str">
        <f t="shared" si="12"/>
        <v/>
      </c>
      <c r="F175" s="293" t="str">
        <f t="shared" si="13"/>
        <v>否</v>
      </c>
      <c r="G175" s="276" t="str">
        <f t="shared" si="14"/>
        <v>项</v>
      </c>
      <c r="H175" s="294" t="str">
        <f t="shared" si="15"/>
        <v>214</v>
      </c>
      <c r="I175" s="294" t="str">
        <f t="shared" si="16"/>
        <v>21469</v>
      </c>
      <c r="J175" s="294" t="str">
        <f t="shared" si="17"/>
        <v>2146906</v>
      </c>
    </row>
    <row r="176" s="275" customFormat="1" ht="36" hidden="1" customHeight="1" spans="1:10">
      <c r="A176" s="298">
        <v>2146907</v>
      </c>
      <c r="B176" s="308" t="s">
        <v>1366</v>
      </c>
      <c r="C176" s="307"/>
      <c r="D176" s="307">
        <v>0</v>
      </c>
      <c r="E176" s="292" t="str">
        <f t="shared" si="12"/>
        <v/>
      </c>
      <c r="F176" s="293" t="str">
        <f t="shared" si="13"/>
        <v>否</v>
      </c>
      <c r="G176" s="276" t="str">
        <f t="shared" si="14"/>
        <v>项</v>
      </c>
      <c r="H176" s="294" t="str">
        <f t="shared" si="15"/>
        <v>214</v>
      </c>
      <c r="I176" s="294" t="str">
        <f t="shared" si="16"/>
        <v>21469</v>
      </c>
      <c r="J176" s="294" t="str">
        <f t="shared" si="17"/>
        <v>2146907</v>
      </c>
    </row>
    <row r="177" s="275" customFormat="1" ht="36" hidden="1" customHeight="1" spans="1:10">
      <c r="A177" s="298">
        <v>2146908</v>
      </c>
      <c r="B177" s="308" t="s">
        <v>1367</v>
      </c>
      <c r="C177" s="307"/>
      <c r="D177" s="307">
        <v>0</v>
      </c>
      <c r="E177" s="292" t="str">
        <f t="shared" si="12"/>
        <v/>
      </c>
      <c r="F177" s="293" t="str">
        <f t="shared" si="13"/>
        <v>否</v>
      </c>
      <c r="G177" s="276" t="str">
        <f t="shared" si="14"/>
        <v>项</v>
      </c>
      <c r="H177" s="294" t="str">
        <f t="shared" si="15"/>
        <v>214</v>
      </c>
      <c r="I177" s="294" t="str">
        <f t="shared" si="16"/>
        <v>21469</v>
      </c>
      <c r="J177" s="294" t="str">
        <f t="shared" si="17"/>
        <v>2146908</v>
      </c>
    </row>
    <row r="178" s="275" customFormat="1" ht="36" hidden="1" customHeight="1" spans="1:10">
      <c r="A178" s="298">
        <v>2146999</v>
      </c>
      <c r="B178" s="308" t="s">
        <v>1368</v>
      </c>
      <c r="C178" s="307"/>
      <c r="D178" s="307">
        <v>0</v>
      </c>
      <c r="E178" s="292" t="str">
        <f t="shared" si="12"/>
        <v/>
      </c>
      <c r="F178" s="293" t="str">
        <f t="shared" si="13"/>
        <v>否</v>
      </c>
      <c r="G178" s="276" t="str">
        <f t="shared" si="14"/>
        <v>项</v>
      </c>
      <c r="H178" s="294" t="str">
        <f t="shared" si="15"/>
        <v>214</v>
      </c>
      <c r="I178" s="294" t="str">
        <f t="shared" si="16"/>
        <v>21469</v>
      </c>
      <c r="J178" s="294" t="str">
        <f t="shared" si="17"/>
        <v>2146999</v>
      </c>
    </row>
    <row r="179" s="275" customFormat="1" ht="36" hidden="1" customHeight="1" spans="1:10">
      <c r="A179" s="295">
        <v>21470</v>
      </c>
      <c r="B179" s="309" t="s">
        <v>1369</v>
      </c>
      <c r="C179" s="307">
        <f>SUMIFS(C180:C$278,$G180:$G$278,"项",$I180:$I$278,$A179)</f>
        <v>0</v>
      </c>
      <c r="D179" s="307">
        <f>SUMIFS(D180:D$278,$G180:$G$278,"项",$I180:$I$278,$A179)</f>
        <v>0</v>
      </c>
      <c r="E179" s="292" t="str">
        <f t="shared" si="12"/>
        <v/>
      </c>
      <c r="F179" s="293" t="str">
        <f t="shared" si="13"/>
        <v>否</v>
      </c>
      <c r="G179" s="276" t="str">
        <f t="shared" si="14"/>
        <v>款</v>
      </c>
      <c r="H179" s="294" t="str">
        <f t="shared" si="15"/>
        <v>214</v>
      </c>
      <c r="I179" s="294" t="str">
        <f t="shared" si="16"/>
        <v>21470</v>
      </c>
      <c r="J179" s="294" t="str">
        <f t="shared" si="17"/>
        <v>21470</v>
      </c>
    </row>
    <row r="180" s="275" customFormat="1" ht="36" hidden="1" customHeight="1" spans="1:10">
      <c r="A180" s="298">
        <v>2147001</v>
      </c>
      <c r="B180" s="308" t="s">
        <v>1331</v>
      </c>
      <c r="C180" s="307"/>
      <c r="D180" s="307">
        <v>0</v>
      </c>
      <c r="E180" s="292" t="str">
        <f t="shared" si="12"/>
        <v/>
      </c>
      <c r="F180" s="293" t="str">
        <f t="shared" si="13"/>
        <v>否</v>
      </c>
      <c r="G180" s="276" t="str">
        <f t="shared" si="14"/>
        <v>项</v>
      </c>
      <c r="H180" s="294" t="str">
        <f t="shared" si="15"/>
        <v>214</v>
      </c>
      <c r="I180" s="294" t="str">
        <f t="shared" si="16"/>
        <v>21470</v>
      </c>
      <c r="J180" s="294" t="str">
        <f t="shared" si="17"/>
        <v>2147001</v>
      </c>
    </row>
    <row r="181" s="275" customFormat="1" ht="36" hidden="1" customHeight="1" spans="1:10">
      <c r="A181" s="298">
        <v>2147099</v>
      </c>
      <c r="B181" s="308" t="s">
        <v>1370</v>
      </c>
      <c r="C181" s="307"/>
      <c r="D181" s="307">
        <v>0</v>
      </c>
      <c r="E181" s="292" t="str">
        <f t="shared" si="12"/>
        <v/>
      </c>
      <c r="F181" s="293" t="str">
        <f t="shared" si="13"/>
        <v>否</v>
      </c>
      <c r="G181" s="276" t="str">
        <f t="shared" si="14"/>
        <v>项</v>
      </c>
      <c r="H181" s="294" t="str">
        <f t="shared" si="15"/>
        <v>214</v>
      </c>
      <c r="I181" s="294" t="str">
        <f t="shared" si="16"/>
        <v>21470</v>
      </c>
      <c r="J181" s="294" t="str">
        <f t="shared" si="17"/>
        <v>2147099</v>
      </c>
    </row>
    <row r="182" s="275" customFormat="1" ht="36" hidden="1" customHeight="1" spans="1:10">
      <c r="A182" s="295">
        <v>21471</v>
      </c>
      <c r="B182" s="309" t="s">
        <v>1371</v>
      </c>
      <c r="C182" s="307">
        <f>SUMIFS(C183:C$278,$G183:$G$278,"项",$I183:$I$278,$A182)</f>
        <v>0</v>
      </c>
      <c r="D182" s="307">
        <f>SUMIFS(D183:D$278,$G183:$G$278,"项",$I183:$I$278,$A182)</f>
        <v>0</v>
      </c>
      <c r="E182" s="292" t="str">
        <f t="shared" si="12"/>
        <v/>
      </c>
      <c r="F182" s="293" t="str">
        <f t="shared" si="13"/>
        <v>否</v>
      </c>
      <c r="G182" s="276" t="str">
        <f t="shared" si="14"/>
        <v>款</v>
      </c>
      <c r="H182" s="294" t="str">
        <f t="shared" si="15"/>
        <v>214</v>
      </c>
      <c r="I182" s="294" t="str">
        <f t="shared" si="16"/>
        <v>21471</v>
      </c>
      <c r="J182" s="294" t="str">
        <f t="shared" si="17"/>
        <v>21471</v>
      </c>
    </row>
    <row r="183" s="275" customFormat="1" ht="36" hidden="1" customHeight="1" spans="1:10">
      <c r="A183" s="298">
        <v>2147101</v>
      </c>
      <c r="B183" s="308" t="s">
        <v>1331</v>
      </c>
      <c r="C183" s="307"/>
      <c r="D183" s="307">
        <v>0</v>
      </c>
      <c r="E183" s="292" t="str">
        <f t="shared" si="12"/>
        <v/>
      </c>
      <c r="F183" s="293" t="str">
        <f t="shared" si="13"/>
        <v>否</v>
      </c>
      <c r="G183" s="276" t="str">
        <f t="shared" si="14"/>
        <v>项</v>
      </c>
      <c r="H183" s="294" t="str">
        <f t="shared" si="15"/>
        <v>214</v>
      </c>
      <c r="I183" s="294" t="str">
        <f t="shared" si="16"/>
        <v>21471</v>
      </c>
      <c r="J183" s="294" t="str">
        <f t="shared" si="17"/>
        <v>2147101</v>
      </c>
    </row>
    <row r="184" s="275" customFormat="1" ht="36" hidden="1" customHeight="1" spans="1:10">
      <c r="A184" s="298">
        <v>2147199</v>
      </c>
      <c r="B184" s="308" t="s">
        <v>1372</v>
      </c>
      <c r="C184" s="307"/>
      <c r="D184" s="307">
        <v>0</v>
      </c>
      <c r="E184" s="292" t="str">
        <f t="shared" si="12"/>
        <v/>
      </c>
      <c r="F184" s="293" t="str">
        <f t="shared" si="13"/>
        <v>否</v>
      </c>
      <c r="G184" s="276" t="str">
        <f t="shared" si="14"/>
        <v>项</v>
      </c>
      <c r="H184" s="294" t="str">
        <f t="shared" si="15"/>
        <v>214</v>
      </c>
      <c r="I184" s="294" t="str">
        <f t="shared" si="16"/>
        <v>21471</v>
      </c>
      <c r="J184" s="294" t="str">
        <f t="shared" si="17"/>
        <v>2147199</v>
      </c>
    </row>
    <row r="185" s="275" customFormat="1" ht="36" hidden="1" customHeight="1" spans="1:10">
      <c r="A185" s="295">
        <v>21472</v>
      </c>
      <c r="B185" s="309" t="s">
        <v>1373</v>
      </c>
      <c r="C185" s="307">
        <f>SUMIFS(C186:C$278,$G186:$G$278,"项",$I186:$I$278,$A185)</f>
        <v>0</v>
      </c>
      <c r="D185" s="307">
        <f>SUMIFS(D186:D$278,$G186:$G$278,"项",$I186:$I$278,$A185)</f>
        <v>0</v>
      </c>
      <c r="E185" s="292" t="str">
        <f t="shared" si="12"/>
        <v/>
      </c>
      <c r="F185" s="293" t="str">
        <f t="shared" si="13"/>
        <v>否</v>
      </c>
      <c r="G185" s="276" t="str">
        <f t="shared" si="14"/>
        <v>款</v>
      </c>
      <c r="H185" s="294" t="str">
        <f t="shared" si="15"/>
        <v>214</v>
      </c>
      <c r="I185" s="294" t="str">
        <f t="shared" si="16"/>
        <v>21472</v>
      </c>
      <c r="J185" s="294" t="str">
        <f t="shared" si="17"/>
        <v>21472</v>
      </c>
    </row>
    <row r="186" s="275" customFormat="1" ht="36" hidden="1" customHeight="1" spans="1:10">
      <c r="A186" s="295">
        <v>21473</v>
      </c>
      <c r="B186" s="309" t="s">
        <v>1374</v>
      </c>
      <c r="C186" s="307">
        <f>SUMIFS(C187:C$278,$G187:$G$278,"项",$I187:$I$278,$A186)</f>
        <v>0</v>
      </c>
      <c r="D186" s="307">
        <f>SUMIFS(D187:D$278,$G187:$G$278,"项",$I187:$I$278,$A186)</f>
        <v>0</v>
      </c>
      <c r="E186" s="292" t="str">
        <f t="shared" si="12"/>
        <v/>
      </c>
      <c r="F186" s="293" t="str">
        <f t="shared" si="13"/>
        <v>否</v>
      </c>
      <c r="G186" s="276" t="str">
        <f t="shared" si="14"/>
        <v>款</v>
      </c>
      <c r="H186" s="294" t="str">
        <f t="shared" si="15"/>
        <v>214</v>
      </c>
      <c r="I186" s="294" t="str">
        <f t="shared" si="16"/>
        <v>21473</v>
      </c>
      <c r="J186" s="294" t="str">
        <f t="shared" si="17"/>
        <v>21473</v>
      </c>
    </row>
    <row r="187" s="275" customFormat="1" ht="36" hidden="1" customHeight="1" spans="1:10">
      <c r="A187" s="298">
        <v>2147301</v>
      </c>
      <c r="B187" s="308" t="s">
        <v>1340</v>
      </c>
      <c r="C187" s="307"/>
      <c r="D187" s="307">
        <v>0</v>
      </c>
      <c r="E187" s="292" t="str">
        <f t="shared" si="12"/>
        <v/>
      </c>
      <c r="F187" s="293" t="str">
        <f t="shared" si="13"/>
        <v>否</v>
      </c>
      <c r="G187" s="276" t="str">
        <f t="shared" si="14"/>
        <v>项</v>
      </c>
      <c r="H187" s="294" t="str">
        <f t="shared" si="15"/>
        <v>214</v>
      </c>
      <c r="I187" s="294" t="str">
        <f t="shared" si="16"/>
        <v>21473</v>
      </c>
      <c r="J187" s="294" t="str">
        <f t="shared" si="17"/>
        <v>2147301</v>
      </c>
    </row>
    <row r="188" s="275" customFormat="1" ht="36" hidden="1" customHeight="1" spans="1:10">
      <c r="A188" s="298">
        <v>2147303</v>
      </c>
      <c r="B188" s="308" t="s">
        <v>1342</v>
      </c>
      <c r="C188" s="307"/>
      <c r="D188" s="307">
        <v>0</v>
      </c>
      <c r="E188" s="292" t="str">
        <f t="shared" si="12"/>
        <v/>
      </c>
      <c r="F188" s="293" t="str">
        <f t="shared" si="13"/>
        <v>否</v>
      </c>
      <c r="G188" s="276" t="str">
        <f t="shared" si="14"/>
        <v>项</v>
      </c>
      <c r="H188" s="294" t="str">
        <f t="shared" si="15"/>
        <v>214</v>
      </c>
      <c r="I188" s="294" t="str">
        <f t="shared" si="16"/>
        <v>21473</v>
      </c>
      <c r="J188" s="294" t="str">
        <f t="shared" si="17"/>
        <v>2147303</v>
      </c>
    </row>
    <row r="189" s="275" customFormat="1" ht="36" hidden="1" customHeight="1" spans="1:10">
      <c r="A189" s="298">
        <v>2147399</v>
      </c>
      <c r="B189" s="308" t="s">
        <v>1375</v>
      </c>
      <c r="C189" s="307"/>
      <c r="D189" s="307">
        <v>0</v>
      </c>
      <c r="E189" s="292" t="str">
        <f t="shared" si="12"/>
        <v/>
      </c>
      <c r="F189" s="293" t="str">
        <f t="shared" si="13"/>
        <v>否</v>
      </c>
      <c r="G189" s="276" t="str">
        <f t="shared" si="14"/>
        <v>项</v>
      </c>
      <c r="H189" s="294" t="str">
        <f t="shared" si="15"/>
        <v>214</v>
      </c>
      <c r="I189" s="294" t="str">
        <f t="shared" si="16"/>
        <v>21473</v>
      </c>
      <c r="J189" s="294" t="str">
        <f t="shared" si="17"/>
        <v>2147399</v>
      </c>
    </row>
    <row r="190" s="275" customFormat="1" ht="36" customHeight="1" spans="1:10">
      <c r="A190" s="289">
        <v>215</v>
      </c>
      <c r="B190" s="310" t="s">
        <v>1376</v>
      </c>
      <c r="C190" s="315">
        <f>SUMIFS(C191:C$278,$G191:$G$278,"款",$H191:$H$278,$A190)</f>
        <v>0</v>
      </c>
      <c r="D190" s="315">
        <f>SUMIFS(D191:D$278,$G191:$G$278,"款",$H191:$H$278,$A190)</f>
        <v>0</v>
      </c>
      <c r="E190" s="292" t="str">
        <f t="shared" si="12"/>
        <v/>
      </c>
      <c r="F190" s="293" t="str">
        <f t="shared" si="13"/>
        <v>是</v>
      </c>
      <c r="G190" s="276" t="str">
        <f t="shared" si="14"/>
        <v>类</v>
      </c>
      <c r="H190" s="294" t="str">
        <f t="shared" si="15"/>
        <v>215</v>
      </c>
      <c r="I190" s="294" t="str">
        <f t="shared" si="16"/>
        <v>215</v>
      </c>
      <c r="J190" s="294" t="str">
        <f t="shared" si="17"/>
        <v>215</v>
      </c>
    </row>
    <row r="191" s="275" customFormat="1" ht="36" hidden="1" customHeight="1" spans="1:10">
      <c r="A191" s="295">
        <v>21562</v>
      </c>
      <c r="B191" s="309" t="s">
        <v>1377</v>
      </c>
      <c r="C191" s="307">
        <f>SUMIFS(C192:C$278,$G192:$G$278,"项",$I192:$I$278,$A191)</f>
        <v>0</v>
      </c>
      <c r="D191" s="307">
        <f>SUMIFS(D192:D$278,$G192:$G$278,"项",$I192:$I$278,$A191)</f>
        <v>0</v>
      </c>
      <c r="E191" s="292" t="str">
        <f t="shared" si="12"/>
        <v/>
      </c>
      <c r="F191" s="293" t="str">
        <f t="shared" si="13"/>
        <v>否</v>
      </c>
      <c r="G191" s="276" t="str">
        <f t="shared" si="14"/>
        <v>款</v>
      </c>
      <c r="H191" s="294" t="str">
        <f t="shared" si="15"/>
        <v>215</v>
      </c>
      <c r="I191" s="294" t="str">
        <f t="shared" si="16"/>
        <v>21562</v>
      </c>
      <c r="J191" s="294" t="str">
        <f t="shared" si="17"/>
        <v>21562</v>
      </c>
    </row>
    <row r="192" s="275" customFormat="1" ht="36" hidden="1" customHeight="1" spans="1:10">
      <c r="A192" s="298">
        <v>2156202</v>
      </c>
      <c r="B192" s="308" t="s">
        <v>1378</v>
      </c>
      <c r="C192" s="307"/>
      <c r="D192" s="307">
        <v>0</v>
      </c>
      <c r="E192" s="292" t="str">
        <f t="shared" si="12"/>
        <v/>
      </c>
      <c r="F192" s="293" t="str">
        <f t="shared" si="13"/>
        <v>否</v>
      </c>
      <c r="G192" s="276" t="str">
        <f t="shared" si="14"/>
        <v>项</v>
      </c>
      <c r="H192" s="294" t="str">
        <f t="shared" si="15"/>
        <v>215</v>
      </c>
      <c r="I192" s="294" t="str">
        <f t="shared" si="16"/>
        <v>21562</v>
      </c>
      <c r="J192" s="294" t="str">
        <f t="shared" si="17"/>
        <v>2156202</v>
      </c>
    </row>
    <row r="193" s="275" customFormat="1" ht="36" hidden="1" customHeight="1" spans="1:10">
      <c r="A193" s="298">
        <v>2156299</v>
      </c>
      <c r="B193" s="308" t="s">
        <v>1379</v>
      </c>
      <c r="C193" s="307"/>
      <c r="D193" s="307">
        <v>0</v>
      </c>
      <c r="E193" s="292" t="str">
        <f t="shared" si="12"/>
        <v/>
      </c>
      <c r="F193" s="293" t="str">
        <f t="shared" si="13"/>
        <v>否</v>
      </c>
      <c r="G193" s="276" t="str">
        <f t="shared" si="14"/>
        <v>项</v>
      </c>
      <c r="H193" s="294" t="str">
        <f t="shared" si="15"/>
        <v>215</v>
      </c>
      <c r="I193" s="294" t="str">
        <f t="shared" si="16"/>
        <v>21562</v>
      </c>
      <c r="J193" s="294" t="str">
        <f t="shared" si="17"/>
        <v>2156299</v>
      </c>
    </row>
    <row r="194" s="275" customFormat="1" ht="36" customHeight="1" spans="1:10">
      <c r="A194" s="289">
        <v>229</v>
      </c>
      <c r="B194" s="310" t="s">
        <v>1380</v>
      </c>
      <c r="C194" s="315">
        <f>SUMIFS(C195:C$278,$G195:$G$278,"款",$H195:$H$278,$A194)</f>
        <v>62162</v>
      </c>
      <c r="D194" s="315">
        <f>SUMIFS(D195:D$278,$G195:$G$278,"款",$H195:$H$278,$A194)</f>
        <v>2535</v>
      </c>
      <c r="E194" s="292">
        <f t="shared" si="12"/>
        <v>-0.959219458833371</v>
      </c>
      <c r="F194" s="293" t="str">
        <f t="shared" si="13"/>
        <v>是</v>
      </c>
      <c r="G194" s="276" t="str">
        <f t="shared" si="14"/>
        <v>类</v>
      </c>
      <c r="H194" s="294" t="str">
        <f t="shared" si="15"/>
        <v>229</v>
      </c>
      <c r="I194" s="294" t="str">
        <f t="shared" si="16"/>
        <v>229</v>
      </c>
      <c r="J194" s="294" t="str">
        <f t="shared" si="17"/>
        <v>229</v>
      </c>
    </row>
    <row r="195" s="275" customFormat="1" ht="36" customHeight="1" spans="1:10">
      <c r="A195" s="295">
        <v>22904</v>
      </c>
      <c r="B195" s="309" t="s">
        <v>1381</v>
      </c>
      <c r="C195" s="315">
        <f>SUMIFS(C196:C$278,$G196:$G$278,"项",$I196:$I$278,$A195)</f>
        <v>59927</v>
      </c>
      <c r="D195" s="315">
        <f>SUMIFS(D196:D$278,$G196:$G$278,"项",$I196:$I$278,$A195)</f>
        <v>0</v>
      </c>
      <c r="E195" s="292">
        <f t="shared" si="12"/>
        <v>-1</v>
      </c>
      <c r="F195" s="293" t="str">
        <f t="shared" si="13"/>
        <v>是</v>
      </c>
      <c r="G195" s="276" t="str">
        <f t="shared" si="14"/>
        <v>款</v>
      </c>
      <c r="H195" s="294" t="str">
        <f t="shared" si="15"/>
        <v>229</v>
      </c>
      <c r="I195" s="294" t="str">
        <f t="shared" si="16"/>
        <v>22904</v>
      </c>
      <c r="J195" s="294" t="str">
        <f t="shared" si="17"/>
        <v>22904</v>
      </c>
    </row>
    <row r="196" s="275" customFormat="1" ht="36" hidden="1" customHeight="1" spans="1:10">
      <c r="A196" s="298">
        <v>2290401</v>
      </c>
      <c r="B196" s="308" t="s">
        <v>1382</v>
      </c>
      <c r="C196" s="307"/>
      <c r="D196" s="307">
        <v>0</v>
      </c>
      <c r="E196" s="292" t="str">
        <f t="shared" ref="E196:E259" si="18">IF(C196&lt;&gt;0,D196/C196-1,"")</f>
        <v/>
      </c>
      <c r="F196" s="293" t="str">
        <f t="shared" ref="F196:F259" si="19">IF(LEN(A196)=3,"是",IF(B196&lt;&gt;"",IF(SUM(C196:D196)&lt;&gt;0,"是","否"),"是"))</f>
        <v>否</v>
      </c>
      <c r="G196" s="276" t="str">
        <f t="shared" ref="G196:G259" si="20">_xlfn.IFS(LEN(A196)=3,"类",LEN(A196)=5,"款",LEN(A196)=7,"项")</f>
        <v>项</v>
      </c>
      <c r="H196" s="294" t="str">
        <f t="shared" ref="H196:H259" si="21">LEFT(A196,3)</f>
        <v>229</v>
      </c>
      <c r="I196" s="294" t="str">
        <f t="shared" ref="I196:I259" si="22">LEFT(A196,5)</f>
        <v>22904</v>
      </c>
      <c r="J196" s="294" t="str">
        <f t="shared" ref="J196:J259" si="23">LEFT(A196,7)</f>
        <v>2290401</v>
      </c>
    </row>
    <row r="197" s="275" customFormat="1" ht="36" hidden="1" customHeight="1" spans="1:10">
      <c r="A197" s="298">
        <v>2290402</v>
      </c>
      <c r="B197" s="308" t="s">
        <v>1383</v>
      </c>
      <c r="C197" s="307"/>
      <c r="D197" s="307">
        <v>0</v>
      </c>
      <c r="E197" s="292" t="str">
        <f t="shared" si="18"/>
        <v/>
      </c>
      <c r="F197" s="293" t="str">
        <f t="shared" si="19"/>
        <v>否</v>
      </c>
      <c r="G197" s="276" t="str">
        <f t="shared" si="20"/>
        <v>项</v>
      </c>
      <c r="H197" s="294" t="str">
        <f t="shared" si="21"/>
        <v>229</v>
      </c>
      <c r="I197" s="294" t="str">
        <f t="shared" si="22"/>
        <v>22904</v>
      </c>
      <c r="J197" s="294" t="str">
        <f t="shared" si="23"/>
        <v>2290402</v>
      </c>
    </row>
    <row r="198" s="275" customFormat="1" ht="36" customHeight="1" spans="1:10">
      <c r="A198" s="298">
        <v>2290403</v>
      </c>
      <c r="B198" s="308" t="s">
        <v>1384</v>
      </c>
      <c r="C198" s="307">
        <v>59927</v>
      </c>
      <c r="D198" s="307">
        <v>0</v>
      </c>
      <c r="E198" s="292">
        <f t="shared" si="18"/>
        <v>-1</v>
      </c>
      <c r="F198" s="293" t="str">
        <f t="shared" si="19"/>
        <v>是</v>
      </c>
      <c r="G198" s="276" t="str">
        <f t="shared" si="20"/>
        <v>项</v>
      </c>
      <c r="H198" s="294" t="str">
        <f t="shared" si="21"/>
        <v>229</v>
      </c>
      <c r="I198" s="294" t="str">
        <f t="shared" si="22"/>
        <v>22904</v>
      </c>
      <c r="J198" s="294" t="str">
        <f t="shared" si="23"/>
        <v>2290403</v>
      </c>
    </row>
    <row r="199" s="275" customFormat="1" ht="36" hidden="1" customHeight="1" spans="1:10">
      <c r="A199" s="295">
        <v>22908</v>
      </c>
      <c r="B199" s="309" t="s">
        <v>1385</v>
      </c>
      <c r="C199" s="307">
        <f>SUMIFS(C200:C$278,$G200:$G$278,"项",$I200:$I$278,$A199)</f>
        <v>0</v>
      </c>
      <c r="D199" s="307">
        <f>SUMIFS(D200:D$278,$G200:$G$278,"项",$I200:$I$278,$A199)</f>
        <v>0</v>
      </c>
      <c r="E199" s="292" t="str">
        <f t="shared" si="18"/>
        <v/>
      </c>
      <c r="F199" s="293" t="str">
        <f t="shared" si="19"/>
        <v>否</v>
      </c>
      <c r="G199" s="276" t="str">
        <f t="shared" si="20"/>
        <v>款</v>
      </c>
      <c r="H199" s="294" t="str">
        <f t="shared" si="21"/>
        <v>229</v>
      </c>
      <c r="I199" s="294" t="str">
        <f t="shared" si="22"/>
        <v>22908</v>
      </c>
      <c r="J199" s="294" t="str">
        <f t="shared" si="23"/>
        <v>22908</v>
      </c>
    </row>
    <row r="200" s="275" customFormat="1" ht="36" hidden="1" customHeight="1" spans="1:10">
      <c r="A200" s="298">
        <v>2290802</v>
      </c>
      <c r="B200" s="308" t="s">
        <v>1386</v>
      </c>
      <c r="C200" s="307"/>
      <c r="D200" s="307">
        <v>0</v>
      </c>
      <c r="E200" s="292" t="str">
        <f t="shared" si="18"/>
        <v/>
      </c>
      <c r="F200" s="293" t="str">
        <f t="shared" si="19"/>
        <v>否</v>
      </c>
      <c r="G200" s="276" t="str">
        <f t="shared" si="20"/>
        <v>项</v>
      </c>
      <c r="H200" s="294" t="str">
        <f t="shared" si="21"/>
        <v>229</v>
      </c>
      <c r="I200" s="294" t="str">
        <f t="shared" si="22"/>
        <v>22908</v>
      </c>
      <c r="J200" s="294" t="str">
        <f t="shared" si="23"/>
        <v>2290802</v>
      </c>
    </row>
    <row r="201" s="275" customFormat="1" ht="36" hidden="1" customHeight="1" spans="1:10">
      <c r="A201" s="298">
        <v>2290803</v>
      </c>
      <c r="B201" s="308" t="s">
        <v>1387</v>
      </c>
      <c r="C201" s="307"/>
      <c r="D201" s="307">
        <v>0</v>
      </c>
      <c r="E201" s="292" t="str">
        <f t="shared" si="18"/>
        <v/>
      </c>
      <c r="F201" s="293" t="str">
        <f t="shared" si="19"/>
        <v>否</v>
      </c>
      <c r="G201" s="276" t="str">
        <f t="shared" si="20"/>
        <v>项</v>
      </c>
      <c r="H201" s="294" t="str">
        <f t="shared" si="21"/>
        <v>229</v>
      </c>
      <c r="I201" s="294" t="str">
        <f t="shared" si="22"/>
        <v>22908</v>
      </c>
      <c r="J201" s="294" t="str">
        <f t="shared" si="23"/>
        <v>2290803</v>
      </c>
    </row>
    <row r="202" s="275" customFormat="1" ht="36" hidden="1" customHeight="1" spans="1:10">
      <c r="A202" s="298">
        <v>2290804</v>
      </c>
      <c r="B202" s="308" t="s">
        <v>1388</v>
      </c>
      <c r="C202" s="307"/>
      <c r="D202" s="307">
        <v>0</v>
      </c>
      <c r="E202" s="292" t="str">
        <f t="shared" si="18"/>
        <v/>
      </c>
      <c r="F202" s="293" t="str">
        <f t="shared" si="19"/>
        <v>否</v>
      </c>
      <c r="G202" s="276" t="str">
        <f t="shared" si="20"/>
        <v>项</v>
      </c>
      <c r="H202" s="294" t="str">
        <f t="shared" si="21"/>
        <v>229</v>
      </c>
      <c r="I202" s="294" t="str">
        <f t="shared" si="22"/>
        <v>22908</v>
      </c>
      <c r="J202" s="294" t="str">
        <f t="shared" si="23"/>
        <v>2290804</v>
      </c>
    </row>
    <row r="203" s="275" customFormat="1" ht="36" hidden="1" customHeight="1" spans="1:10">
      <c r="A203" s="298">
        <v>2290805</v>
      </c>
      <c r="B203" s="308" t="s">
        <v>1389</v>
      </c>
      <c r="C203" s="307"/>
      <c r="D203" s="307">
        <v>0</v>
      </c>
      <c r="E203" s="292" t="str">
        <f t="shared" si="18"/>
        <v/>
      </c>
      <c r="F203" s="293" t="str">
        <f t="shared" si="19"/>
        <v>否</v>
      </c>
      <c r="G203" s="276" t="str">
        <f t="shared" si="20"/>
        <v>项</v>
      </c>
      <c r="H203" s="294" t="str">
        <f t="shared" si="21"/>
        <v>229</v>
      </c>
      <c r="I203" s="294" t="str">
        <f t="shared" si="22"/>
        <v>22908</v>
      </c>
      <c r="J203" s="294" t="str">
        <f t="shared" si="23"/>
        <v>2290805</v>
      </c>
    </row>
    <row r="204" s="275" customFormat="1" ht="36" hidden="1" customHeight="1" spans="1:10">
      <c r="A204" s="298">
        <v>2290806</v>
      </c>
      <c r="B204" s="308" t="s">
        <v>1390</v>
      </c>
      <c r="C204" s="307"/>
      <c r="D204" s="307">
        <v>0</v>
      </c>
      <c r="E204" s="292" t="str">
        <f t="shared" si="18"/>
        <v/>
      </c>
      <c r="F204" s="293" t="str">
        <f t="shared" si="19"/>
        <v>否</v>
      </c>
      <c r="G204" s="276" t="str">
        <f t="shared" si="20"/>
        <v>项</v>
      </c>
      <c r="H204" s="294" t="str">
        <f t="shared" si="21"/>
        <v>229</v>
      </c>
      <c r="I204" s="294" t="str">
        <f t="shared" si="22"/>
        <v>22908</v>
      </c>
      <c r="J204" s="294" t="str">
        <f t="shared" si="23"/>
        <v>2290806</v>
      </c>
    </row>
    <row r="205" s="275" customFormat="1" ht="36" hidden="1" customHeight="1" spans="1:10">
      <c r="A205" s="298">
        <v>2290807</v>
      </c>
      <c r="B205" s="308" t="s">
        <v>1391</v>
      </c>
      <c r="C205" s="307"/>
      <c r="D205" s="307">
        <v>0</v>
      </c>
      <c r="E205" s="292" t="str">
        <f t="shared" si="18"/>
        <v/>
      </c>
      <c r="F205" s="293" t="str">
        <f t="shared" si="19"/>
        <v>否</v>
      </c>
      <c r="G205" s="276" t="str">
        <f t="shared" si="20"/>
        <v>项</v>
      </c>
      <c r="H205" s="294" t="str">
        <f t="shared" si="21"/>
        <v>229</v>
      </c>
      <c r="I205" s="294" t="str">
        <f t="shared" si="22"/>
        <v>22908</v>
      </c>
      <c r="J205" s="294" t="str">
        <f t="shared" si="23"/>
        <v>2290807</v>
      </c>
    </row>
    <row r="206" s="275" customFormat="1" ht="36" hidden="1" customHeight="1" spans="1:10">
      <c r="A206" s="298">
        <v>2290808</v>
      </c>
      <c r="B206" s="308" t="s">
        <v>1392</v>
      </c>
      <c r="C206" s="307"/>
      <c r="D206" s="307">
        <v>0</v>
      </c>
      <c r="E206" s="292" t="str">
        <f t="shared" si="18"/>
        <v/>
      </c>
      <c r="F206" s="293" t="str">
        <f t="shared" si="19"/>
        <v>否</v>
      </c>
      <c r="G206" s="276" t="str">
        <f t="shared" si="20"/>
        <v>项</v>
      </c>
      <c r="H206" s="294" t="str">
        <f t="shared" si="21"/>
        <v>229</v>
      </c>
      <c r="I206" s="294" t="str">
        <f t="shared" si="22"/>
        <v>22908</v>
      </c>
      <c r="J206" s="294" t="str">
        <f t="shared" si="23"/>
        <v>2290808</v>
      </c>
    </row>
    <row r="207" s="275" customFormat="1" ht="36" hidden="1" customHeight="1" spans="1:10">
      <c r="A207" s="298">
        <v>2290899</v>
      </c>
      <c r="B207" s="308" t="s">
        <v>1393</v>
      </c>
      <c r="C207" s="307"/>
      <c r="D207" s="307">
        <v>0</v>
      </c>
      <c r="E207" s="292" t="str">
        <f t="shared" si="18"/>
        <v/>
      </c>
      <c r="F207" s="293" t="str">
        <f t="shared" si="19"/>
        <v>否</v>
      </c>
      <c r="G207" s="276" t="str">
        <f t="shared" si="20"/>
        <v>项</v>
      </c>
      <c r="H207" s="294" t="str">
        <f t="shared" si="21"/>
        <v>229</v>
      </c>
      <c r="I207" s="294" t="str">
        <f t="shared" si="22"/>
        <v>22908</v>
      </c>
      <c r="J207" s="294" t="str">
        <f t="shared" si="23"/>
        <v>2290899</v>
      </c>
    </row>
    <row r="208" s="275" customFormat="1" ht="36" customHeight="1" spans="1:10">
      <c r="A208" s="295">
        <v>22960</v>
      </c>
      <c r="B208" s="309" t="s">
        <v>1394</v>
      </c>
      <c r="C208" s="315">
        <f>SUMIFS(C209:C$278,$G209:$G$278,"项",$I209:$I$278,$A208)</f>
        <v>1057</v>
      </c>
      <c r="D208" s="315">
        <f>SUMIFS(D209:D$278,$G209:$G$278,"项",$I209:$I$278,$A208)</f>
        <v>2535</v>
      </c>
      <c r="E208" s="292">
        <f t="shared" si="18"/>
        <v>1.39829706717124</v>
      </c>
      <c r="F208" s="293" t="str">
        <f t="shared" si="19"/>
        <v>是</v>
      </c>
      <c r="G208" s="276" t="str">
        <f t="shared" si="20"/>
        <v>款</v>
      </c>
      <c r="H208" s="294" t="str">
        <f t="shared" si="21"/>
        <v>229</v>
      </c>
      <c r="I208" s="294" t="str">
        <f t="shared" si="22"/>
        <v>22960</v>
      </c>
      <c r="J208" s="294" t="str">
        <f t="shared" si="23"/>
        <v>22960</v>
      </c>
    </row>
    <row r="209" s="275" customFormat="1" ht="36" hidden="1" customHeight="1" spans="1:10">
      <c r="A209" s="298">
        <v>2296001</v>
      </c>
      <c r="B209" s="308" t="s">
        <v>1395</v>
      </c>
      <c r="C209" s="307"/>
      <c r="D209" s="307">
        <v>0</v>
      </c>
      <c r="E209" s="292" t="str">
        <f t="shared" si="18"/>
        <v/>
      </c>
      <c r="F209" s="293" t="str">
        <f t="shared" si="19"/>
        <v>否</v>
      </c>
      <c r="G209" s="276" t="str">
        <f t="shared" si="20"/>
        <v>项</v>
      </c>
      <c r="H209" s="294" t="str">
        <f t="shared" si="21"/>
        <v>229</v>
      </c>
      <c r="I209" s="294" t="str">
        <f t="shared" si="22"/>
        <v>22960</v>
      </c>
      <c r="J209" s="294" t="str">
        <f t="shared" si="23"/>
        <v>2296001</v>
      </c>
    </row>
    <row r="210" s="275" customFormat="1" ht="36" customHeight="1" spans="1:10">
      <c r="A210" s="298">
        <v>2296002</v>
      </c>
      <c r="B210" s="308" t="s">
        <v>1396</v>
      </c>
      <c r="C210" s="307">
        <v>458</v>
      </c>
      <c r="D210" s="307">
        <v>779</v>
      </c>
      <c r="E210" s="292">
        <f t="shared" si="18"/>
        <v>0.700873362445415</v>
      </c>
      <c r="F210" s="293" t="str">
        <f t="shared" si="19"/>
        <v>是</v>
      </c>
      <c r="G210" s="276" t="str">
        <f t="shared" si="20"/>
        <v>项</v>
      </c>
      <c r="H210" s="294" t="str">
        <f t="shared" si="21"/>
        <v>229</v>
      </c>
      <c r="I210" s="294" t="str">
        <f t="shared" si="22"/>
        <v>22960</v>
      </c>
      <c r="J210" s="294" t="str">
        <f t="shared" si="23"/>
        <v>2296002</v>
      </c>
    </row>
    <row r="211" s="275" customFormat="1" ht="36" customHeight="1" spans="1:10">
      <c r="A211" s="298">
        <v>2296003</v>
      </c>
      <c r="B211" s="308" t="s">
        <v>1397</v>
      </c>
      <c r="C211" s="307">
        <v>295</v>
      </c>
      <c r="D211" s="307">
        <v>656</v>
      </c>
      <c r="E211" s="292">
        <f t="shared" si="18"/>
        <v>1.22372881355932</v>
      </c>
      <c r="F211" s="293" t="str">
        <f t="shared" si="19"/>
        <v>是</v>
      </c>
      <c r="G211" s="276" t="str">
        <f t="shared" si="20"/>
        <v>项</v>
      </c>
      <c r="H211" s="294" t="str">
        <f t="shared" si="21"/>
        <v>229</v>
      </c>
      <c r="I211" s="294" t="str">
        <f t="shared" si="22"/>
        <v>22960</v>
      </c>
      <c r="J211" s="294" t="str">
        <f t="shared" si="23"/>
        <v>2296003</v>
      </c>
    </row>
    <row r="212" s="275" customFormat="1" ht="36" customHeight="1" spans="1:10">
      <c r="A212" s="298">
        <v>2296004</v>
      </c>
      <c r="B212" s="308" t="s">
        <v>1398</v>
      </c>
      <c r="C212" s="307">
        <v>3</v>
      </c>
      <c r="D212" s="307">
        <v>4</v>
      </c>
      <c r="E212" s="292">
        <f t="shared" si="18"/>
        <v>0.333333333333333</v>
      </c>
      <c r="F212" s="293" t="str">
        <f t="shared" si="19"/>
        <v>是</v>
      </c>
      <c r="G212" s="276" t="str">
        <f t="shared" si="20"/>
        <v>项</v>
      </c>
      <c r="H212" s="294" t="str">
        <f t="shared" si="21"/>
        <v>229</v>
      </c>
      <c r="I212" s="294" t="str">
        <f t="shared" si="22"/>
        <v>22960</v>
      </c>
      <c r="J212" s="294" t="str">
        <f t="shared" si="23"/>
        <v>2296004</v>
      </c>
    </row>
    <row r="213" s="275" customFormat="1" ht="36" hidden="1" customHeight="1" spans="1:10">
      <c r="A213" s="298">
        <v>2296005</v>
      </c>
      <c r="B213" s="308" t="s">
        <v>1399</v>
      </c>
      <c r="C213" s="307"/>
      <c r="D213" s="307">
        <v>0</v>
      </c>
      <c r="E213" s="292" t="str">
        <f t="shared" si="18"/>
        <v/>
      </c>
      <c r="F213" s="293" t="str">
        <f t="shared" si="19"/>
        <v>否</v>
      </c>
      <c r="G213" s="276" t="str">
        <f t="shared" si="20"/>
        <v>项</v>
      </c>
      <c r="H213" s="294" t="str">
        <f t="shared" si="21"/>
        <v>229</v>
      </c>
      <c r="I213" s="294" t="str">
        <f t="shared" si="22"/>
        <v>22960</v>
      </c>
      <c r="J213" s="294" t="str">
        <f t="shared" si="23"/>
        <v>2296005</v>
      </c>
    </row>
    <row r="214" s="275" customFormat="1" ht="36" customHeight="1" spans="1:10">
      <c r="A214" s="298">
        <v>2296006</v>
      </c>
      <c r="B214" s="308" t="s">
        <v>1400</v>
      </c>
      <c r="C214" s="307">
        <v>108</v>
      </c>
      <c r="D214" s="307">
        <v>163</v>
      </c>
      <c r="E214" s="292">
        <f t="shared" si="18"/>
        <v>0.509259259259259</v>
      </c>
      <c r="F214" s="293" t="str">
        <f t="shared" si="19"/>
        <v>是</v>
      </c>
      <c r="G214" s="276" t="str">
        <f t="shared" si="20"/>
        <v>项</v>
      </c>
      <c r="H214" s="294" t="str">
        <f t="shared" si="21"/>
        <v>229</v>
      </c>
      <c r="I214" s="294" t="str">
        <f t="shared" si="22"/>
        <v>22960</v>
      </c>
      <c r="J214" s="294" t="str">
        <f t="shared" si="23"/>
        <v>2296006</v>
      </c>
    </row>
    <row r="215" s="275" customFormat="1" ht="36" customHeight="1" spans="1:10">
      <c r="A215" s="298">
        <v>2296010</v>
      </c>
      <c r="B215" s="308" t="s">
        <v>1401</v>
      </c>
      <c r="C215" s="307"/>
      <c r="D215" s="307">
        <v>8</v>
      </c>
      <c r="E215" s="292" t="str">
        <f t="shared" si="18"/>
        <v/>
      </c>
      <c r="F215" s="293" t="str">
        <f t="shared" si="19"/>
        <v>是</v>
      </c>
      <c r="G215" s="276" t="str">
        <f t="shared" si="20"/>
        <v>项</v>
      </c>
      <c r="H215" s="294" t="str">
        <f t="shared" si="21"/>
        <v>229</v>
      </c>
      <c r="I215" s="294" t="str">
        <f t="shared" si="22"/>
        <v>22960</v>
      </c>
      <c r="J215" s="294" t="str">
        <f t="shared" si="23"/>
        <v>2296010</v>
      </c>
    </row>
    <row r="216" s="275" customFormat="1" ht="36" hidden="1" customHeight="1" spans="1:10">
      <c r="A216" s="298">
        <v>2296011</v>
      </c>
      <c r="B216" s="308" t="s">
        <v>1402</v>
      </c>
      <c r="C216" s="307"/>
      <c r="D216" s="307">
        <v>0</v>
      </c>
      <c r="E216" s="292" t="str">
        <f t="shared" si="18"/>
        <v/>
      </c>
      <c r="F216" s="293" t="str">
        <f t="shared" si="19"/>
        <v>否</v>
      </c>
      <c r="G216" s="276" t="str">
        <f t="shared" si="20"/>
        <v>项</v>
      </c>
      <c r="H216" s="294" t="str">
        <f t="shared" si="21"/>
        <v>229</v>
      </c>
      <c r="I216" s="294" t="str">
        <f t="shared" si="22"/>
        <v>22960</v>
      </c>
      <c r="J216" s="294" t="str">
        <f t="shared" si="23"/>
        <v>2296011</v>
      </c>
    </row>
    <row r="217" s="275" customFormat="1" ht="36" hidden="1" customHeight="1" spans="1:10">
      <c r="A217" s="298">
        <v>2296012</v>
      </c>
      <c r="B217" s="308" t="s">
        <v>1403</v>
      </c>
      <c r="C217" s="307"/>
      <c r="D217" s="307">
        <v>0</v>
      </c>
      <c r="E217" s="292" t="str">
        <f t="shared" si="18"/>
        <v/>
      </c>
      <c r="F217" s="293" t="str">
        <f t="shared" si="19"/>
        <v>否</v>
      </c>
      <c r="G217" s="276" t="str">
        <f t="shared" si="20"/>
        <v>项</v>
      </c>
      <c r="H217" s="294" t="str">
        <f t="shared" si="21"/>
        <v>229</v>
      </c>
      <c r="I217" s="294" t="str">
        <f t="shared" si="22"/>
        <v>22960</v>
      </c>
      <c r="J217" s="294" t="str">
        <f t="shared" si="23"/>
        <v>2296012</v>
      </c>
    </row>
    <row r="218" s="275" customFormat="1" ht="36" hidden="1" customHeight="1" spans="1:10">
      <c r="A218" s="298">
        <v>2296013</v>
      </c>
      <c r="B218" s="308" t="s">
        <v>1404</v>
      </c>
      <c r="C218" s="307"/>
      <c r="D218" s="307">
        <v>0</v>
      </c>
      <c r="E218" s="292" t="str">
        <f t="shared" si="18"/>
        <v/>
      </c>
      <c r="F218" s="293" t="str">
        <f t="shared" si="19"/>
        <v>否</v>
      </c>
      <c r="G218" s="276" t="str">
        <f t="shared" si="20"/>
        <v>项</v>
      </c>
      <c r="H218" s="294" t="str">
        <f t="shared" si="21"/>
        <v>229</v>
      </c>
      <c r="I218" s="294" t="str">
        <f t="shared" si="22"/>
        <v>22960</v>
      </c>
      <c r="J218" s="294" t="str">
        <f t="shared" si="23"/>
        <v>2296013</v>
      </c>
    </row>
    <row r="219" s="275" customFormat="1" ht="36" customHeight="1" spans="1:10">
      <c r="A219" s="298">
        <v>2296099</v>
      </c>
      <c r="B219" s="308" t="s">
        <v>1405</v>
      </c>
      <c r="C219" s="307">
        <v>193</v>
      </c>
      <c r="D219" s="307">
        <v>925</v>
      </c>
      <c r="E219" s="292">
        <f t="shared" si="18"/>
        <v>3.79274611398964</v>
      </c>
      <c r="F219" s="293" t="str">
        <f t="shared" si="19"/>
        <v>是</v>
      </c>
      <c r="G219" s="276" t="str">
        <f t="shared" si="20"/>
        <v>项</v>
      </c>
      <c r="H219" s="294" t="str">
        <f t="shared" si="21"/>
        <v>229</v>
      </c>
      <c r="I219" s="294" t="str">
        <f t="shared" si="22"/>
        <v>22960</v>
      </c>
      <c r="J219" s="294" t="str">
        <f t="shared" si="23"/>
        <v>2296099</v>
      </c>
    </row>
    <row r="220" s="275" customFormat="1" ht="36" customHeight="1" spans="1:10">
      <c r="A220" s="295" t="s">
        <v>1406</v>
      </c>
      <c r="B220" s="309" t="s">
        <v>1407</v>
      </c>
      <c r="C220" s="315">
        <f>SUMIFS(C221:C$278,$G221:$G$278,"项",$I221:$I$278,$A220)</f>
        <v>1178</v>
      </c>
      <c r="D220" s="315">
        <f>SUMIFS(D221:D$278,$G221:$G$278,"项",$I221:$I$278,$A220)</f>
        <v>0</v>
      </c>
      <c r="E220" s="292">
        <f t="shared" si="18"/>
        <v>-1</v>
      </c>
      <c r="F220" s="293" t="str">
        <f t="shared" si="19"/>
        <v>是</v>
      </c>
      <c r="G220" s="276" t="str">
        <f t="shared" si="20"/>
        <v>款</v>
      </c>
      <c r="H220" s="294" t="str">
        <f t="shared" si="21"/>
        <v>229</v>
      </c>
      <c r="I220" s="294" t="str">
        <f t="shared" si="22"/>
        <v>22998</v>
      </c>
      <c r="J220" s="294" t="str">
        <f t="shared" si="23"/>
        <v>22998</v>
      </c>
    </row>
    <row r="221" s="275" customFormat="1" ht="36" customHeight="1" spans="1:10">
      <c r="A221" s="298">
        <v>2299899</v>
      </c>
      <c r="B221" s="308" t="s">
        <v>1121</v>
      </c>
      <c r="C221" s="307">
        <v>1178</v>
      </c>
      <c r="D221" s="307"/>
      <c r="E221" s="292">
        <f t="shared" si="18"/>
        <v>-1</v>
      </c>
      <c r="F221" s="293" t="str">
        <f t="shared" si="19"/>
        <v>是</v>
      </c>
      <c r="G221" s="276" t="str">
        <f t="shared" si="20"/>
        <v>项</v>
      </c>
      <c r="H221" s="294" t="str">
        <f t="shared" si="21"/>
        <v>229</v>
      </c>
      <c r="I221" s="294" t="str">
        <f t="shared" si="22"/>
        <v>22998</v>
      </c>
      <c r="J221" s="294" t="str">
        <f t="shared" si="23"/>
        <v>2299899</v>
      </c>
    </row>
    <row r="222" s="275" customFormat="1" ht="36" customHeight="1" spans="1:10">
      <c r="A222" s="289">
        <v>232</v>
      </c>
      <c r="B222" s="310" t="s">
        <v>1408</v>
      </c>
      <c r="C222" s="315">
        <f>SUMIFS(C223:C$278,$G223:$G$278,"款",$H223:$H$278,$A222)</f>
        <v>10300</v>
      </c>
      <c r="D222" s="315">
        <f>SUMIFS(D223:D$278,$G223:$G$278,"款",$H223:$H$278,$A222)</f>
        <v>11872</v>
      </c>
      <c r="E222" s="292">
        <f t="shared" si="18"/>
        <v>0.152621359223301</v>
      </c>
      <c r="F222" s="293" t="str">
        <f t="shared" si="19"/>
        <v>是</v>
      </c>
      <c r="G222" s="276" t="str">
        <f t="shared" si="20"/>
        <v>类</v>
      </c>
      <c r="H222" s="294" t="str">
        <f t="shared" si="21"/>
        <v>232</v>
      </c>
      <c r="I222" s="294" t="str">
        <f t="shared" si="22"/>
        <v>232</v>
      </c>
      <c r="J222" s="294" t="str">
        <f t="shared" si="23"/>
        <v>232</v>
      </c>
    </row>
    <row r="223" s="275" customFormat="1" ht="36" customHeight="1" spans="1:10">
      <c r="A223" s="295" t="s">
        <v>1409</v>
      </c>
      <c r="B223" s="309" t="s">
        <v>1410</v>
      </c>
      <c r="C223" s="315">
        <f>SUMIFS(C224:C$278,$G224:$G$278,"项",$I224:$I$278,$A223)</f>
        <v>10300</v>
      </c>
      <c r="D223" s="315">
        <f>SUMIFS(D224:D$278,$G224:$G$278,"项",$I224:$I$278,$A223)</f>
        <v>11872</v>
      </c>
      <c r="E223" s="292">
        <f t="shared" si="18"/>
        <v>0.152621359223301</v>
      </c>
      <c r="F223" s="293" t="str">
        <f t="shared" si="19"/>
        <v>是</v>
      </c>
      <c r="G223" s="276" t="str">
        <f t="shared" si="20"/>
        <v>款</v>
      </c>
      <c r="H223" s="294" t="str">
        <f t="shared" si="21"/>
        <v>232</v>
      </c>
      <c r="I223" s="294" t="str">
        <f t="shared" si="22"/>
        <v>23204</v>
      </c>
      <c r="J223" s="294" t="str">
        <f t="shared" si="23"/>
        <v>23204</v>
      </c>
    </row>
    <row r="224" s="275" customFormat="1" ht="36" hidden="1" customHeight="1" spans="1:10">
      <c r="A224" s="298">
        <v>2320401</v>
      </c>
      <c r="B224" s="308" t="s">
        <v>1411</v>
      </c>
      <c r="C224" s="307"/>
      <c r="D224" s="307">
        <v>0</v>
      </c>
      <c r="E224" s="292" t="str">
        <f t="shared" si="18"/>
        <v/>
      </c>
      <c r="F224" s="293" t="str">
        <f t="shared" si="19"/>
        <v>否</v>
      </c>
      <c r="G224" s="276" t="str">
        <f t="shared" si="20"/>
        <v>项</v>
      </c>
      <c r="H224" s="294" t="str">
        <f t="shared" si="21"/>
        <v>232</v>
      </c>
      <c r="I224" s="294" t="str">
        <f t="shared" si="22"/>
        <v>23204</v>
      </c>
      <c r="J224" s="294" t="str">
        <f t="shared" si="23"/>
        <v>2320401</v>
      </c>
    </row>
    <row r="225" s="275" customFormat="1" ht="36" hidden="1" customHeight="1" spans="1:10">
      <c r="A225" s="298">
        <v>2320402</v>
      </c>
      <c r="B225" s="308" t="s">
        <v>1412</v>
      </c>
      <c r="C225" s="307"/>
      <c r="D225" s="307">
        <v>0</v>
      </c>
      <c r="E225" s="292" t="str">
        <f t="shared" si="18"/>
        <v/>
      </c>
      <c r="F225" s="293" t="str">
        <f t="shared" si="19"/>
        <v>否</v>
      </c>
      <c r="G225" s="276" t="str">
        <f t="shared" si="20"/>
        <v>项</v>
      </c>
      <c r="H225" s="294" t="str">
        <f t="shared" si="21"/>
        <v>232</v>
      </c>
      <c r="I225" s="294" t="str">
        <f t="shared" si="22"/>
        <v>23204</v>
      </c>
      <c r="J225" s="294" t="str">
        <f t="shared" si="23"/>
        <v>2320402</v>
      </c>
    </row>
    <row r="226" s="275" customFormat="1" ht="36" hidden="1" customHeight="1" spans="1:10">
      <c r="A226" s="298">
        <v>2320405</v>
      </c>
      <c r="B226" s="308" t="s">
        <v>1413</v>
      </c>
      <c r="C226" s="307"/>
      <c r="D226" s="307">
        <v>0</v>
      </c>
      <c r="E226" s="292" t="str">
        <f t="shared" si="18"/>
        <v/>
      </c>
      <c r="F226" s="293" t="str">
        <f t="shared" si="19"/>
        <v>否</v>
      </c>
      <c r="G226" s="276" t="str">
        <f t="shared" si="20"/>
        <v>项</v>
      </c>
      <c r="H226" s="294" t="str">
        <f t="shared" si="21"/>
        <v>232</v>
      </c>
      <c r="I226" s="294" t="str">
        <f t="shared" si="22"/>
        <v>23204</v>
      </c>
      <c r="J226" s="294" t="str">
        <f t="shared" si="23"/>
        <v>2320405</v>
      </c>
    </row>
    <row r="227" s="275" customFormat="1" ht="36" customHeight="1" spans="1:10">
      <c r="A227" s="298">
        <v>2320411</v>
      </c>
      <c r="B227" s="308" t="s">
        <v>1414</v>
      </c>
      <c r="C227" s="307">
        <v>189</v>
      </c>
      <c r="D227" s="307">
        <v>143</v>
      </c>
      <c r="E227" s="292">
        <f t="shared" si="18"/>
        <v>-0.243386243386243</v>
      </c>
      <c r="F227" s="293" t="str">
        <f t="shared" si="19"/>
        <v>是</v>
      </c>
      <c r="G227" s="276" t="str">
        <f t="shared" si="20"/>
        <v>项</v>
      </c>
      <c r="H227" s="294" t="str">
        <f t="shared" si="21"/>
        <v>232</v>
      </c>
      <c r="I227" s="294" t="str">
        <f t="shared" si="22"/>
        <v>23204</v>
      </c>
      <c r="J227" s="294" t="str">
        <f t="shared" si="23"/>
        <v>2320411</v>
      </c>
    </row>
    <row r="228" s="275" customFormat="1" ht="36" hidden="1" customHeight="1" spans="1:10">
      <c r="A228" s="298">
        <v>2320413</v>
      </c>
      <c r="B228" s="308" t="s">
        <v>1415</v>
      </c>
      <c r="C228" s="307"/>
      <c r="D228" s="307">
        <v>0</v>
      </c>
      <c r="E228" s="292" t="str">
        <f t="shared" si="18"/>
        <v/>
      </c>
      <c r="F228" s="293" t="str">
        <f t="shared" si="19"/>
        <v>否</v>
      </c>
      <c r="G228" s="276" t="str">
        <f t="shared" si="20"/>
        <v>项</v>
      </c>
      <c r="H228" s="294" t="str">
        <f t="shared" si="21"/>
        <v>232</v>
      </c>
      <c r="I228" s="294" t="str">
        <f t="shared" si="22"/>
        <v>23204</v>
      </c>
      <c r="J228" s="294" t="str">
        <f t="shared" si="23"/>
        <v>2320413</v>
      </c>
    </row>
    <row r="229" s="275" customFormat="1" ht="36" hidden="1" customHeight="1" spans="1:10">
      <c r="A229" s="298">
        <v>2320414</v>
      </c>
      <c r="B229" s="308" t="s">
        <v>1416</v>
      </c>
      <c r="C229" s="307"/>
      <c r="D229" s="307">
        <v>0</v>
      </c>
      <c r="E229" s="292" t="str">
        <f t="shared" si="18"/>
        <v/>
      </c>
      <c r="F229" s="293" t="str">
        <f t="shared" si="19"/>
        <v>否</v>
      </c>
      <c r="G229" s="276" t="str">
        <f t="shared" si="20"/>
        <v>项</v>
      </c>
      <c r="H229" s="294" t="str">
        <f t="shared" si="21"/>
        <v>232</v>
      </c>
      <c r="I229" s="294" t="str">
        <f t="shared" si="22"/>
        <v>23204</v>
      </c>
      <c r="J229" s="294" t="str">
        <f t="shared" si="23"/>
        <v>2320414</v>
      </c>
    </row>
    <row r="230" s="275" customFormat="1" ht="36" hidden="1" customHeight="1" spans="1:10">
      <c r="A230" s="298">
        <v>2320416</v>
      </c>
      <c r="B230" s="308" t="s">
        <v>1417</v>
      </c>
      <c r="C230" s="307"/>
      <c r="D230" s="307">
        <v>0</v>
      </c>
      <c r="E230" s="292" t="str">
        <f t="shared" si="18"/>
        <v/>
      </c>
      <c r="F230" s="293" t="str">
        <f t="shared" si="19"/>
        <v>否</v>
      </c>
      <c r="G230" s="276" t="str">
        <f t="shared" si="20"/>
        <v>项</v>
      </c>
      <c r="H230" s="294" t="str">
        <f t="shared" si="21"/>
        <v>232</v>
      </c>
      <c r="I230" s="294" t="str">
        <f t="shared" si="22"/>
        <v>23204</v>
      </c>
      <c r="J230" s="294" t="str">
        <f t="shared" si="23"/>
        <v>2320416</v>
      </c>
    </row>
    <row r="231" s="275" customFormat="1" ht="36" hidden="1" customHeight="1" spans="1:10">
      <c r="A231" s="298">
        <v>2320417</v>
      </c>
      <c r="B231" s="308" t="s">
        <v>1418</v>
      </c>
      <c r="C231" s="307"/>
      <c r="D231" s="307">
        <v>0</v>
      </c>
      <c r="E231" s="292" t="str">
        <f t="shared" si="18"/>
        <v/>
      </c>
      <c r="F231" s="293" t="str">
        <f t="shared" si="19"/>
        <v>否</v>
      </c>
      <c r="G231" s="276" t="str">
        <f t="shared" si="20"/>
        <v>项</v>
      </c>
      <c r="H231" s="294" t="str">
        <f t="shared" si="21"/>
        <v>232</v>
      </c>
      <c r="I231" s="294" t="str">
        <f t="shared" si="22"/>
        <v>23204</v>
      </c>
      <c r="J231" s="294" t="str">
        <f t="shared" si="23"/>
        <v>2320417</v>
      </c>
    </row>
    <row r="232" s="275" customFormat="1" ht="36" hidden="1" customHeight="1" spans="1:10">
      <c r="A232" s="298">
        <v>2320418</v>
      </c>
      <c r="B232" s="308" t="s">
        <v>1419</v>
      </c>
      <c r="C232" s="307"/>
      <c r="D232" s="307">
        <v>0</v>
      </c>
      <c r="E232" s="292" t="str">
        <f t="shared" si="18"/>
        <v/>
      </c>
      <c r="F232" s="293" t="str">
        <f t="shared" si="19"/>
        <v>否</v>
      </c>
      <c r="G232" s="276" t="str">
        <f t="shared" si="20"/>
        <v>项</v>
      </c>
      <c r="H232" s="294" t="str">
        <f t="shared" si="21"/>
        <v>232</v>
      </c>
      <c r="I232" s="294" t="str">
        <f t="shared" si="22"/>
        <v>23204</v>
      </c>
      <c r="J232" s="294" t="str">
        <f t="shared" si="23"/>
        <v>2320418</v>
      </c>
    </row>
    <row r="233" s="275" customFormat="1" ht="36" hidden="1" customHeight="1" spans="1:10">
      <c r="A233" s="298">
        <v>2320419</v>
      </c>
      <c r="B233" s="308" t="s">
        <v>1420</v>
      </c>
      <c r="C233" s="307"/>
      <c r="D233" s="307">
        <v>0</v>
      </c>
      <c r="E233" s="292" t="str">
        <f t="shared" si="18"/>
        <v/>
      </c>
      <c r="F233" s="293" t="str">
        <f t="shared" si="19"/>
        <v>否</v>
      </c>
      <c r="G233" s="276" t="str">
        <f t="shared" si="20"/>
        <v>项</v>
      </c>
      <c r="H233" s="294" t="str">
        <f t="shared" si="21"/>
        <v>232</v>
      </c>
      <c r="I233" s="294" t="str">
        <f t="shared" si="22"/>
        <v>23204</v>
      </c>
      <c r="J233" s="294" t="str">
        <f t="shared" si="23"/>
        <v>2320419</v>
      </c>
    </row>
    <row r="234" s="275" customFormat="1" ht="36" hidden="1" customHeight="1" spans="1:10">
      <c r="A234" s="298">
        <v>2320420</v>
      </c>
      <c r="B234" s="308" t="s">
        <v>1421</v>
      </c>
      <c r="C234" s="307"/>
      <c r="D234" s="307">
        <v>0</v>
      </c>
      <c r="E234" s="292" t="str">
        <f t="shared" si="18"/>
        <v/>
      </c>
      <c r="F234" s="293" t="str">
        <f t="shared" si="19"/>
        <v>否</v>
      </c>
      <c r="G234" s="276" t="str">
        <f t="shared" si="20"/>
        <v>项</v>
      </c>
      <c r="H234" s="294" t="str">
        <f t="shared" si="21"/>
        <v>232</v>
      </c>
      <c r="I234" s="294" t="str">
        <f t="shared" si="22"/>
        <v>23204</v>
      </c>
      <c r="J234" s="294" t="str">
        <f t="shared" si="23"/>
        <v>2320420</v>
      </c>
    </row>
    <row r="235" s="275" customFormat="1" ht="36" customHeight="1" spans="1:10">
      <c r="A235" s="298">
        <v>2320431</v>
      </c>
      <c r="B235" s="308" t="s">
        <v>1422</v>
      </c>
      <c r="C235" s="307">
        <v>181</v>
      </c>
      <c r="D235" s="307">
        <v>181</v>
      </c>
      <c r="E235" s="292">
        <f t="shared" si="18"/>
        <v>0</v>
      </c>
      <c r="F235" s="293" t="str">
        <f t="shared" si="19"/>
        <v>是</v>
      </c>
      <c r="G235" s="276" t="str">
        <f t="shared" si="20"/>
        <v>项</v>
      </c>
      <c r="H235" s="294" t="str">
        <f t="shared" si="21"/>
        <v>232</v>
      </c>
      <c r="I235" s="294" t="str">
        <f t="shared" si="22"/>
        <v>23204</v>
      </c>
      <c r="J235" s="294" t="str">
        <f t="shared" si="23"/>
        <v>2320431</v>
      </c>
    </row>
    <row r="236" s="275" customFormat="1" ht="36" hidden="1" customHeight="1" spans="1:10">
      <c r="A236" s="298">
        <v>2320432</v>
      </c>
      <c r="B236" s="308" t="s">
        <v>1423</v>
      </c>
      <c r="C236" s="307"/>
      <c r="D236" s="307">
        <v>0</v>
      </c>
      <c r="E236" s="292" t="str">
        <f t="shared" si="18"/>
        <v/>
      </c>
      <c r="F236" s="293" t="str">
        <f t="shared" si="19"/>
        <v>否</v>
      </c>
      <c r="G236" s="276" t="str">
        <f t="shared" si="20"/>
        <v>项</v>
      </c>
      <c r="H236" s="294" t="str">
        <f t="shared" si="21"/>
        <v>232</v>
      </c>
      <c r="I236" s="294" t="str">
        <f t="shared" si="22"/>
        <v>23204</v>
      </c>
      <c r="J236" s="294" t="str">
        <f t="shared" si="23"/>
        <v>2320432</v>
      </c>
    </row>
    <row r="237" s="275" customFormat="1" ht="36" hidden="1" customHeight="1" spans="1:10">
      <c r="A237" s="298">
        <v>2320433</v>
      </c>
      <c r="B237" s="308" t="s">
        <v>1424</v>
      </c>
      <c r="C237" s="307"/>
      <c r="D237" s="307">
        <v>0</v>
      </c>
      <c r="E237" s="292" t="str">
        <f t="shared" si="18"/>
        <v/>
      </c>
      <c r="F237" s="293" t="str">
        <f t="shared" si="19"/>
        <v>否</v>
      </c>
      <c r="G237" s="276" t="str">
        <f t="shared" si="20"/>
        <v>项</v>
      </c>
      <c r="H237" s="294" t="str">
        <f t="shared" si="21"/>
        <v>232</v>
      </c>
      <c r="I237" s="294" t="str">
        <f t="shared" si="22"/>
        <v>23204</v>
      </c>
      <c r="J237" s="294" t="str">
        <f t="shared" si="23"/>
        <v>2320433</v>
      </c>
    </row>
    <row r="238" s="275" customFormat="1" ht="36" customHeight="1" spans="1:10">
      <c r="A238" s="298">
        <v>2320498</v>
      </c>
      <c r="B238" s="308" t="s">
        <v>1425</v>
      </c>
      <c r="C238" s="307">
        <v>9614</v>
      </c>
      <c r="D238" s="307">
        <v>9837</v>
      </c>
      <c r="E238" s="292">
        <f t="shared" si="18"/>
        <v>0.0231953401289786</v>
      </c>
      <c r="F238" s="293" t="str">
        <f t="shared" si="19"/>
        <v>是</v>
      </c>
      <c r="G238" s="276" t="str">
        <f t="shared" si="20"/>
        <v>项</v>
      </c>
      <c r="H238" s="294" t="str">
        <f t="shared" si="21"/>
        <v>232</v>
      </c>
      <c r="I238" s="294" t="str">
        <f t="shared" si="22"/>
        <v>23204</v>
      </c>
      <c r="J238" s="294" t="str">
        <f t="shared" si="23"/>
        <v>2320498</v>
      </c>
    </row>
    <row r="239" s="275" customFormat="1" ht="36" customHeight="1" spans="1:10">
      <c r="A239" s="298">
        <v>2320499</v>
      </c>
      <c r="B239" s="308" t="s">
        <v>1426</v>
      </c>
      <c r="C239" s="307">
        <v>316</v>
      </c>
      <c r="D239" s="307">
        <v>1711</v>
      </c>
      <c r="E239" s="292">
        <f t="shared" si="18"/>
        <v>4.41455696202532</v>
      </c>
      <c r="F239" s="293" t="str">
        <f t="shared" si="19"/>
        <v>是</v>
      </c>
      <c r="G239" s="276" t="str">
        <f t="shared" si="20"/>
        <v>项</v>
      </c>
      <c r="H239" s="294" t="str">
        <f t="shared" si="21"/>
        <v>232</v>
      </c>
      <c r="I239" s="294" t="str">
        <f t="shared" si="22"/>
        <v>23204</v>
      </c>
      <c r="J239" s="294" t="str">
        <f t="shared" si="23"/>
        <v>2320499</v>
      </c>
    </row>
    <row r="240" s="275" customFormat="1" ht="36" customHeight="1" spans="1:10">
      <c r="A240" s="289">
        <v>233</v>
      </c>
      <c r="B240" s="310" t="s">
        <v>1427</v>
      </c>
      <c r="C240" s="315">
        <f>SUMIFS(C241:C$278,$G241:$G$278,"款",$H241:$H$278,$A240)</f>
        <v>79</v>
      </c>
      <c r="D240" s="315">
        <f>SUMIFS(D241:D$278,$G241:$G$278,"款",$H241:$H$278,$A240)</f>
        <v>87</v>
      </c>
      <c r="E240" s="292">
        <f t="shared" si="18"/>
        <v>0.10126582278481</v>
      </c>
      <c r="F240" s="293" t="str">
        <f t="shared" si="19"/>
        <v>是</v>
      </c>
      <c r="G240" s="276" t="str">
        <f t="shared" si="20"/>
        <v>类</v>
      </c>
      <c r="H240" s="294" t="str">
        <f t="shared" si="21"/>
        <v>233</v>
      </c>
      <c r="I240" s="294" t="str">
        <f t="shared" si="22"/>
        <v>233</v>
      </c>
      <c r="J240" s="294" t="str">
        <f t="shared" si="23"/>
        <v>233</v>
      </c>
    </row>
    <row r="241" s="275" customFormat="1" ht="36" customHeight="1" spans="1:10">
      <c r="A241" s="295">
        <v>23304</v>
      </c>
      <c r="B241" s="309" t="s">
        <v>1428</v>
      </c>
      <c r="C241" s="315">
        <f>SUMIFS(C242:C$278,$G242:$G$278,"项",$I242:$I$278,$A241)</f>
        <v>79</v>
      </c>
      <c r="D241" s="315">
        <f>SUMIFS(D242:D$278,$G242:$G$278,"项",$I242:$I$278,$A241)</f>
        <v>87</v>
      </c>
      <c r="E241" s="292">
        <f t="shared" si="18"/>
        <v>0.10126582278481</v>
      </c>
      <c r="F241" s="293" t="str">
        <f t="shared" si="19"/>
        <v>是</v>
      </c>
      <c r="G241" s="276" t="str">
        <f t="shared" si="20"/>
        <v>款</v>
      </c>
      <c r="H241" s="294" t="str">
        <f t="shared" si="21"/>
        <v>233</v>
      </c>
      <c r="I241" s="294" t="str">
        <f t="shared" si="22"/>
        <v>23304</v>
      </c>
      <c r="J241" s="294" t="str">
        <f t="shared" si="23"/>
        <v>23304</v>
      </c>
    </row>
    <row r="242" s="275" customFormat="1" ht="36" hidden="1" customHeight="1" spans="1:10">
      <c r="A242" s="298">
        <v>2330401</v>
      </c>
      <c r="B242" s="308" t="s">
        <v>1429</v>
      </c>
      <c r="C242" s="307"/>
      <c r="D242" s="307">
        <v>0</v>
      </c>
      <c r="E242" s="292" t="str">
        <f t="shared" si="18"/>
        <v/>
      </c>
      <c r="F242" s="293" t="str">
        <f t="shared" si="19"/>
        <v>否</v>
      </c>
      <c r="G242" s="276" t="str">
        <f t="shared" si="20"/>
        <v>项</v>
      </c>
      <c r="H242" s="294" t="str">
        <f t="shared" si="21"/>
        <v>233</v>
      </c>
      <c r="I242" s="294" t="str">
        <f t="shared" si="22"/>
        <v>23304</v>
      </c>
      <c r="J242" s="294" t="str">
        <f t="shared" si="23"/>
        <v>2330401</v>
      </c>
    </row>
    <row r="243" s="275" customFormat="1" ht="36" hidden="1" customHeight="1" spans="1:10">
      <c r="A243" s="298">
        <v>2330402</v>
      </c>
      <c r="B243" s="308" t="s">
        <v>1430</v>
      </c>
      <c r="C243" s="307"/>
      <c r="D243" s="307">
        <v>0</v>
      </c>
      <c r="E243" s="292" t="str">
        <f t="shared" si="18"/>
        <v/>
      </c>
      <c r="F243" s="293" t="str">
        <f t="shared" si="19"/>
        <v>否</v>
      </c>
      <c r="G243" s="276" t="str">
        <f t="shared" si="20"/>
        <v>项</v>
      </c>
      <c r="H243" s="294" t="str">
        <f t="shared" si="21"/>
        <v>233</v>
      </c>
      <c r="I243" s="294" t="str">
        <f t="shared" si="22"/>
        <v>23304</v>
      </c>
      <c r="J243" s="294" t="str">
        <f t="shared" si="23"/>
        <v>2330402</v>
      </c>
    </row>
    <row r="244" s="275" customFormat="1" ht="36" hidden="1" customHeight="1" spans="1:10">
      <c r="A244" s="298">
        <v>2330405</v>
      </c>
      <c r="B244" s="308" t="s">
        <v>1431</v>
      </c>
      <c r="C244" s="307"/>
      <c r="D244" s="307">
        <v>0</v>
      </c>
      <c r="E244" s="292" t="str">
        <f t="shared" si="18"/>
        <v/>
      </c>
      <c r="F244" s="293" t="str">
        <f t="shared" si="19"/>
        <v>否</v>
      </c>
      <c r="G244" s="276" t="str">
        <f t="shared" si="20"/>
        <v>项</v>
      </c>
      <c r="H244" s="294" t="str">
        <f t="shared" si="21"/>
        <v>233</v>
      </c>
      <c r="I244" s="294" t="str">
        <f t="shared" si="22"/>
        <v>23304</v>
      </c>
      <c r="J244" s="294" t="str">
        <f t="shared" si="23"/>
        <v>2330405</v>
      </c>
    </row>
    <row r="245" s="275" customFormat="1" ht="36" customHeight="1" spans="1:10">
      <c r="A245" s="298">
        <v>2330411</v>
      </c>
      <c r="B245" s="308" t="s">
        <v>1432</v>
      </c>
      <c r="C245" s="307">
        <v>2</v>
      </c>
      <c r="D245" s="307">
        <v>2</v>
      </c>
      <c r="E245" s="292">
        <f t="shared" si="18"/>
        <v>0</v>
      </c>
      <c r="F245" s="293" t="str">
        <f t="shared" si="19"/>
        <v>是</v>
      </c>
      <c r="G245" s="276" t="str">
        <f t="shared" si="20"/>
        <v>项</v>
      </c>
      <c r="H245" s="294" t="str">
        <f t="shared" si="21"/>
        <v>233</v>
      </c>
      <c r="I245" s="294" t="str">
        <f t="shared" si="22"/>
        <v>23304</v>
      </c>
      <c r="J245" s="294" t="str">
        <f t="shared" si="23"/>
        <v>2330411</v>
      </c>
    </row>
    <row r="246" s="275" customFormat="1" ht="36" hidden="1" customHeight="1" spans="1:10">
      <c r="A246" s="298">
        <v>2330413</v>
      </c>
      <c r="B246" s="308" t="s">
        <v>1433</v>
      </c>
      <c r="C246" s="307"/>
      <c r="D246" s="307">
        <v>0</v>
      </c>
      <c r="E246" s="292" t="str">
        <f t="shared" si="18"/>
        <v/>
      </c>
      <c r="F246" s="293" t="str">
        <f t="shared" si="19"/>
        <v>否</v>
      </c>
      <c r="G246" s="276" t="str">
        <f t="shared" si="20"/>
        <v>项</v>
      </c>
      <c r="H246" s="294" t="str">
        <f t="shared" si="21"/>
        <v>233</v>
      </c>
      <c r="I246" s="294" t="str">
        <f t="shared" si="22"/>
        <v>23304</v>
      </c>
      <c r="J246" s="294" t="str">
        <f t="shared" si="23"/>
        <v>2330413</v>
      </c>
    </row>
    <row r="247" s="275" customFormat="1" ht="36" hidden="1" customHeight="1" spans="1:10">
      <c r="A247" s="298">
        <v>2330414</v>
      </c>
      <c r="B247" s="308" t="s">
        <v>1434</v>
      </c>
      <c r="C247" s="307"/>
      <c r="D247" s="307">
        <v>0</v>
      </c>
      <c r="E247" s="292" t="str">
        <f t="shared" si="18"/>
        <v/>
      </c>
      <c r="F247" s="293" t="str">
        <f t="shared" si="19"/>
        <v>否</v>
      </c>
      <c r="G247" s="276" t="str">
        <f t="shared" si="20"/>
        <v>项</v>
      </c>
      <c r="H247" s="294" t="str">
        <f t="shared" si="21"/>
        <v>233</v>
      </c>
      <c r="I247" s="294" t="str">
        <f t="shared" si="22"/>
        <v>23304</v>
      </c>
      <c r="J247" s="294" t="str">
        <f t="shared" si="23"/>
        <v>2330414</v>
      </c>
    </row>
    <row r="248" s="275" customFormat="1" ht="36" hidden="1" customHeight="1" spans="1:10">
      <c r="A248" s="298">
        <v>2330416</v>
      </c>
      <c r="B248" s="308" t="s">
        <v>1435</v>
      </c>
      <c r="C248" s="307"/>
      <c r="D248" s="307">
        <v>0</v>
      </c>
      <c r="E248" s="292" t="str">
        <f t="shared" si="18"/>
        <v/>
      </c>
      <c r="F248" s="293" t="str">
        <f t="shared" si="19"/>
        <v>否</v>
      </c>
      <c r="G248" s="276" t="str">
        <f t="shared" si="20"/>
        <v>项</v>
      </c>
      <c r="H248" s="294" t="str">
        <f t="shared" si="21"/>
        <v>233</v>
      </c>
      <c r="I248" s="294" t="str">
        <f t="shared" si="22"/>
        <v>23304</v>
      </c>
      <c r="J248" s="294" t="str">
        <f t="shared" si="23"/>
        <v>2330416</v>
      </c>
    </row>
    <row r="249" s="275" customFormat="1" ht="36" hidden="1" customHeight="1" spans="1:10">
      <c r="A249" s="298">
        <v>2330417</v>
      </c>
      <c r="B249" s="308" t="s">
        <v>1436</v>
      </c>
      <c r="C249" s="307"/>
      <c r="D249" s="307">
        <v>0</v>
      </c>
      <c r="E249" s="292" t="str">
        <f t="shared" si="18"/>
        <v/>
      </c>
      <c r="F249" s="293" t="str">
        <f t="shared" si="19"/>
        <v>否</v>
      </c>
      <c r="G249" s="276" t="str">
        <f t="shared" si="20"/>
        <v>项</v>
      </c>
      <c r="H249" s="294" t="str">
        <f t="shared" si="21"/>
        <v>233</v>
      </c>
      <c r="I249" s="294" t="str">
        <f t="shared" si="22"/>
        <v>23304</v>
      </c>
      <c r="J249" s="294" t="str">
        <f t="shared" si="23"/>
        <v>2330417</v>
      </c>
    </row>
    <row r="250" s="275" customFormat="1" ht="36" hidden="1" customHeight="1" spans="1:10">
      <c r="A250" s="298">
        <v>2330418</v>
      </c>
      <c r="B250" s="308" t="s">
        <v>1437</v>
      </c>
      <c r="C250" s="307"/>
      <c r="D250" s="307">
        <v>0</v>
      </c>
      <c r="E250" s="292" t="str">
        <f t="shared" si="18"/>
        <v/>
      </c>
      <c r="F250" s="293" t="str">
        <f t="shared" si="19"/>
        <v>否</v>
      </c>
      <c r="G250" s="276" t="str">
        <f t="shared" si="20"/>
        <v>项</v>
      </c>
      <c r="H250" s="294" t="str">
        <f t="shared" si="21"/>
        <v>233</v>
      </c>
      <c r="I250" s="294" t="str">
        <f t="shared" si="22"/>
        <v>23304</v>
      </c>
      <c r="J250" s="294" t="str">
        <f t="shared" si="23"/>
        <v>2330418</v>
      </c>
    </row>
    <row r="251" s="275" customFormat="1" ht="36" hidden="1" customHeight="1" spans="1:10">
      <c r="A251" s="298">
        <v>2330419</v>
      </c>
      <c r="B251" s="308" t="s">
        <v>1438</v>
      </c>
      <c r="C251" s="307"/>
      <c r="D251" s="307">
        <v>0</v>
      </c>
      <c r="E251" s="292" t="str">
        <f t="shared" si="18"/>
        <v/>
      </c>
      <c r="F251" s="293" t="str">
        <f t="shared" si="19"/>
        <v>否</v>
      </c>
      <c r="G251" s="276" t="str">
        <f t="shared" si="20"/>
        <v>项</v>
      </c>
      <c r="H251" s="294" t="str">
        <f t="shared" si="21"/>
        <v>233</v>
      </c>
      <c r="I251" s="294" t="str">
        <f t="shared" si="22"/>
        <v>23304</v>
      </c>
      <c r="J251" s="294" t="str">
        <f t="shared" si="23"/>
        <v>2330419</v>
      </c>
    </row>
    <row r="252" s="275" customFormat="1" ht="36" hidden="1" customHeight="1" spans="1:10">
      <c r="A252" s="298">
        <v>2330420</v>
      </c>
      <c r="B252" s="308" t="s">
        <v>1439</v>
      </c>
      <c r="C252" s="307"/>
      <c r="D252" s="307">
        <v>0</v>
      </c>
      <c r="E252" s="292" t="str">
        <f t="shared" si="18"/>
        <v/>
      </c>
      <c r="F252" s="293" t="str">
        <f t="shared" si="19"/>
        <v>否</v>
      </c>
      <c r="G252" s="276" t="str">
        <f t="shared" si="20"/>
        <v>项</v>
      </c>
      <c r="H252" s="294" t="str">
        <f t="shared" si="21"/>
        <v>233</v>
      </c>
      <c r="I252" s="294" t="str">
        <f t="shared" si="22"/>
        <v>23304</v>
      </c>
      <c r="J252" s="294" t="str">
        <f t="shared" si="23"/>
        <v>2330420</v>
      </c>
    </row>
    <row r="253" s="275" customFormat="1" ht="36" hidden="1" customHeight="1" spans="1:10">
      <c r="A253" s="298">
        <v>2330431</v>
      </c>
      <c r="B253" s="308" t="s">
        <v>1440</v>
      </c>
      <c r="C253" s="307"/>
      <c r="D253" s="307"/>
      <c r="E253" s="292" t="str">
        <f t="shared" si="18"/>
        <v/>
      </c>
      <c r="F253" s="293" t="str">
        <f t="shared" si="19"/>
        <v>否</v>
      </c>
      <c r="G253" s="276" t="str">
        <f t="shared" si="20"/>
        <v>项</v>
      </c>
      <c r="H253" s="294" t="str">
        <f t="shared" si="21"/>
        <v>233</v>
      </c>
      <c r="I253" s="294" t="str">
        <f t="shared" si="22"/>
        <v>23304</v>
      </c>
      <c r="J253" s="294" t="str">
        <f t="shared" si="23"/>
        <v>2330431</v>
      </c>
    </row>
    <row r="254" s="275" customFormat="1" ht="36" hidden="1" customHeight="1" spans="1:10">
      <c r="A254" s="298">
        <v>2330432</v>
      </c>
      <c r="B254" s="308" t="s">
        <v>1441</v>
      </c>
      <c r="C254" s="307"/>
      <c r="D254" s="307">
        <v>0</v>
      </c>
      <c r="E254" s="292" t="str">
        <f t="shared" si="18"/>
        <v/>
      </c>
      <c r="F254" s="293" t="str">
        <f t="shared" si="19"/>
        <v>否</v>
      </c>
      <c r="G254" s="276" t="str">
        <f t="shared" si="20"/>
        <v>项</v>
      </c>
      <c r="H254" s="294" t="str">
        <f t="shared" si="21"/>
        <v>233</v>
      </c>
      <c r="I254" s="294" t="str">
        <f t="shared" si="22"/>
        <v>23304</v>
      </c>
      <c r="J254" s="294" t="str">
        <f t="shared" si="23"/>
        <v>2330432</v>
      </c>
    </row>
    <row r="255" s="275" customFormat="1" ht="36" hidden="1" customHeight="1" spans="1:10">
      <c r="A255" s="298">
        <v>2330433</v>
      </c>
      <c r="B255" s="308" t="s">
        <v>1442</v>
      </c>
      <c r="C255" s="307"/>
      <c r="D255" s="307">
        <v>0</v>
      </c>
      <c r="E255" s="292" t="str">
        <f t="shared" si="18"/>
        <v/>
      </c>
      <c r="F255" s="293" t="str">
        <f t="shared" si="19"/>
        <v>否</v>
      </c>
      <c r="G255" s="276" t="str">
        <f t="shared" si="20"/>
        <v>项</v>
      </c>
      <c r="H255" s="294" t="str">
        <f t="shared" si="21"/>
        <v>233</v>
      </c>
      <c r="I255" s="294" t="str">
        <f t="shared" si="22"/>
        <v>23304</v>
      </c>
      <c r="J255" s="294" t="str">
        <f t="shared" si="23"/>
        <v>2330433</v>
      </c>
    </row>
    <row r="256" s="275" customFormat="1" ht="36" customHeight="1" spans="1:10">
      <c r="A256" s="298">
        <v>2330498</v>
      </c>
      <c r="B256" s="308" t="s">
        <v>1443</v>
      </c>
      <c r="C256" s="307">
        <v>8</v>
      </c>
      <c r="D256" s="307">
        <v>39</v>
      </c>
      <c r="E256" s="292">
        <f t="shared" si="18"/>
        <v>3.875</v>
      </c>
      <c r="F256" s="293" t="str">
        <f t="shared" si="19"/>
        <v>是</v>
      </c>
      <c r="G256" s="276" t="str">
        <f t="shared" si="20"/>
        <v>项</v>
      </c>
      <c r="H256" s="294" t="str">
        <f t="shared" si="21"/>
        <v>233</v>
      </c>
      <c r="I256" s="294" t="str">
        <f t="shared" si="22"/>
        <v>23304</v>
      </c>
      <c r="J256" s="294" t="str">
        <f t="shared" si="23"/>
        <v>2330498</v>
      </c>
    </row>
    <row r="257" s="275" customFormat="1" ht="36" customHeight="1" spans="1:10">
      <c r="A257" s="298">
        <v>2330499</v>
      </c>
      <c r="B257" s="308" t="s">
        <v>1444</v>
      </c>
      <c r="C257" s="307">
        <v>69</v>
      </c>
      <c r="D257" s="307">
        <v>46</v>
      </c>
      <c r="E257" s="292">
        <f t="shared" si="18"/>
        <v>-0.333333333333333</v>
      </c>
      <c r="F257" s="293" t="str">
        <f t="shared" si="19"/>
        <v>是</v>
      </c>
      <c r="G257" s="276" t="str">
        <f t="shared" si="20"/>
        <v>项</v>
      </c>
      <c r="H257" s="294" t="str">
        <f t="shared" si="21"/>
        <v>233</v>
      </c>
      <c r="I257" s="294" t="str">
        <f t="shared" si="22"/>
        <v>23304</v>
      </c>
      <c r="J257" s="294" t="str">
        <f t="shared" si="23"/>
        <v>2330499</v>
      </c>
    </row>
    <row r="258" s="275" customFormat="1" ht="36" customHeight="1" spans="1:10">
      <c r="A258" s="289">
        <v>234</v>
      </c>
      <c r="B258" s="310" t="s">
        <v>1445</v>
      </c>
      <c r="C258" s="291">
        <f>SUMIFS(C259:C$278,$G259:$G$278,"款",$H259:$H$278,$A258)</f>
        <v>0</v>
      </c>
      <c r="D258" s="291">
        <f>SUMIFS(D259:D$278,$G259:$G$278,"款",$H259:$H$278,$A258)</f>
        <v>0</v>
      </c>
      <c r="E258" s="292" t="str">
        <f t="shared" si="18"/>
        <v/>
      </c>
      <c r="F258" s="293" t="str">
        <f t="shared" si="19"/>
        <v>是</v>
      </c>
      <c r="G258" s="276" t="str">
        <f t="shared" si="20"/>
        <v>类</v>
      </c>
      <c r="H258" s="294" t="str">
        <f t="shared" si="21"/>
        <v>234</v>
      </c>
      <c r="I258" s="294" t="str">
        <f t="shared" si="22"/>
        <v>234</v>
      </c>
      <c r="J258" s="294" t="str">
        <f t="shared" si="23"/>
        <v>234</v>
      </c>
    </row>
    <row r="259" s="275" customFormat="1" ht="36" hidden="1" customHeight="1" spans="1:10">
      <c r="A259" s="295">
        <v>23401</v>
      </c>
      <c r="B259" s="309" t="s">
        <v>1446</v>
      </c>
      <c r="C259" s="305">
        <f>SUMIFS(C260:C$278,$G260:$G$278,"项",$I260:$I$278,$A259)</f>
        <v>0</v>
      </c>
      <c r="D259" s="305">
        <f>SUMIFS(D260:D$278,$G260:$G$278,"项",$I260:$I$278,$A259)</f>
        <v>0</v>
      </c>
      <c r="E259" s="292" t="str">
        <f t="shared" si="18"/>
        <v/>
      </c>
      <c r="F259" s="293" t="str">
        <f t="shared" si="19"/>
        <v>否</v>
      </c>
      <c r="G259" s="276" t="str">
        <f t="shared" si="20"/>
        <v>款</v>
      </c>
      <c r="H259" s="294" t="str">
        <f t="shared" si="21"/>
        <v>234</v>
      </c>
      <c r="I259" s="294" t="str">
        <f t="shared" si="22"/>
        <v>23401</v>
      </c>
      <c r="J259" s="294" t="str">
        <f t="shared" si="23"/>
        <v>23401</v>
      </c>
    </row>
    <row r="260" s="275" customFormat="1" ht="36" hidden="1" customHeight="1" spans="1:10">
      <c r="A260" s="298">
        <v>2340101</v>
      </c>
      <c r="B260" s="308" t="s">
        <v>1447</v>
      </c>
      <c r="C260" s="301"/>
      <c r="D260" s="301">
        <v>0</v>
      </c>
      <c r="E260" s="292" t="str">
        <f t="shared" ref="E260:E289" si="24">IF(C260&lt;&gt;0,D260/C260-1,"")</f>
        <v/>
      </c>
      <c r="F260" s="293" t="str">
        <f t="shared" ref="F260:F279" si="25">IF(LEN(A260)=3,"是",IF(B260&lt;&gt;"",IF(SUM(C260:D260)&lt;&gt;0,"是","否"),"是"))</f>
        <v>否</v>
      </c>
      <c r="G260" s="276" t="str">
        <f t="shared" ref="G260:G291" si="26">_xlfn.IFS(LEN(A260)=3,"类",LEN(A260)=5,"款",LEN(A260)=7,"项")</f>
        <v>项</v>
      </c>
      <c r="H260" s="294" t="str">
        <f t="shared" ref="H260:H278" si="27">LEFT(A260,3)</f>
        <v>234</v>
      </c>
      <c r="I260" s="294" t="str">
        <f t="shared" ref="I260:I278" si="28">LEFT(A260,5)</f>
        <v>23401</v>
      </c>
      <c r="J260" s="294" t="str">
        <f t="shared" ref="J260:J278" si="29">LEFT(A260,7)</f>
        <v>2340101</v>
      </c>
    </row>
    <row r="261" s="275" customFormat="1" ht="36" hidden="1" customHeight="1" spans="1:10">
      <c r="A261" s="298">
        <v>2340102</v>
      </c>
      <c r="B261" s="308" t="s">
        <v>1448</v>
      </c>
      <c r="C261" s="301"/>
      <c r="D261" s="301">
        <v>0</v>
      </c>
      <c r="E261" s="292" t="str">
        <f t="shared" si="24"/>
        <v/>
      </c>
      <c r="F261" s="293" t="str">
        <f t="shared" si="25"/>
        <v>否</v>
      </c>
      <c r="G261" s="276" t="str">
        <f t="shared" si="26"/>
        <v>项</v>
      </c>
      <c r="H261" s="294" t="str">
        <f t="shared" si="27"/>
        <v>234</v>
      </c>
      <c r="I261" s="294" t="str">
        <f t="shared" si="28"/>
        <v>23401</v>
      </c>
      <c r="J261" s="294" t="str">
        <f t="shared" si="29"/>
        <v>2340102</v>
      </c>
    </row>
    <row r="262" s="275" customFormat="1" ht="36" hidden="1" customHeight="1" spans="1:10">
      <c r="A262" s="298">
        <v>2340103</v>
      </c>
      <c r="B262" s="308" t="s">
        <v>1449</v>
      </c>
      <c r="C262" s="301"/>
      <c r="D262" s="301">
        <v>0</v>
      </c>
      <c r="E262" s="292" t="str">
        <f t="shared" si="24"/>
        <v/>
      </c>
      <c r="F262" s="293" t="str">
        <f t="shared" si="25"/>
        <v>否</v>
      </c>
      <c r="G262" s="276" t="str">
        <f t="shared" si="26"/>
        <v>项</v>
      </c>
      <c r="H262" s="294" t="str">
        <f t="shared" si="27"/>
        <v>234</v>
      </c>
      <c r="I262" s="294" t="str">
        <f t="shared" si="28"/>
        <v>23401</v>
      </c>
      <c r="J262" s="294" t="str">
        <f t="shared" si="29"/>
        <v>2340103</v>
      </c>
    </row>
    <row r="263" s="275" customFormat="1" ht="36" hidden="1" customHeight="1" spans="1:10">
      <c r="A263" s="298">
        <v>2340104</v>
      </c>
      <c r="B263" s="308" t="s">
        <v>1450</v>
      </c>
      <c r="C263" s="301"/>
      <c r="D263" s="301">
        <v>0</v>
      </c>
      <c r="E263" s="292" t="str">
        <f t="shared" si="24"/>
        <v/>
      </c>
      <c r="F263" s="293" t="str">
        <f t="shared" si="25"/>
        <v>否</v>
      </c>
      <c r="G263" s="276" t="str">
        <f t="shared" si="26"/>
        <v>项</v>
      </c>
      <c r="H263" s="294" t="str">
        <f t="shared" si="27"/>
        <v>234</v>
      </c>
      <c r="I263" s="294" t="str">
        <f t="shared" si="28"/>
        <v>23401</v>
      </c>
      <c r="J263" s="294" t="str">
        <f t="shared" si="29"/>
        <v>2340104</v>
      </c>
    </row>
    <row r="264" s="275" customFormat="1" ht="36" hidden="1" customHeight="1" spans="1:10">
      <c r="A264" s="298">
        <v>2340105</v>
      </c>
      <c r="B264" s="308" t="s">
        <v>1451</v>
      </c>
      <c r="C264" s="301"/>
      <c r="D264" s="301">
        <v>0</v>
      </c>
      <c r="E264" s="292" t="str">
        <f t="shared" si="24"/>
        <v/>
      </c>
      <c r="F264" s="293" t="str">
        <f t="shared" si="25"/>
        <v>否</v>
      </c>
      <c r="G264" s="276" t="str">
        <f t="shared" si="26"/>
        <v>项</v>
      </c>
      <c r="H264" s="294" t="str">
        <f t="shared" si="27"/>
        <v>234</v>
      </c>
      <c r="I264" s="294" t="str">
        <f t="shared" si="28"/>
        <v>23401</v>
      </c>
      <c r="J264" s="294" t="str">
        <f t="shared" si="29"/>
        <v>2340105</v>
      </c>
    </row>
    <row r="265" s="275" customFormat="1" ht="36" hidden="1" customHeight="1" spans="1:10">
      <c r="A265" s="298">
        <v>2340106</v>
      </c>
      <c r="B265" s="308" t="s">
        <v>1452</v>
      </c>
      <c r="C265" s="301"/>
      <c r="D265" s="301">
        <v>0</v>
      </c>
      <c r="E265" s="292" t="str">
        <f t="shared" si="24"/>
        <v/>
      </c>
      <c r="F265" s="293" t="str">
        <f t="shared" si="25"/>
        <v>否</v>
      </c>
      <c r="G265" s="276" t="str">
        <f t="shared" si="26"/>
        <v>项</v>
      </c>
      <c r="H265" s="294" t="str">
        <f t="shared" si="27"/>
        <v>234</v>
      </c>
      <c r="I265" s="294" t="str">
        <f t="shared" si="28"/>
        <v>23401</v>
      </c>
      <c r="J265" s="294" t="str">
        <f t="shared" si="29"/>
        <v>2340106</v>
      </c>
    </row>
    <row r="266" s="275" customFormat="1" ht="36" hidden="1" customHeight="1" spans="1:10">
      <c r="A266" s="298">
        <v>2340107</v>
      </c>
      <c r="B266" s="308" t="s">
        <v>1453</v>
      </c>
      <c r="C266" s="301"/>
      <c r="D266" s="301">
        <v>0</v>
      </c>
      <c r="E266" s="292" t="str">
        <f t="shared" si="24"/>
        <v/>
      </c>
      <c r="F266" s="293" t="str">
        <f t="shared" si="25"/>
        <v>否</v>
      </c>
      <c r="G266" s="276" t="str">
        <f t="shared" si="26"/>
        <v>项</v>
      </c>
      <c r="H266" s="294" t="str">
        <f t="shared" si="27"/>
        <v>234</v>
      </c>
      <c r="I266" s="294" t="str">
        <f t="shared" si="28"/>
        <v>23401</v>
      </c>
      <c r="J266" s="294" t="str">
        <f t="shared" si="29"/>
        <v>2340107</v>
      </c>
    </row>
    <row r="267" s="275" customFormat="1" ht="36" hidden="1" customHeight="1" spans="1:10">
      <c r="A267" s="298">
        <v>2340108</v>
      </c>
      <c r="B267" s="308" t="s">
        <v>1454</v>
      </c>
      <c r="C267" s="301"/>
      <c r="D267" s="301">
        <v>0</v>
      </c>
      <c r="E267" s="292" t="str">
        <f t="shared" si="24"/>
        <v/>
      </c>
      <c r="F267" s="293" t="str">
        <f t="shared" si="25"/>
        <v>否</v>
      </c>
      <c r="G267" s="276" t="str">
        <f t="shared" si="26"/>
        <v>项</v>
      </c>
      <c r="H267" s="294" t="str">
        <f t="shared" si="27"/>
        <v>234</v>
      </c>
      <c r="I267" s="294" t="str">
        <f t="shared" si="28"/>
        <v>23401</v>
      </c>
      <c r="J267" s="294" t="str">
        <f t="shared" si="29"/>
        <v>2340108</v>
      </c>
    </row>
    <row r="268" s="275" customFormat="1" ht="36" hidden="1" customHeight="1" spans="1:10">
      <c r="A268" s="298">
        <v>2340109</v>
      </c>
      <c r="B268" s="308" t="s">
        <v>1455</v>
      </c>
      <c r="C268" s="301"/>
      <c r="D268" s="301">
        <v>0</v>
      </c>
      <c r="E268" s="292" t="str">
        <f t="shared" si="24"/>
        <v/>
      </c>
      <c r="F268" s="293" t="str">
        <f t="shared" si="25"/>
        <v>否</v>
      </c>
      <c r="G268" s="276" t="str">
        <f t="shared" si="26"/>
        <v>项</v>
      </c>
      <c r="H268" s="294" t="str">
        <f t="shared" si="27"/>
        <v>234</v>
      </c>
      <c r="I268" s="294" t="str">
        <f t="shared" si="28"/>
        <v>23401</v>
      </c>
      <c r="J268" s="294" t="str">
        <f t="shared" si="29"/>
        <v>2340109</v>
      </c>
    </row>
    <row r="269" s="275" customFormat="1" ht="36" hidden="1" customHeight="1" spans="1:10">
      <c r="A269" s="298">
        <v>2340110</v>
      </c>
      <c r="B269" s="308" t="s">
        <v>1456</v>
      </c>
      <c r="C269" s="301"/>
      <c r="D269" s="301">
        <v>0</v>
      </c>
      <c r="E269" s="292" t="str">
        <f t="shared" si="24"/>
        <v/>
      </c>
      <c r="F269" s="293" t="str">
        <f t="shared" si="25"/>
        <v>否</v>
      </c>
      <c r="G269" s="276" t="str">
        <f t="shared" si="26"/>
        <v>项</v>
      </c>
      <c r="H269" s="294" t="str">
        <f t="shared" si="27"/>
        <v>234</v>
      </c>
      <c r="I269" s="294" t="str">
        <f t="shared" si="28"/>
        <v>23401</v>
      </c>
      <c r="J269" s="294" t="str">
        <f t="shared" si="29"/>
        <v>2340110</v>
      </c>
    </row>
    <row r="270" s="275" customFormat="1" ht="36" hidden="1" customHeight="1" spans="1:10">
      <c r="A270" s="298">
        <v>2340111</v>
      </c>
      <c r="B270" s="308" t="s">
        <v>1457</v>
      </c>
      <c r="C270" s="301"/>
      <c r="D270" s="301">
        <v>0</v>
      </c>
      <c r="E270" s="292" t="str">
        <f t="shared" si="24"/>
        <v/>
      </c>
      <c r="F270" s="293" t="str">
        <f t="shared" si="25"/>
        <v>否</v>
      </c>
      <c r="G270" s="276" t="str">
        <f t="shared" si="26"/>
        <v>项</v>
      </c>
      <c r="H270" s="294" t="str">
        <f t="shared" si="27"/>
        <v>234</v>
      </c>
      <c r="I270" s="294" t="str">
        <f t="shared" si="28"/>
        <v>23401</v>
      </c>
      <c r="J270" s="294" t="str">
        <f t="shared" si="29"/>
        <v>2340111</v>
      </c>
    </row>
    <row r="271" s="275" customFormat="1" ht="36" hidden="1" customHeight="1" spans="1:10">
      <c r="A271" s="298">
        <v>2340199</v>
      </c>
      <c r="B271" s="308" t="s">
        <v>1458</v>
      </c>
      <c r="C271" s="301"/>
      <c r="D271" s="301">
        <v>0</v>
      </c>
      <c r="E271" s="292" t="str">
        <f t="shared" si="24"/>
        <v/>
      </c>
      <c r="F271" s="293" t="str">
        <f t="shared" si="25"/>
        <v>否</v>
      </c>
      <c r="G271" s="276" t="str">
        <f t="shared" si="26"/>
        <v>项</v>
      </c>
      <c r="H271" s="294" t="str">
        <f t="shared" si="27"/>
        <v>234</v>
      </c>
      <c r="I271" s="294" t="str">
        <f t="shared" si="28"/>
        <v>23401</v>
      </c>
      <c r="J271" s="294" t="str">
        <f t="shared" si="29"/>
        <v>2340199</v>
      </c>
    </row>
    <row r="272" s="275" customFormat="1" ht="36" hidden="1" customHeight="1" spans="1:10">
      <c r="A272" s="295">
        <v>23402</v>
      </c>
      <c r="B272" s="309" t="s">
        <v>1459</v>
      </c>
      <c r="C272" s="305">
        <f>SUMIFS(C273:C$278,$G273:$G$278,"项",$I273:$I$278,$A272)</f>
        <v>0</v>
      </c>
      <c r="D272" s="305">
        <f>SUMIFS(D273:D$278,$G273:$G$278,"项",$I273:$I$278,$A272)</f>
        <v>0</v>
      </c>
      <c r="E272" s="292" t="str">
        <f t="shared" si="24"/>
        <v/>
      </c>
      <c r="F272" s="293" t="str">
        <f t="shared" si="25"/>
        <v>否</v>
      </c>
      <c r="G272" s="276" t="str">
        <f t="shared" si="26"/>
        <v>款</v>
      </c>
      <c r="H272" s="294" t="str">
        <f t="shared" si="27"/>
        <v>234</v>
      </c>
      <c r="I272" s="294" t="str">
        <f t="shared" si="28"/>
        <v>23402</v>
      </c>
      <c r="J272" s="294" t="str">
        <f t="shared" si="29"/>
        <v>23402</v>
      </c>
    </row>
    <row r="273" s="275" customFormat="1" ht="36" hidden="1" customHeight="1" spans="1:10">
      <c r="A273" s="298">
        <v>2340201</v>
      </c>
      <c r="B273" s="308" t="s">
        <v>1460</v>
      </c>
      <c r="C273" s="301"/>
      <c r="D273" s="301">
        <v>0</v>
      </c>
      <c r="E273" s="292" t="str">
        <f t="shared" si="24"/>
        <v/>
      </c>
      <c r="F273" s="293" t="str">
        <f t="shared" si="25"/>
        <v>否</v>
      </c>
      <c r="G273" s="276" t="str">
        <f t="shared" si="26"/>
        <v>项</v>
      </c>
      <c r="H273" s="294" t="str">
        <f t="shared" si="27"/>
        <v>234</v>
      </c>
      <c r="I273" s="294" t="str">
        <f t="shared" si="28"/>
        <v>23402</v>
      </c>
      <c r="J273" s="294" t="str">
        <f t="shared" si="29"/>
        <v>2340201</v>
      </c>
    </row>
    <row r="274" s="275" customFormat="1" ht="36" hidden="1" customHeight="1" spans="1:10">
      <c r="A274" s="298">
        <v>2340202</v>
      </c>
      <c r="B274" s="308" t="s">
        <v>1461</v>
      </c>
      <c r="C274" s="301"/>
      <c r="D274" s="301">
        <v>0</v>
      </c>
      <c r="E274" s="292" t="str">
        <f t="shared" si="24"/>
        <v/>
      </c>
      <c r="F274" s="293" t="str">
        <f t="shared" si="25"/>
        <v>否</v>
      </c>
      <c r="G274" s="276" t="str">
        <f t="shared" si="26"/>
        <v>项</v>
      </c>
      <c r="H274" s="294" t="str">
        <f t="shared" si="27"/>
        <v>234</v>
      </c>
      <c r="I274" s="294" t="str">
        <f t="shared" si="28"/>
        <v>23402</v>
      </c>
      <c r="J274" s="294" t="str">
        <f t="shared" si="29"/>
        <v>2340202</v>
      </c>
    </row>
    <row r="275" s="275" customFormat="1" ht="36" hidden="1" customHeight="1" spans="1:10">
      <c r="A275" s="298">
        <v>2340203</v>
      </c>
      <c r="B275" s="308" t="s">
        <v>1462</v>
      </c>
      <c r="C275" s="301"/>
      <c r="D275" s="301">
        <v>0</v>
      </c>
      <c r="E275" s="292" t="str">
        <f t="shared" si="24"/>
        <v/>
      </c>
      <c r="F275" s="293" t="str">
        <f t="shared" si="25"/>
        <v>否</v>
      </c>
      <c r="G275" s="276" t="str">
        <f t="shared" si="26"/>
        <v>项</v>
      </c>
      <c r="H275" s="294" t="str">
        <f t="shared" si="27"/>
        <v>234</v>
      </c>
      <c r="I275" s="294" t="str">
        <f t="shared" si="28"/>
        <v>23402</v>
      </c>
      <c r="J275" s="294" t="str">
        <f t="shared" si="29"/>
        <v>2340203</v>
      </c>
    </row>
    <row r="276" s="275" customFormat="1" ht="36" hidden="1" customHeight="1" spans="1:10">
      <c r="A276" s="298">
        <v>2340204</v>
      </c>
      <c r="B276" s="308" t="s">
        <v>1463</v>
      </c>
      <c r="C276" s="301"/>
      <c r="D276" s="301">
        <v>0</v>
      </c>
      <c r="E276" s="292" t="str">
        <f t="shared" si="24"/>
        <v/>
      </c>
      <c r="F276" s="293" t="str">
        <f t="shared" si="25"/>
        <v>否</v>
      </c>
      <c r="G276" s="276" t="str">
        <f t="shared" si="26"/>
        <v>项</v>
      </c>
      <c r="H276" s="294" t="str">
        <f t="shared" si="27"/>
        <v>234</v>
      </c>
      <c r="I276" s="294" t="str">
        <f t="shared" si="28"/>
        <v>23402</v>
      </c>
      <c r="J276" s="294" t="str">
        <f t="shared" si="29"/>
        <v>2340204</v>
      </c>
    </row>
    <row r="277" s="275" customFormat="1" ht="36" hidden="1" customHeight="1" spans="1:10">
      <c r="A277" s="298">
        <v>2340205</v>
      </c>
      <c r="B277" s="308" t="s">
        <v>1464</v>
      </c>
      <c r="C277" s="301"/>
      <c r="D277" s="301">
        <v>0</v>
      </c>
      <c r="E277" s="292" t="str">
        <f t="shared" si="24"/>
        <v/>
      </c>
      <c r="F277" s="293" t="str">
        <f t="shared" si="25"/>
        <v>否</v>
      </c>
      <c r="G277" s="276" t="str">
        <f t="shared" si="26"/>
        <v>项</v>
      </c>
      <c r="H277" s="294" t="str">
        <f t="shared" si="27"/>
        <v>234</v>
      </c>
      <c r="I277" s="294" t="str">
        <f t="shared" si="28"/>
        <v>23402</v>
      </c>
      <c r="J277" s="294" t="str">
        <f t="shared" si="29"/>
        <v>2340205</v>
      </c>
    </row>
    <row r="278" s="275" customFormat="1" ht="36" hidden="1" customHeight="1" spans="1:10">
      <c r="A278" s="298">
        <v>2340299</v>
      </c>
      <c r="B278" s="308" t="s">
        <v>1465</v>
      </c>
      <c r="C278" s="301"/>
      <c r="D278" s="301">
        <v>0</v>
      </c>
      <c r="E278" s="292" t="str">
        <f t="shared" si="24"/>
        <v/>
      </c>
      <c r="F278" s="293" t="str">
        <f t="shared" si="25"/>
        <v>否</v>
      </c>
      <c r="G278" s="276" t="str">
        <f t="shared" si="26"/>
        <v>项</v>
      </c>
      <c r="H278" s="294" t="str">
        <f t="shared" si="27"/>
        <v>234</v>
      </c>
      <c r="I278" s="294" t="str">
        <f t="shared" si="28"/>
        <v>23402</v>
      </c>
      <c r="J278" s="294" t="str">
        <f t="shared" si="29"/>
        <v>2340299</v>
      </c>
    </row>
    <row r="279" s="275" customFormat="1" ht="36" customHeight="1" spans="1:10">
      <c r="A279" s="298"/>
      <c r="B279" s="308"/>
      <c r="C279" s="300"/>
      <c r="D279" s="300">
        <v>0</v>
      </c>
      <c r="E279" s="292" t="str">
        <f t="shared" si="24"/>
        <v/>
      </c>
      <c r="F279" s="293" t="str">
        <f t="shared" si="25"/>
        <v>是</v>
      </c>
      <c r="G279" s="276" t="e">
        <f t="shared" si="26"/>
        <v>#N/A</v>
      </c>
      <c r="H279" s="294"/>
      <c r="I279" s="294"/>
      <c r="J279" s="294"/>
    </row>
    <row r="280" s="275" customFormat="1" ht="36" customHeight="1" spans="1:10">
      <c r="A280" s="289"/>
      <c r="B280" s="311" t="s">
        <v>1466</v>
      </c>
      <c r="C280" s="291">
        <f>SUMIFS(C$4:C$278,$G$4:$G$278,"类")</f>
        <v>94908</v>
      </c>
      <c r="D280" s="291">
        <f>SUMIFS(D$4:D$278,$G$4:$G$278,"类")</f>
        <v>44998</v>
      </c>
      <c r="E280" s="292">
        <f t="shared" si="24"/>
        <v>-0.525877692080752</v>
      </c>
      <c r="F280" s="293" t="s">
        <v>1467</v>
      </c>
      <c r="G280" s="276" t="e">
        <f t="shared" si="26"/>
        <v>#N/A</v>
      </c>
      <c r="H280" s="294" t="str">
        <f t="shared" ref="H280:H291" si="30">LEFT(A280,3)</f>
        <v/>
      </c>
      <c r="I280" s="294" t="str">
        <f t="shared" ref="I280:I291" si="31">LEFT(A280,5)</f>
        <v/>
      </c>
      <c r="J280" s="294" t="str">
        <f t="shared" ref="J280:J291" si="32">LEFT(A280,7)</f>
        <v/>
      </c>
    </row>
    <row r="281" s="275" customFormat="1" ht="36" customHeight="1" spans="1:10">
      <c r="A281" s="289">
        <v>230</v>
      </c>
      <c r="B281" s="310" t="s">
        <v>133</v>
      </c>
      <c r="C281" s="291">
        <f>SUM(C282:C283)</f>
        <v>7507</v>
      </c>
      <c r="D281" s="291">
        <f>SUM(D282:D283)</f>
        <v>3633</v>
      </c>
      <c r="E281" s="292">
        <f t="shared" si="24"/>
        <v>-0.516051685093912</v>
      </c>
      <c r="F281" s="293" t="str">
        <f t="shared" ref="F281:F291" si="33">IF(LEN(A281)=3,"是",IF(B281&lt;&gt;"",IF(SUM(C281:D281)&lt;&gt;0,"是","否"),"是"))</f>
        <v>是</v>
      </c>
      <c r="G281" s="276" t="str">
        <f t="shared" si="26"/>
        <v>类</v>
      </c>
      <c r="H281" s="294" t="str">
        <f t="shared" si="30"/>
        <v>230</v>
      </c>
      <c r="I281" s="294" t="str">
        <f t="shared" si="31"/>
        <v>230</v>
      </c>
      <c r="J281" s="294" t="str">
        <f t="shared" si="32"/>
        <v>230</v>
      </c>
    </row>
    <row r="282" s="275" customFormat="1" ht="36" customHeight="1" spans="1:10">
      <c r="A282" s="298" t="s">
        <v>1468</v>
      </c>
      <c r="B282" s="308" t="s">
        <v>1135</v>
      </c>
      <c r="C282" s="307">
        <v>375</v>
      </c>
      <c r="D282" s="307"/>
      <c r="E282" s="292">
        <f t="shared" si="24"/>
        <v>-1</v>
      </c>
      <c r="F282" s="293" t="str">
        <f t="shared" si="33"/>
        <v>是</v>
      </c>
      <c r="G282" s="276" t="str">
        <f t="shared" si="26"/>
        <v>款</v>
      </c>
      <c r="H282" s="294" t="str">
        <f t="shared" si="30"/>
        <v>230</v>
      </c>
      <c r="I282" s="294" t="str">
        <f t="shared" si="31"/>
        <v>23006</v>
      </c>
      <c r="J282" s="294" t="str">
        <f t="shared" si="32"/>
        <v>23006</v>
      </c>
    </row>
    <row r="283" s="275" customFormat="1" ht="36" customHeight="1" spans="1:10">
      <c r="A283" s="298">
        <v>23008</v>
      </c>
      <c r="B283" s="308" t="s">
        <v>1469</v>
      </c>
      <c r="C283" s="307">
        <v>7132</v>
      </c>
      <c r="D283" s="307">
        <v>3633</v>
      </c>
      <c r="E283" s="292">
        <f t="shared" si="24"/>
        <v>-0.490605720695457</v>
      </c>
      <c r="F283" s="293" t="str">
        <f t="shared" si="33"/>
        <v>是</v>
      </c>
      <c r="G283" s="276" t="str">
        <f t="shared" si="26"/>
        <v>款</v>
      </c>
      <c r="H283" s="294" t="str">
        <f t="shared" si="30"/>
        <v>230</v>
      </c>
      <c r="I283" s="294" t="str">
        <f t="shared" si="31"/>
        <v>23008</v>
      </c>
      <c r="J283" s="294" t="str">
        <f t="shared" si="32"/>
        <v>23008</v>
      </c>
    </row>
    <row r="284" s="275" customFormat="1" ht="36" customHeight="1" spans="1:10">
      <c r="A284" s="289">
        <v>231</v>
      </c>
      <c r="B284" s="310" t="s">
        <v>1470</v>
      </c>
      <c r="C284" s="315">
        <f>SUMIFS(C285:C$285,$G285:$G$285,"款",$H285:$H$285,$A284)</f>
        <v>16883</v>
      </c>
      <c r="D284" s="315">
        <f>SUMIFS(D285:D$285,$G285:$G$285,"款",$H285:$H$285,$A284)</f>
        <v>8200</v>
      </c>
      <c r="E284" s="292">
        <f t="shared" si="24"/>
        <v>-0.514304329799206</v>
      </c>
      <c r="F284" s="293" t="str">
        <f t="shared" si="33"/>
        <v>是</v>
      </c>
      <c r="G284" s="276" t="str">
        <f t="shared" si="26"/>
        <v>类</v>
      </c>
      <c r="H284" s="294" t="str">
        <f t="shared" si="30"/>
        <v>231</v>
      </c>
      <c r="I284" s="294" t="str">
        <f t="shared" si="31"/>
        <v>231</v>
      </c>
      <c r="J284" s="294" t="str">
        <f t="shared" si="32"/>
        <v>231</v>
      </c>
    </row>
    <row r="285" s="275" customFormat="1" ht="36" customHeight="1" spans="1:10">
      <c r="A285" s="295">
        <v>23104</v>
      </c>
      <c r="B285" s="309" t="s">
        <v>1471</v>
      </c>
      <c r="C285" s="315">
        <f>SUM(C286:C289)</f>
        <v>16883</v>
      </c>
      <c r="D285" s="315">
        <f>SUM(D286:D289)</f>
        <v>8200</v>
      </c>
      <c r="E285" s="292">
        <f t="shared" si="24"/>
        <v>-0.514304329799206</v>
      </c>
      <c r="F285" s="293" t="str">
        <f t="shared" si="33"/>
        <v>是</v>
      </c>
      <c r="G285" s="276" t="str">
        <f t="shared" si="26"/>
        <v>款</v>
      </c>
      <c r="H285" s="294" t="str">
        <f t="shared" si="30"/>
        <v>231</v>
      </c>
      <c r="I285" s="294" t="str">
        <f t="shared" si="31"/>
        <v>23104</v>
      </c>
      <c r="J285" s="294" t="str">
        <f t="shared" si="32"/>
        <v>23104</v>
      </c>
    </row>
    <row r="286" s="275" customFormat="1" ht="36" customHeight="1" spans="1:10">
      <c r="A286" s="298">
        <v>2310411</v>
      </c>
      <c r="B286" s="308" t="s">
        <v>2059</v>
      </c>
      <c r="C286" s="307">
        <v>2300</v>
      </c>
      <c r="D286" s="307">
        <v>2200</v>
      </c>
      <c r="E286" s="292"/>
      <c r="F286" s="293" t="str">
        <f t="shared" si="33"/>
        <v>是</v>
      </c>
      <c r="G286" s="276" t="str">
        <f t="shared" si="26"/>
        <v>项</v>
      </c>
      <c r="H286" s="294" t="str">
        <f t="shared" si="30"/>
        <v>231</v>
      </c>
      <c r="I286" s="294" t="str">
        <f t="shared" si="31"/>
        <v>23104</v>
      </c>
      <c r="J286" s="294" t="str">
        <f t="shared" si="32"/>
        <v>2310411</v>
      </c>
    </row>
    <row r="287" s="275" customFormat="1" ht="36" hidden="1" customHeight="1" spans="1:10">
      <c r="A287" s="298">
        <v>2310431</v>
      </c>
      <c r="B287" s="308" t="s">
        <v>1472</v>
      </c>
      <c r="C287" s="307"/>
      <c r="D287" s="307"/>
      <c r="E287" s="292" t="str">
        <f>IF(C287&lt;&gt;0,D287/C287-1,"")</f>
        <v/>
      </c>
      <c r="F287" s="293" t="str">
        <f t="shared" si="33"/>
        <v>否</v>
      </c>
      <c r="G287" s="276" t="str">
        <f t="shared" si="26"/>
        <v>项</v>
      </c>
      <c r="H287" s="294" t="str">
        <f t="shared" si="30"/>
        <v>231</v>
      </c>
      <c r="I287" s="294" t="str">
        <f t="shared" si="31"/>
        <v>23104</v>
      </c>
      <c r="J287" s="294" t="str">
        <f t="shared" si="32"/>
        <v>2310431</v>
      </c>
    </row>
    <row r="288" s="275" customFormat="1" ht="36" customHeight="1" spans="1:10">
      <c r="A288" s="298">
        <v>2310498</v>
      </c>
      <c r="B288" s="308" t="s">
        <v>1473</v>
      </c>
      <c r="C288" s="307">
        <v>8000</v>
      </c>
      <c r="D288" s="307">
        <v>6000</v>
      </c>
      <c r="E288" s="292"/>
      <c r="F288" s="293" t="str">
        <f t="shared" si="33"/>
        <v>是</v>
      </c>
      <c r="G288" s="276" t="str">
        <f t="shared" si="26"/>
        <v>项</v>
      </c>
      <c r="H288" s="294" t="str">
        <f t="shared" si="30"/>
        <v>231</v>
      </c>
      <c r="I288" s="294" t="str">
        <f t="shared" si="31"/>
        <v>23104</v>
      </c>
      <c r="J288" s="294" t="str">
        <f t="shared" si="32"/>
        <v>2310498</v>
      </c>
    </row>
    <row r="289" s="275" customFormat="1" ht="36" customHeight="1" spans="1:10">
      <c r="A289" s="298">
        <v>2310499</v>
      </c>
      <c r="B289" s="308" t="s">
        <v>2060</v>
      </c>
      <c r="C289" s="307">
        <v>6583</v>
      </c>
      <c r="D289" s="307"/>
      <c r="E289" s="292">
        <f>IF(C289&lt;&gt;0,D289/C289-1,"")</f>
        <v>-1</v>
      </c>
      <c r="F289" s="293" t="str">
        <f t="shared" si="33"/>
        <v>是</v>
      </c>
      <c r="G289" s="276" t="str">
        <f t="shared" si="26"/>
        <v>项</v>
      </c>
      <c r="H289" s="294" t="str">
        <f t="shared" si="30"/>
        <v>231</v>
      </c>
      <c r="I289" s="294" t="str">
        <f t="shared" si="31"/>
        <v>23104</v>
      </c>
      <c r="J289" s="294" t="str">
        <f t="shared" si="32"/>
        <v>2310499</v>
      </c>
    </row>
    <row r="290" s="277" customFormat="1" ht="36" customHeight="1" spans="1:10">
      <c r="A290" s="312">
        <v>23009</v>
      </c>
      <c r="B290" s="313" t="s">
        <v>1152</v>
      </c>
      <c r="C290" s="314">
        <v>9985</v>
      </c>
      <c r="D290" s="314"/>
      <c r="E290" s="292">
        <f>IF(C290&lt;&gt;0,D290/C290-1,"")</f>
        <v>-1</v>
      </c>
      <c r="F290" s="293" t="str">
        <f t="shared" si="33"/>
        <v>是</v>
      </c>
      <c r="G290" s="276" t="str">
        <f t="shared" si="26"/>
        <v>款</v>
      </c>
      <c r="H290" s="294" t="str">
        <f t="shared" si="30"/>
        <v>230</v>
      </c>
      <c r="I290" s="294" t="str">
        <f t="shared" si="31"/>
        <v>23009</v>
      </c>
      <c r="J290" s="294" t="str">
        <f t="shared" si="32"/>
        <v>23009</v>
      </c>
    </row>
    <row r="291" s="275" customFormat="1" ht="36" customHeight="1" spans="1:10">
      <c r="A291" s="289"/>
      <c r="B291" s="311" t="s">
        <v>143</v>
      </c>
      <c r="C291" s="291">
        <f>SUM(C280,C281,C284,C290)</f>
        <v>129283</v>
      </c>
      <c r="D291" s="291">
        <f>SUM(D280,D281,D284,D290)</f>
        <v>56831</v>
      </c>
      <c r="E291" s="292">
        <f>IF(C291&lt;&gt;0,D291/C291-1,"")</f>
        <v>-0.560413975542028</v>
      </c>
      <c r="F291" s="293" t="str">
        <f t="shared" si="33"/>
        <v>是</v>
      </c>
      <c r="G291" s="276" t="e">
        <f t="shared" si="26"/>
        <v>#N/A</v>
      </c>
      <c r="H291" s="294" t="str">
        <f t="shared" si="30"/>
        <v/>
      </c>
      <c r="I291" s="294" t="str">
        <f t="shared" si="31"/>
        <v/>
      </c>
      <c r="J291" s="294" t="str">
        <f t="shared" si="32"/>
        <v/>
      </c>
    </row>
  </sheetData>
  <autoFilter xmlns:etc="http://www.wps.cn/officeDocument/2017/etCustomData" ref="A3:K291" etc:filterBottomFollowUsedRange="0">
    <filterColumn colId="5">
      <customFilters>
        <customFilter operator="equal" val="是"/>
      </customFilters>
    </filterColumn>
    <extLst/>
  </autoFilter>
  <mergeCells count="1">
    <mergeCell ref="B1:E1"/>
  </mergeCells>
  <conditionalFormatting sqref="C5">
    <cfRule type="expression" dxfId="1" priority="428" stopIfTrue="1">
      <formula>"len($A:$A)=3"</formula>
    </cfRule>
  </conditionalFormatting>
  <conditionalFormatting sqref="D5">
    <cfRule type="expression" dxfId="1" priority="427" stopIfTrue="1">
      <formula>"len($A:$A)=3"</formula>
    </cfRule>
  </conditionalFormatting>
  <conditionalFormatting sqref="C11">
    <cfRule type="expression" dxfId="1" priority="426" stopIfTrue="1">
      <formula>"len($A:$A)=3"</formula>
    </cfRule>
  </conditionalFormatting>
  <conditionalFormatting sqref="D11">
    <cfRule type="expression" dxfId="1" priority="425" stopIfTrue="1">
      <formula>"len($A:$A)=3"</formula>
    </cfRule>
  </conditionalFormatting>
  <conditionalFormatting sqref="C45">
    <cfRule type="expression" dxfId="1" priority="418" stopIfTrue="1">
      <formula>"len($A:$A)=3"</formula>
    </cfRule>
  </conditionalFormatting>
  <conditionalFormatting sqref="D45">
    <cfRule type="expression" dxfId="1" priority="404" stopIfTrue="1">
      <formula>"len($A:$A)=3"</formula>
    </cfRule>
  </conditionalFormatting>
  <conditionalFormatting sqref="C46">
    <cfRule type="expression" dxfId="1" priority="417" stopIfTrue="1">
      <formula>"len($A:$A)=3"</formula>
    </cfRule>
  </conditionalFormatting>
  <conditionalFormatting sqref="D46">
    <cfRule type="expression" dxfId="1" priority="403" stopIfTrue="1">
      <formula>"len($A:$A)=3"</formula>
    </cfRule>
  </conditionalFormatting>
  <conditionalFormatting sqref="C47">
    <cfRule type="expression" dxfId="1" priority="416" stopIfTrue="1">
      <formula>"len($A:$A)=3"</formula>
    </cfRule>
  </conditionalFormatting>
  <conditionalFormatting sqref="D47">
    <cfRule type="expression" dxfId="1" priority="402" stopIfTrue="1">
      <formula>"len($A:$A)=3"</formula>
    </cfRule>
  </conditionalFormatting>
  <conditionalFormatting sqref="C48">
    <cfRule type="expression" dxfId="1" priority="415" stopIfTrue="1">
      <formula>"len($A:$A)=3"</formula>
    </cfRule>
  </conditionalFormatting>
  <conditionalFormatting sqref="D48">
    <cfRule type="expression" dxfId="1" priority="401" stopIfTrue="1">
      <formula>"len($A:$A)=3"</formula>
    </cfRule>
  </conditionalFormatting>
  <conditionalFormatting sqref="C49">
    <cfRule type="expression" dxfId="1" priority="414" stopIfTrue="1">
      <formula>"len($A:$A)=3"</formula>
    </cfRule>
  </conditionalFormatting>
  <conditionalFormatting sqref="D49">
    <cfRule type="expression" dxfId="1" priority="400" stopIfTrue="1">
      <formula>"len($A:$A)=3"</formula>
    </cfRule>
  </conditionalFormatting>
  <conditionalFormatting sqref="C50">
    <cfRule type="expression" dxfId="1" priority="413" stopIfTrue="1">
      <formula>"len($A:$A)=3"</formula>
    </cfRule>
  </conditionalFormatting>
  <conditionalFormatting sqref="D50">
    <cfRule type="expression" dxfId="1" priority="399" stopIfTrue="1">
      <formula>"len($A:$A)=3"</formula>
    </cfRule>
  </conditionalFormatting>
  <conditionalFormatting sqref="C51">
    <cfRule type="expression" dxfId="1" priority="412" stopIfTrue="1">
      <formula>"len($A:$A)=3"</formula>
    </cfRule>
  </conditionalFormatting>
  <conditionalFormatting sqref="D51">
    <cfRule type="expression" dxfId="1" priority="398" stopIfTrue="1">
      <formula>"len($A:$A)=3"</formula>
    </cfRule>
  </conditionalFormatting>
  <conditionalFormatting sqref="C52">
    <cfRule type="expression" dxfId="1" priority="411" stopIfTrue="1">
      <formula>"len($A:$A)=3"</formula>
    </cfRule>
  </conditionalFormatting>
  <conditionalFormatting sqref="D52">
    <cfRule type="expression" dxfId="1" priority="397" stopIfTrue="1">
      <formula>"len($A:$A)=3"</formula>
    </cfRule>
  </conditionalFormatting>
  <conditionalFormatting sqref="C53">
    <cfRule type="expression" dxfId="1" priority="410" stopIfTrue="1">
      <formula>"len($A:$A)=3"</formula>
    </cfRule>
  </conditionalFormatting>
  <conditionalFormatting sqref="D53">
    <cfRule type="expression" dxfId="1" priority="396" stopIfTrue="1">
      <formula>"len($A:$A)=3"</formula>
    </cfRule>
  </conditionalFormatting>
  <conditionalFormatting sqref="C54">
    <cfRule type="expression" dxfId="1" priority="409" stopIfTrue="1">
      <formula>"len($A:$A)=3"</formula>
    </cfRule>
  </conditionalFormatting>
  <conditionalFormatting sqref="D54">
    <cfRule type="expression" dxfId="1" priority="395" stopIfTrue="1">
      <formula>"len($A:$A)=3"</formula>
    </cfRule>
  </conditionalFormatting>
  <conditionalFormatting sqref="C55">
    <cfRule type="expression" dxfId="1" priority="408" stopIfTrue="1">
      <formula>"len($A:$A)=3"</formula>
    </cfRule>
  </conditionalFormatting>
  <conditionalFormatting sqref="D55">
    <cfRule type="expression" dxfId="1" priority="394" stopIfTrue="1">
      <formula>"len($A:$A)=3"</formula>
    </cfRule>
  </conditionalFormatting>
  <conditionalFormatting sqref="C56">
    <cfRule type="expression" dxfId="1" priority="407" stopIfTrue="1">
      <formula>"len($A:$A)=3"</formula>
    </cfRule>
  </conditionalFormatting>
  <conditionalFormatting sqref="D56">
    <cfRule type="expression" dxfId="1" priority="393" stopIfTrue="1">
      <formula>"len($A:$A)=3"</formula>
    </cfRule>
  </conditionalFormatting>
  <conditionalFormatting sqref="C57">
    <cfRule type="expression" dxfId="1" priority="406" stopIfTrue="1">
      <formula>"len($A:$A)=3"</formula>
    </cfRule>
  </conditionalFormatting>
  <conditionalFormatting sqref="D57">
    <cfRule type="expression" dxfId="1" priority="392" stopIfTrue="1">
      <formula>"len($A:$A)=3"</formula>
    </cfRule>
  </conditionalFormatting>
  <conditionalFormatting sqref="C58">
    <cfRule type="expression" dxfId="1" priority="405" stopIfTrue="1">
      <formula>"len($A:$A)=3"</formula>
    </cfRule>
  </conditionalFormatting>
  <conditionalFormatting sqref="D58">
    <cfRule type="expression" dxfId="1" priority="391" stopIfTrue="1">
      <formula>"len($A:$A)=3"</formula>
    </cfRule>
  </conditionalFormatting>
  <conditionalFormatting sqref="C71">
    <cfRule type="expression" dxfId="1" priority="390" stopIfTrue="1">
      <formula>"len($A:$A)=3"</formula>
    </cfRule>
  </conditionalFormatting>
  <conditionalFormatting sqref="D71">
    <cfRule type="expression" dxfId="1" priority="249" stopIfTrue="1">
      <formula>"len($A:$A)=3"</formula>
    </cfRule>
  </conditionalFormatting>
  <conditionalFormatting sqref="C72">
    <cfRule type="expression" dxfId="1" priority="375" stopIfTrue="1">
      <formula>"len($A:$A)=3"</formula>
    </cfRule>
  </conditionalFormatting>
  <conditionalFormatting sqref="D72">
    <cfRule type="expression" dxfId="1" priority="234" stopIfTrue="1">
      <formula>"len($A:$A)=3"</formula>
    </cfRule>
  </conditionalFormatting>
  <conditionalFormatting sqref="C73">
    <cfRule type="expression" dxfId="1" priority="361" stopIfTrue="1">
      <formula>"len($A:$A)=3"</formula>
    </cfRule>
  </conditionalFormatting>
  <conditionalFormatting sqref="D73">
    <cfRule type="expression" dxfId="1" priority="220" stopIfTrue="1">
      <formula>"len($A:$A)=3"</formula>
    </cfRule>
  </conditionalFormatting>
  <conditionalFormatting sqref="C74">
    <cfRule type="expression" dxfId="1" priority="347" stopIfTrue="1">
      <formula>"len($A:$A)=3"</formula>
    </cfRule>
  </conditionalFormatting>
  <conditionalFormatting sqref="D74">
    <cfRule type="expression" dxfId="1" priority="206" stopIfTrue="1">
      <formula>"len($A:$A)=3"</formula>
    </cfRule>
  </conditionalFormatting>
  <conditionalFormatting sqref="C75">
    <cfRule type="expression" dxfId="1" priority="333" stopIfTrue="1">
      <formula>"len($A:$A)=3"</formula>
    </cfRule>
  </conditionalFormatting>
  <conditionalFormatting sqref="D75">
    <cfRule type="expression" dxfId="1" priority="192" stopIfTrue="1">
      <formula>"len($A:$A)=3"</formula>
    </cfRule>
  </conditionalFormatting>
  <conditionalFormatting sqref="C76">
    <cfRule type="expression" dxfId="1" priority="319" stopIfTrue="1">
      <formula>"len($A:$A)=3"</formula>
    </cfRule>
  </conditionalFormatting>
  <conditionalFormatting sqref="D76">
    <cfRule type="expression" dxfId="1" priority="178" stopIfTrue="1">
      <formula>"len($A:$A)=3"</formula>
    </cfRule>
  </conditionalFormatting>
  <conditionalFormatting sqref="C77">
    <cfRule type="expression" dxfId="1" priority="305" stopIfTrue="1">
      <formula>"len($A:$A)=3"</formula>
    </cfRule>
  </conditionalFormatting>
  <conditionalFormatting sqref="D77">
    <cfRule type="expression" dxfId="1" priority="164" stopIfTrue="1">
      <formula>"len($A:$A)=3"</formula>
    </cfRule>
  </conditionalFormatting>
  <conditionalFormatting sqref="C78">
    <cfRule type="expression" dxfId="1" priority="291" stopIfTrue="1">
      <formula>"len($A:$A)=3"</formula>
    </cfRule>
  </conditionalFormatting>
  <conditionalFormatting sqref="D78">
    <cfRule type="expression" dxfId="1" priority="150" stopIfTrue="1">
      <formula>"len($A:$A)=3"</formula>
    </cfRule>
  </conditionalFormatting>
  <conditionalFormatting sqref="C79">
    <cfRule type="expression" dxfId="1" priority="277" stopIfTrue="1">
      <formula>"len($A:$A)=3"</formula>
    </cfRule>
  </conditionalFormatting>
  <conditionalFormatting sqref="D79">
    <cfRule type="expression" dxfId="1" priority="136" stopIfTrue="1">
      <formula>"len($A:$A)=3"</formula>
    </cfRule>
  </conditionalFormatting>
  <conditionalFormatting sqref="C80">
    <cfRule type="expression" dxfId="1" priority="263" stopIfTrue="1">
      <formula>"len($A:$A)=3"</formula>
    </cfRule>
  </conditionalFormatting>
  <conditionalFormatting sqref="D80">
    <cfRule type="expression" dxfId="1" priority="122" stopIfTrue="1">
      <formula>"len($A:$A)=3"</formula>
    </cfRule>
  </conditionalFormatting>
  <conditionalFormatting sqref="C81">
    <cfRule type="expression" dxfId="1" priority="389" stopIfTrue="1">
      <formula>"len($A:$A)=3"</formula>
    </cfRule>
  </conditionalFormatting>
  <conditionalFormatting sqref="D81">
    <cfRule type="expression" dxfId="1" priority="248" stopIfTrue="1">
      <formula>"len($A:$A)=3"</formula>
    </cfRule>
  </conditionalFormatting>
  <conditionalFormatting sqref="C82">
    <cfRule type="expression" dxfId="1" priority="374" stopIfTrue="1">
      <formula>"len($A:$A)=3"</formula>
    </cfRule>
  </conditionalFormatting>
  <conditionalFormatting sqref="D82">
    <cfRule type="expression" dxfId="1" priority="233" stopIfTrue="1">
      <formula>"len($A:$A)=3"</formula>
    </cfRule>
  </conditionalFormatting>
  <conditionalFormatting sqref="C83">
    <cfRule type="expression" dxfId="1" priority="360" stopIfTrue="1">
      <formula>"len($A:$A)=3"</formula>
    </cfRule>
  </conditionalFormatting>
  <conditionalFormatting sqref="D83">
    <cfRule type="expression" dxfId="1" priority="219" stopIfTrue="1">
      <formula>"len($A:$A)=3"</formula>
    </cfRule>
  </conditionalFormatting>
  <conditionalFormatting sqref="C84">
    <cfRule type="expression" dxfId="1" priority="346" stopIfTrue="1">
      <formula>"len($A:$A)=3"</formula>
    </cfRule>
  </conditionalFormatting>
  <conditionalFormatting sqref="D84">
    <cfRule type="expression" dxfId="1" priority="205" stopIfTrue="1">
      <formula>"len($A:$A)=3"</formula>
    </cfRule>
  </conditionalFormatting>
  <conditionalFormatting sqref="C85">
    <cfRule type="expression" dxfId="1" priority="332" stopIfTrue="1">
      <formula>"len($A:$A)=3"</formula>
    </cfRule>
  </conditionalFormatting>
  <conditionalFormatting sqref="D85">
    <cfRule type="expression" dxfId="1" priority="191" stopIfTrue="1">
      <formula>"len($A:$A)=3"</formula>
    </cfRule>
  </conditionalFormatting>
  <conditionalFormatting sqref="C86">
    <cfRule type="expression" dxfId="1" priority="318" stopIfTrue="1">
      <formula>"len($A:$A)=3"</formula>
    </cfRule>
  </conditionalFormatting>
  <conditionalFormatting sqref="D86">
    <cfRule type="expression" dxfId="1" priority="177" stopIfTrue="1">
      <formula>"len($A:$A)=3"</formula>
    </cfRule>
  </conditionalFormatting>
  <conditionalFormatting sqref="C87">
    <cfRule type="expression" dxfId="1" priority="304" stopIfTrue="1">
      <formula>"len($A:$A)=3"</formula>
    </cfRule>
  </conditionalFormatting>
  <conditionalFormatting sqref="D87">
    <cfRule type="expression" dxfId="1" priority="163" stopIfTrue="1">
      <formula>"len($A:$A)=3"</formula>
    </cfRule>
  </conditionalFormatting>
  <conditionalFormatting sqref="C88">
    <cfRule type="expression" dxfId="1" priority="290" stopIfTrue="1">
      <formula>"len($A:$A)=3"</formula>
    </cfRule>
  </conditionalFormatting>
  <conditionalFormatting sqref="D88">
    <cfRule type="expression" dxfId="1" priority="149" stopIfTrue="1">
      <formula>"len($A:$A)=3"</formula>
    </cfRule>
  </conditionalFormatting>
  <conditionalFormatting sqref="C89">
    <cfRule type="expression" dxfId="1" priority="276" stopIfTrue="1">
      <formula>"len($A:$A)=3"</formula>
    </cfRule>
  </conditionalFormatting>
  <conditionalFormatting sqref="D89">
    <cfRule type="expression" dxfId="1" priority="135" stopIfTrue="1">
      <formula>"len($A:$A)=3"</formula>
    </cfRule>
  </conditionalFormatting>
  <conditionalFormatting sqref="C90">
    <cfRule type="expression" dxfId="1" priority="262" stopIfTrue="1">
      <formula>"len($A:$A)=3"</formula>
    </cfRule>
  </conditionalFormatting>
  <conditionalFormatting sqref="D90">
    <cfRule type="expression" dxfId="1" priority="121" stopIfTrue="1">
      <formula>"len($A:$A)=3"</formula>
    </cfRule>
  </conditionalFormatting>
  <conditionalFormatting sqref="C91">
    <cfRule type="expression" dxfId="1" priority="388" stopIfTrue="1">
      <formula>"len($A:$A)=3"</formula>
    </cfRule>
  </conditionalFormatting>
  <conditionalFormatting sqref="D91">
    <cfRule type="expression" dxfId="1" priority="247" stopIfTrue="1">
      <formula>"len($A:$A)=3"</formula>
    </cfRule>
  </conditionalFormatting>
  <conditionalFormatting sqref="C92">
    <cfRule type="expression" dxfId="1" priority="373" stopIfTrue="1">
      <formula>"len($A:$A)=3"</formula>
    </cfRule>
  </conditionalFormatting>
  <conditionalFormatting sqref="D92">
    <cfRule type="expression" dxfId="1" priority="232" stopIfTrue="1">
      <formula>"len($A:$A)=3"</formula>
    </cfRule>
  </conditionalFormatting>
  <conditionalFormatting sqref="C93">
    <cfRule type="expression" dxfId="1" priority="359" stopIfTrue="1">
      <formula>"len($A:$A)=3"</formula>
    </cfRule>
  </conditionalFormatting>
  <conditionalFormatting sqref="D93">
    <cfRule type="expression" dxfId="1" priority="218" stopIfTrue="1">
      <formula>"len($A:$A)=3"</formula>
    </cfRule>
  </conditionalFormatting>
  <conditionalFormatting sqref="C94">
    <cfRule type="expression" dxfId="1" priority="345" stopIfTrue="1">
      <formula>"len($A:$A)=3"</formula>
    </cfRule>
  </conditionalFormatting>
  <conditionalFormatting sqref="D94">
    <cfRule type="expression" dxfId="1" priority="204" stopIfTrue="1">
      <formula>"len($A:$A)=3"</formula>
    </cfRule>
  </conditionalFormatting>
  <conditionalFormatting sqref="C95">
    <cfRule type="expression" dxfId="1" priority="331" stopIfTrue="1">
      <formula>"len($A:$A)=3"</formula>
    </cfRule>
  </conditionalFormatting>
  <conditionalFormatting sqref="D95">
    <cfRule type="expression" dxfId="1" priority="190" stopIfTrue="1">
      <formula>"len($A:$A)=3"</formula>
    </cfRule>
  </conditionalFormatting>
  <conditionalFormatting sqref="C96">
    <cfRule type="expression" dxfId="1" priority="317" stopIfTrue="1">
      <formula>"len($A:$A)=3"</formula>
    </cfRule>
  </conditionalFormatting>
  <conditionalFormatting sqref="D96">
    <cfRule type="expression" dxfId="1" priority="176" stopIfTrue="1">
      <formula>"len($A:$A)=3"</formula>
    </cfRule>
  </conditionalFormatting>
  <conditionalFormatting sqref="C97">
    <cfRule type="expression" dxfId="1" priority="303" stopIfTrue="1">
      <formula>"len($A:$A)=3"</formula>
    </cfRule>
  </conditionalFormatting>
  <conditionalFormatting sqref="D97">
    <cfRule type="expression" dxfId="1" priority="162" stopIfTrue="1">
      <formula>"len($A:$A)=3"</formula>
    </cfRule>
  </conditionalFormatting>
  <conditionalFormatting sqref="C98">
    <cfRule type="expression" dxfId="1" priority="289" stopIfTrue="1">
      <formula>"len($A:$A)=3"</formula>
    </cfRule>
  </conditionalFormatting>
  <conditionalFormatting sqref="D98">
    <cfRule type="expression" dxfId="1" priority="148" stopIfTrue="1">
      <formula>"len($A:$A)=3"</formula>
    </cfRule>
  </conditionalFormatting>
  <conditionalFormatting sqref="C99">
    <cfRule type="expression" dxfId="1" priority="275" stopIfTrue="1">
      <formula>"len($A:$A)=3"</formula>
    </cfRule>
  </conditionalFormatting>
  <conditionalFormatting sqref="D99">
    <cfRule type="expression" dxfId="1" priority="134" stopIfTrue="1">
      <formula>"len($A:$A)=3"</formula>
    </cfRule>
  </conditionalFormatting>
  <conditionalFormatting sqref="C100">
    <cfRule type="expression" dxfId="1" priority="261" stopIfTrue="1">
      <formula>"len($A:$A)=3"</formula>
    </cfRule>
  </conditionalFormatting>
  <conditionalFormatting sqref="D100">
    <cfRule type="expression" dxfId="1" priority="120" stopIfTrue="1">
      <formula>"len($A:$A)=3"</formula>
    </cfRule>
  </conditionalFormatting>
  <conditionalFormatting sqref="C101">
    <cfRule type="expression" dxfId="1" priority="387" stopIfTrue="1">
      <formula>"len($A:$A)=3"</formula>
    </cfRule>
  </conditionalFormatting>
  <conditionalFormatting sqref="D101">
    <cfRule type="expression" dxfId="1" priority="246" stopIfTrue="1">
      <formula>"len($A:$A)=3"</formula>
    </cfRule>
  </conditionalFormatting>
  <conditionalFormatting sqref="C102">
    <cfRule type="expression" dxfId="1" priority="372" stopIfTrue="1">
      <formula>"len($A:$A)=3"</formula>
    </cfRule>
  </conditionalFormatting>
  <conditionalFormatting sqref="D102">
    <cfRule type="expression" dxfId="1" priority="231" stopIfTrue="1">
      <formula>"len($A:$A)=3"</formula>
    </cfRule>
  </conditionalFormatting>
  <conditionalFormatting sqref="C103">
    <cfRule type="expression" dxfId="1" priority="358" stopIfTrue="1">
      <formula>"len($A:$A)=3"</formula>
    </cfRule>
  </conditionalFormatting>
  <conditionalFormatting sqref="D103">
    <cfRule type="expression" dxfId="1" priority="217" stopIfTrue="1">
      <formula>"len($A:$A)=3"</formula>
    </cfRule>
  </conditionalFormatting>
  <conditionalFormatting sqref="C104">
    <cfRule type="expression" dxfId="1" priority="344" stopIfTrue="1">
      <formula>"len($A:$A)=3"</formula>
    </cfRule>
  </conditionalFormatting>
  <conditionalFormatting sqref="D104">
    <cfRule type="expression" dxfId="1" priority="203" stopIfTrue="1">
      <formula>"len($A:$A)=3"</formula>
    </cfRule>
  </conditionalFormatting>
  <conditionalFormatting sqref="C105">
    <cfRule type="expression" dxfId="1" priority="330" stopIfTrue="1">
      <formula>"len($A:$A)=3"</formula>
    </cfRule>
  </conditionalFormatting>
  <conditionalFormatting sqref="D105">
    <cfRule type="expression" dxfId="1" priority="189" stopIfTrue="1">
      <formula>"len($A:$A)=3"</formula>
    </cfRule>
  </conditionalFormatting>
  <conditionalFormatting sqref="C106">
    <cfRule type="expression" dxfId="1" priority="316" stopIfTrue="1">
      <formula>"len($A:$A)=3"</formula>
    </cfRule>
  </conditionalFormatting>
  <conditionalFormatting sqref="D106">
    <cfRule type="expression" dxfId="1" priority="175" stopIfTrue="1">
      <formula>"len($A:$A)=3"</formula>
    </cfRule>
  </conditionalFormatting>
  <conditionalFormatting sqref="C107">
    <cfRule type="expression" dxfId="1" priority="302" stopIfTrue="1">
      <formula>"len($A:$A)=3"</formula>
    </cfRule>
  </conditionalFormatting>
  <conditionalFormatting sqref="D107">
    <cfRule type="expression" dxfId="1" priority="161" stopIfTrue="1">
      <formula>"len($A:$A)=3"</formula>
    </cfRule>
  </conditionalFormatting>
  <conditionalFormatting sqref="C108">
    <cfRule type="expression" dxfId="1" priority="288" stopIfTrue="1">
      <formula>"len($A:$A)=3"</formula>
    </cfRule>
  </conditionalFormatting>
  <conditionalFormatting sqref="D108">
    <cfRule type="expression" dxfId="1" priority="147" stopIfTrue="1">
      <formula>"len($A:$A)=3"</formula>
    </cfRule>
  </conditionalFormatting>
  <conditionalFormatting sqref="C109">
    <cfRule type="expression" dxfId="1" priority="274" stopIfTrue="1">
      <formula>"len($A:$A)=3"</formula>
    </cfRule>
  </conditionalFormatting>
  <conditionalFormatting sqref="D109">
    <cfRule type="expression" dxfId="1" priority="133" stopIfTrue="1">
      <formula>"len($A:$A)=3"</formula>
    </cfRule>
  </conditionalFormatting>
  <conditionalFormatting sqref="C110">
    <cfRule type="expression" dxfId="1" priority="260" stopIfTrue="1">
      <formula>"len($A:$A)=3"</formula>
    </cfRule>
  </conditionalFormatting>
  <conditionalFormatting sqref="D110">
    <cfRule type="expression" dxfId="1" priority="119" stopIfTrue="1">
      <formula>"len($A:$A)=3"</formula>
    </cfRule>
  </conditionalFormatting>
  <conditionalFormatting sqref="C111">
    <cfRule type="expression" dxfId="1" priority="386" stopIfTrue="1">
      <formula>"len($A:$A)=3"</formula>
    </cfRule>
  </conditionalFormatting>
  <conditionalFormatting sqref="D111">
    <cfRule type="expression" dxfId="1" priority="245" stopIfTrue="1">
      <formula>"len($A:$A)=3"</formula>
    </cfRule>
  </conditionalFormatting>
  <conditionalFormatting sqref="C112">
    <cfRule type="expression" dxfId="1" priority="371" stopIfTrue="1">
      <formula>"len($A:$A)=3"</formula>
    </cfRule>
  </conditionalFormatting>
  <conditionalFormatting sqref="D112">
    <cfRule type="expression" dxfId="1" priority="230" stopIfTrue="1">
      <formula>"len($A:$A)=3"</formula>
    </cfRule>
  </conditionalFormatting>
  <conditionalFormatting sqref="C113">
    <cfRule type="expression" dxfId="1" priority="357" stopIfTrue="1">
      <formula>"len($A:$A)=3"</formula>
    </cfRule>
  </conditionalFormatting>
  <conditionalFormatting sqref="D113">
    <cfRule type="expression" dxfId="1" priority="216" stopIfTrue="1">
      <formula>"len($A:$A)=3"</formula>
    </cfRule>
  </conditionalFormatting>
  <conditionalFormatting sqref="C114">
    <cfRule type="expression" dxfId="1" priority="343" stopIfTrue="1">
      <formula>"len($A:$A)=3"</formula>
    </cfRule>
  </conditionalFormatting>
  <conditionalFormatting sqref="D114">
    <cfRule type="expression" dxfId="1" priority="202" stopIfTrue="1">
      <formula>"len($A:$A)=3"</formula>
    </cfRule>
  </conditionalFormatting>
  <conditionalFormatting sqref="C115">
    <cfRule type="expression" dxfId="1" priority="329" stopIfTrue="1">
      <formula>"len($A:$A)=3"</formula>
    </cfRule>
  </conditionalFormatting>
  <conditionalFormatting sqref="D115">
    <cfRule type="expression" dxfId="1" priority="188" stopIfTrue="1">
      <formula>"len($A:$A)=3"</formula>
    </cfRule>
  </conditionalFormatting>
  <conditionalFormatting sqref="C116">
    <cfRule type="expression" dxfId="1" priority="315" stopIfTrue="1">
      <formula>"len($A:$A)=3"</formula>
    </cfRule>
  </conditionalFormatting>
  <conditionalFormatting sqref="D116">
    <cfRule type="expression" dxfId="1" priority="174" stopIfTrue="1">
      <formula>"len($A:$A)=3"</formula>
    </cfRule>
  </conditionalFormatting>
  <conditionalFormatting sqref="C117">
    <cfRule type="expression" dxfId="1" priority="301" stopIfTrue="1">
      <formula>"len($A:$A)=3"</formula>
    </cfRule>
  </conditionalFormatting>
  <conditionalFormatting sqref="D117">
    <cfRule type="expression" dxfId="1" priority="160" stopIfTrue="1">
      <formula>"len($A:$A)=3"</formula>
    </cfRule>
  </conditionalFormatting>
  <conditionalFormatting sqref="C118">
    <cfRule type="expression" dxfId="1" priority="287" stopIfTrue="1">
      <formula>"len($A:$A)=3"</formula>
    </cfRule>
  </conditionalFormatting>
  <conditionalFormatting sqref="D118">
    <cfRule type="expression" dxfId="1" priority="146" stopIfTrue="1">
      <formula>"len($A:$A)=3"</formula>
    </cfRule>
  </conditionalFormatting>
  <conditionalFormatting sqref="C119">
    <cfRule type="expression" dxfId="1" priority="273" stopIfTrue="1">
      <formula>"len($A:$A)=3"</formula>
    </cfRule>
  </conditionalFormatting>
  <conditionalFormatting sqref="D119">
    <cfRule type="expression" dxfId="1" priority="132" stopIfTrue="1">
      <formula>"len($A:$A)=3"</formula>
    </cfRule>
  </conditionalFormatting>
  <conditionalFormatting sqref="C120">
    <cfRule type="expression" dxfId="1" priority="259" stopIfTrue="1">
      <formula>"len($A:$A)=3"</formula>
    </cfRule>
  </conditionalFormatting>
  <conditionalFormatting sqref="D120">
    <cfRule type="expression" dxfId="1" priority="118" stopIfTrue="1">
      <formula>"len($A:$A)=3"</formula>
    </cfRule>
  </conditionalFormatting>
  <conditionalFormatting sqref="C121">
    <cfRule type="expression" dxfId="1" priority="385" stopIfTrue="1">
      <formula>"len($A:$A)=3"</formula>
    </cfRule>
  </conditionalFormatting>
  <conditionalFormatting sqref="D121">
    <cfRule type="expression" dxfId="1" priority="244" stopIfTrue="1">
      <formula>"len($A:$A)=3"</formula>
    </cfRule>
  </conditionalFormatting>
  <conditionalFormatting sqref="C122">
    <cfRule type="expression" dxfId="1" priority="370" stopIfTrue="1">
      <formula>"len($A:$A)=3"</formula>
    </cfRule>
  </conditionalFormatting>
  <conditionalFormatting sqref="D122">
    <cfRule type="expression" dxfId="1" priority="229" stopIfTrue="1">
      <formula>"len($A:$A)=3"</formula>
    </cfRule>
  </conditionalFormatting>
  <conditionalFormatting sqref="C123">
    <cfRule type="expression" dxfId="1" priority="356" stopIfTrue="1">
      <formula>"len($A:$A)=3"</formula>
    </cfRule>
  </conditionalFormatting>
  <conditionalFormatting sqref="D123">
    <cfRule type="expression" dxfId="1" priority="215" stopIfTrue="1">
      <formula>"len($A:$A)=3"</formula>
    </cfRule>
  </conditionalFormatting>
  <conditionalFormatting sqref="C124">
    <cfRule type="expression" dxfId="1" priority="342" stopIfTrue="1">
      <formula>"len($A:$A)=3"</formula>
    </cfRule>
  </conditionalFormatting>
  <conditionalFormatting sqref="D124">
    <cfRule type="expression" dxfId="1" priority="201" stopIfTrue="1">
      <formula>"len($A:$A)=3"</formula>
    </cfRule>
  </conditionalFormatting>
  <conditionalFormatting sqref="C125">
    <cfRule type="expression" dxfId="1" priority="328" stopIfTrue="1">
      <formula>"len($A:$A)=3"</formula>
    </cfRule>
  </conditionalFormatting>
  <conditionalFormatting sqref="D125">
    <cfRule type="expression" dxfId="1" priority="187" stopIfTrue="1">
      <formula>"len($A:$A)=3"</formula>
    </cfRule>
  </conditionalFormatting>
  <conditionalFormatting sqref="C126">
    <cfRule type="expression" dxfId="1" priority="314" stopIfTrue="1">
      <formula>"len($A:$A)=3"</formula>
    </cfRule>
  </conditionalFormatting>
  <conditionalFormatting sqref="D126">
    <cfRule type="expression" dxfId="1" priority="173" stopIfTrue="1">
      <formula>"len($A:$A)=3"</formula>
    </cfRule>
  </conditionalFormatting>
  <conditionalFormatting sqref="C127">
    <cfRule type="expression" dxfId="1" priority="300" stopIfTrue="1">
      <formula>"len($A:$A)=3"</formula>
    </cfRule>
  </conditionalFormatting>
  <conditionalFormatting sqref="D127">
    <cfRule type="expression" dxfId="1" priority="159" stopIfTrue="1">
      <formula>"len($A:$A)=3"</formula>
    </cfRule>
  </conditionalFormatting>
  <conditionalFormatting sqref="C128">
    <cfRule type="expression" dxfId="1" priority="286" stopIfTrue="1">
      <formula>"len($A:$A)=3"</formula>
    </cfRule>
  </conditionalFormatting>
  <conditionalFormatting sqref="D128">
    <cfRule type="expression" dxfId="1" priority="145" stopIfTrue="1">
      <formula>"len($A:$A)=3"</formula>
    </cfRule>
  </conditionalFormatting>
  <conditionalFormatting sqref="C129">
    <cfRule type="expression" dxfId="1" priority="272" stopIfTrue="1">
      <formula>"len($A:$A)=3"</formula>
    </cfRule>
  </conditionalFormatting>
  <conditionalFormatting sqref="D129">
    <cfRule type="expression" dxfId="1" priority="131" stopIfTrue="1">
      <formula>"len($A:$A)=3"</formula>
    </cfRule>
  </conditionalFormatting>
  <conditionalFormatting sqref="C130">
    <cfRule type="expression" dxfId="1" priority="258" stopIfTrue="1">
      <formula>"len($A:$A)=3"</formula>
    </cfRule>
  </conditionalFormatting>
  <conditionalFormatting sqref="D130">
    <cfRule type="expression" dxfId="1" priority="117" stopIfTrue="1">
      <formula>"len($A:$A)=3"</formula>
    </cfRule>
  </conditionalFormatting>
  <conditionalFormatting sqref="C131">
    <cfRule type="expression" dxfId="1" priority="384" stopIfTrue="1">
      <formula>"len($A:$A)=3"</formula>
    </cfRule>
  </conditionalFormatting>
  <conditionalFormatting sqref="D131">
    <cfRule type="expression" dxfId="1" priority="243" stopIfTrue="1">
      <formula>"len($A:$A)=3"</formula>
    </cfRule>
  </conditionalFormatting>
  <conditionalFormatting sqref="C132">
    <cfRule type="expression" dxfId="1" priority="369" stopIfTrue="1">
      <formula>"len($A:$A)=3"</formula>
    </cfRule>
  </conditionalFormatting>
  <conditionalFormatting sqref="D132">
    <cfRule type="expression" dxfId="1" priority="228" stopIfTrue="1">
      <formula>"len($A:$A)=3"</formula>
    </cfRule>
  </conditionalFormatting>
  <conditionalFormatting sqref="C133">
    <cfRule type="expression" dxfId="1" priority="355" stopIfTrue="1">
      <formula>"len($A:$A)=3"</formula>
    </cfRule>
  </conditionalFormatting>
  <conditionalFormatting sqref="D133">
    <cfRule type="expression" dxfId="1" priority="214" stopIfTrue="1">
      <formula>"len($A:$A)=3"</formula>
    </cfRule>
  </conditionalFormatting>
  <conditionalFormatting sqref="C134">
    <cfRule type="expression" dxfId="1" priority="341" stopIfTrue="1">
      <formula>"len($A:$A)=3"</formula>
    </cfRule>
  </conditionalFormatting>
  <conditionalFormatting sqref="D134">
    <cfRule type="expression" dxfId="1" priority="200" stopIfTrue="1">
      <formula>"len($A:$A)=3"</formula>
    </cfRule>
  </conditionalFormatting>
  <conditionalFormatting sqref="C135">
    <cfRule type="expression" dxfId="1" priority="327" stopIfTrue="1">
      <formula>"len($A:$A)=3"</formula>
    </cfRule>
  </conditionalFormatting>
  <conditionalFormatting sqref="D135">
    <cfRule type="expression" dxfId="1" priority="186" stopIfTrue="1">
      <formula>"len($A:$A)=3"</formula>
    </cfRule>
  </conditionalFormatting>
  <conditionalFormatting sqref="C136">
    <cfRule type="expression" dxfId="1" priority="313" stopIfTrue="1">
      <formula>"len($A:$A)=3"</formula>
    </cfRule>
  </conditionalFormatting>
  <conditionalFormatting sqref="D136">
    <cfRule type="expression" dxfId="1" priority="172" stopIfTrue="1">
      <formula>"len($A:$A)=3"</formula>
    </cfRule>
  </conditionalFormatting>
  <conditionalFormatting sqref="C137">
    <cfRule type="expression" dxfId="1" priority="299" stopIfTrue="1">
      <formula>"len($A:$A)=3"</formula>
    </cfRule>
  </conditionalFormatting>
  <conditionalFormatting sqref="D137">
    <cfRule type="expression" dxfId="1" priority="158" stopIfTrue="1">
      <formula>"len($A:$A)=3"</formula>
    </cfRule>
  </conditionalFormatting>
  <conditionalFormatting sqref="C138">
    <cfRule type="expression" dxfId="1" priority="285" stopIfTrue="1">
      <formula>"len($A:$A)=3"</formula>
    </cfRule>
  </conditionalFormatting>
  <conditionalFormatting sqref="D138">
    <cfRule type="expression" dxfId="1" priority="144" stopIfTrue="1">
      <formula>"len($A:$A)=3"</formula>
    </cfRule>
  </conditionalFormatting>
  <conditionalFormatting sqref="C139">
    <cfRule type="expression" dxfId="1" priority="271" stopIfTrue="1">
      <formula>"len($A:$A)=3"</formula>
    </cfRule>
  </conditionalFormatting>
  <conditionalFormatting sqref="D139">
    <cfRule type="expression" dxfId="1" priority="130" stopIfTrue="1">
      <formula>"len($A:$A)=3"</formula>
    </cfRule>
  </conditionalFormatting>
  <conditionalFormatting sqref="C140">
    <cfRule type="expression" dxfId="1" priority="257" stopIfTrue="1">
      <formula>"len($A:$A)=3"</formula>
    </cfRule>
  </conditionalFormatting>
  <conditionalFormatting sqref="D140">
    <cfRule type="expression" dxfId="1" priority="116" stopIfTrue="1">
      <formula>"len($A:$A)=3"</formula>
    </cfRule>
  </conditionalFormatting>
  <conditionalFormatting sqref="C141">
    <cfRule type="expression" dxfId="1" priority="383" stopIfTrue="1">
      <formula>"len($A:$A)=3"</formula>
    </cfRule>
  </conditionalFormatting>
  <conditionalFormatting sqref="D141">
    <cfRule type="expression" dxfId="1" priority="242" stopIfTrue="1">
      <formula>"len($A:$A)=3"</formula>
    </cfRule>
  </conditionalFormatting>
  <conditionalFormatting sqref="C142">
    <cfRule type="expression" dxfId="1" priority="368" stopIfTrue="1">
      <formula>"len($A:$A)=3"</formula>
    </cfRule>
  </conditionalFormatting>
  <conditionalFormatting sqref="D142">
    <cfRule type="expression" dxfId="1" priority="227" stopIfTrue="1">
      <formula>"len($A:$A)=3"</formula>
    </cfRule>
  </conditionalFormatting>
  <conditionalFormatting sqref="C143">
    <cfRule type="expression" dxfId="1" priority="354" stopIfTrue="1">
      <formula>"len($A:$A)=3"</formula>
    </cfRule>
  </conditionalFormatting>
  <conditionalFormatting sqref="D143">
    <cfRule type="expression" dxfId="1" priority="213" stopIfTrue="1">
      <formula>"len($A:$A)=3"</formula>
    </cfRule>
  </conditionalFormatting>
  <conditionalFormatting sqref="C144">
    <cfRule type="expression" dxfId="1" priority="340" stopIfTrue="1">
      <formula>"len($A:$A)=3"</formula>
    </cfRule>
  </conditionalFormatting>
  <conditionalFormatting sqref="D144">
    <cfRule type="expression" dxfId="1" priority="199" stopIfTrue="1">
      <formula>"len($A:$A)=3"</formula>
    </cfRule>
  </conditionalFormatting>
  <conditionalFormatting sqref="C145">
    <cfRule type="expression" dxfId="1" priority="326" stopIfTrue="1">
      <formula>"len($A:$A)=3"</formula>
    </cfRule>
  </conditionalFormatting>
  <conditionalFormatting sqref="D145">
    <cfRule type="expression" dxfId="1" priority="185" stopIfTrue="1">
      <formula>"len($A:$A)=3"</formula>
    </cfRule>
  </conditionalFormatting>
  <conditionalFormatting sqref="C146">
    <cfRule type="expression" dxfId="1" priority="312" stopIfTrue="1">
      <formula>"len($A:$A)=3"</formula>
    </cfRule>
  </conditionalFormatting>
  <conditionalFormatting sqref="D146">
    <cfRule type="expression" dxfId="1" priority="171" stopIfTrue="1">
      <formula>"len($A:$A)=3"</formula>
    </cfRule>
  </conditionalFormatting>
  <conditionalFormatting sqref="C147">
    <cfRule type="expression" dxfId="1" priority="298" stopIfTrue="1">
      <formula>"len($A:$A)=3"</formula>
    </cfRule>
  </conditionalFormatting>
  <conditionalFormatting sqref="D147">
    <cfRule type="expression" dxfId="1" priority="157" stopIfTrue="1">
      <formula>"len($A:$A)=3"</formula>
    </cfRule>
  </conditionalFormatting>
  <conditionalFormatting sqref="C148">
    <cfRule type="expression" dxfId="1" priority="284" stopIfTrue="1">
      <formula>"len($A:$A)=3"</formula>
    </cfRule>
  </conditionalFormatting>
  <conditionalFormatting sqref="D148">
    <cfRule type="expression" dxfId="1" priority="143" stopIfTrue="1">
      <formula>"len($A:$A)=3"</formula>
    </cfRule>
  </conditionalFormatting>
  <conditionalFormatting sqref="C149">
    <cfRule type="expression" dxfId="1" priority="270" stopIfTrue="1">
      <formula>"len($A:$A)=3"</formula>
    </cfRule>
  </conditionalFormatting>
  <conditionalFormatting sqref="D149">
    <cfRule type="expression" dxfId="1" priority="129" stopIfTrue="1">
      <formula>"len($A:$A)=3"</formula>
    </cfRule>
  </conditionalFormatting>
  <conditionalFormatting sqref="C150">
    <cfRule type="expression" dxfId="1" priority="256" stopIfTrue="1">
      <formula>"len($A:$A)=3"</formula>
    </cfRule>
  </conditionalFormatting>
  <conditionalFormatting sqref="D150">
    <cfRule type="expression" dxfId="1" priority="115" stopIfTrue="1">
      <formula>"len($A:$A)=3"</formula>
    </cfRule>
  </conditionalFormatting>
  <conditionalFormatting sqref="C151">
    <cfRule type="expression" dxfId="1" priority="382" stopIfTrue="1">
      <formula>"len($A:$A)=3"</formula>
    </cfRule>
  </conditionalFormatting>
  <conditionalFormatting sqref="D151">
    <cfRule type="expression" dxfId="1" priority="241" stopIfTrue="1">
      <formula>"len($A:$A)=3"</formula>
    </cfRule>
  </conditionalFormatting>
  <conditionalFormatting sqref="C152">
    <cfRule type="expression" dxfId="1" priority="367" stopIfTrue="1">
      <formula>"len($A:$A)=3"</formula>
    </cfRule>
  </conditionalFormatting>
  <conditionalFormatting sqref="D152">
    <cfRule type="expression" dxfId="1" priority="226" stopIfTrue="1">
      <formula>"len($A:$A)=3"</formula>
    </cfRule>
  </conditionalFormatting>
  <conditionalFormatting sqref="C153">
    <cfRule type="expression" dxfId="1" priority="353" stopIfTrue="1">
      <formula>"len($A:$A)=3"</formula>
    </cfRule>
  </conditionalFormatting>
  <conditionalFormatting sqref="D153">
    <cfRule type="expression" dxfId="1" priority="212" stopIfTrue="1">
      <formula>"len($A:$A)=3"</formula>
    </cfRule>
  </conditionalFormatting>
  <conditionalFormatting sqref="C154">
    <cfRule type="expression" dxfId="1" priority="339" stopIfTrue="1">
      <formula>"len($A:$A)=3"</formula>
    </cfRule>
  </conditionalFormatting>
  <conditionalFormatting sqref="D154">
    <cfRule type="expression" dxfId="1" priority="198" stopIfTrue="1">
      <formula>"len($A:$A)=3"</formula>
    </cfRule>
  </conditionalFormatting>
  <conditionalFormatting sqref="C155">
    <cfRule type="expression" dxfId="1" priority="325" stopIfTrue="1">
      <formula>"len($A:$A)=3"</formula>
    </cfRule>
  </conditionalFormatting>
  <conditionalFormatting sqref="D155">
    <cfRule type="expression" dxfId="1" priority="184" stopIfTrue="1">
      <formula>"len($A:$A)=3"</formula>
    </cfRule>
  </conditionalFormatting>
  <conditionalFormatting sqref="C156">
    <cfRule type="expression" dxfId="1" priority="311" stopIfTrue="1">
      <formula>"len($A:$A)=3"</formula>
    </cfRule>
  </conditionalFormatting>
  <conditionalFormatting sqref="D156">
    <cfRule type="expression" dxfId="1" priority="170" stopIfTrue="1">
      <formula>"len($A:$A)=3"</formula>
    </cfRule>
  </conditionalFormatting>
  <conditionalFormatting sqref="C157">
    <cfRule type="expression" dxfId="1" priority="297" stopIfTrue="1">
      <formula>"len($A:$A)=3"</formula>
    </cfRule>
  </conditionalFormatting>
  <conditionalFormatting sqref="D157">
    <cfRule type="expression" dxfId="1" priority="156" stopIfTrue="1">
      <formula>"len($A:$A)=3"</formula>
    </cfRule>
  </conditionalFormatting>
  <conditionalFormatting sqref="C158">
    <cfRule type="expression" dxfId="1" priority="283" stopIfTrue="1">
      <formula>"len($A:$A)=3"</formula>
    </cfRule>
  </conditionalFormatting>
  <conditionalFormatting sqref="D158">
    <cfRule type="expression" dxfId="1" priority="142" stopIfTrue="1">
      <formula>"len($A:$A)=3"</formula>
    </cfRule>
  </conditionalFormatting>
  <conditionalFormatting sqref="C159">
    <cfRule type="expression" dxfId="1" priority="269" stopIfTrue="1">
      <formula>"len($A:$A)=3"</formula>
    </cfRule>
  </conditionalFormatting>
  <conditionalFormatting sqref="D159">
    <cfRule type="expression" dxfId="1" priority="128" stopIfTrue="1">
      <formula>"len($A:$A)=3"</formula>
    </cfRule>
  </conditionalFormatting>
  <conditionalFormatting sqref="C160">
    <cfRule type="expression" dxfId="1" priority="255" stopIfTrue="1">
      <formula>"len($A:$A)=3"</formula>
    </cfRule>
  </conditionalFormatting>
  <conditionalFormatting sqref="D160">
    <cfRule type="expression" dxfId="1" priority="114" stopIfTrue="1">
      <formula>"len($A:$A)=3"</formula>
    </cfRule>
  </conditionalFormatting>
  <conditionalFormatting sqref="C161">
    <cfRule type="expression" dxfId="1" priority="381" stopIfTrue="1">
      <formula>"len($A:$A)=3"</formula>
    </cfRule>
  </conditionalFormatting>
  <conditionalFormatting sqref="D161">
    <cfRule type="expression" dxfId="1" priority="240" stopIfTrue="1">
      <formula>"len($A:$A)=3"</formula>
    </cfRule>
  </conditionalFormatting>
  <conditionalFormatting sqref="C162">
    <cfRule type="expression" dxfId="1" priority="366" stopIfTrue="1">
      <formula>"len($A:$A)=3"</formula>
    </cfRule>
  </conditionalFormatting>
  <conditionalFormatting sqref="D162">
    <cfRule type="expression" dxfId="1" priority="225" stopIfTrue="1">
      <formula>"len($A:$A)=3"</formula>
    </cfRule>
  </conditionalFormatting>
  <conditionalFormatting sqref="C163">
    <cfRule type="expression" dxfId="1" priority="352" stopIfTrue="1">
      <formula>"len($A:$A)=3"</formula>
    </cfRule>
  </conditionalFormatting>
  <conditionalFormatting sqref="D163">
    <cfRule type="expression" dxfId="1" priority="211" stopIfTrue="1">
      <formula>"len($A:$A)=3"</formula>
    </cfRule>
  </conditionalFormatting>
  <conditionalFormatting sqref="C164">
    <cfRule type="expression" dxfId="1" priority="338" stopIfTrue="1">
      <formula>"len($A:$A)=3"</formula>
    </cfRule>
  </conditionalFormatting>
  <conditionalFormatting sqref="D164">
    <cfRule type="expression" dxfId="1" priority="197" stopIfTrue="1">
      <formula>"len($A:$A)=3"</formula>
    </cfRule>
  </conditionalFormatting>
  <conditionalFormatting sqref="C165">
    <cfRule type="expression" dxfId="1" priority="324" stopIfTrue="1">
      <formula>"len($A:$A)=3"</formula>
    </cfRule>
  </conditionalFormatting>
  <conditionalFormatting sqref="D165">
    <cfRule type="expression" dxfId="1" priority="183" stopIfTrue="1">
      <formula>"len($A:$A)=3"</formula>
    </cfRule>
  </conditionalFormatting>
  <conditionalFormatting sqref="C166">
    <cfRule type="expression" dxfId="1" priority="310" stopIfTrue="1">
      <formula>"len($A:$A)=3"</formula>
    </cfRule>
  </conditionalFormatting>
  <conditionalFormatting sqref="D166">
    <cfRule type="expression" dxfId="1" priority="169" stopIfTrue="1">
      <formula>"len($A:$A)=3"</formula>
    </cfRule>
  </conditionalFormatting>
  <conditionalFormatting sqref="C167">
    <cfRule type="expression" dxfId="1" priority="296" stopIfTrue="1">
      <formula>"len($A:$A)=3"</formula>
    </cfRule>
  </conditionalFormatting>
  <conditionalFormatting sqref="D167">
    <cfRule type="expression" dxfId="1" priority="155" stopIfTrue="1">
      <formula>"len($A:$A)=3"</formula>
    </cfRule>
  </conditionalFormatting>
  <conditionalFormatting sqref="C168">
    <cfRule type="expression" dxfId="1" priority="282" stopIfTrue="1">
      <formula>"len($A:$A)=3"</formula>
    </cfRule>
  </conditionalFormatting>
  <conditionalFormatting sqref="D168">
    <cfRule type="expression" dxfId="1" priority="141" stopIfTrue="1">
      <formula>"len($A:$A)=3"</formula>
    </cfRule>
  </conditionalFormatting>
  <conditionalFormatting sqref="C169">
    <cfRule type="expression" dxfId="1" priority="268" stopIfTrue="1">
      <formula>"len($A:$A)=3"</formula>
    </cfRule>
  </conditionalFormatting>
  <conditionalFormatting sqref="D169">
    <cfRule type="expression" dxfId="1" priority="127" stopIfTrue="1">
      <formula>"len($A:$A)=3"</formula>
    </cfRule>
  </conditionalFormatting>
  <conditionalFormatting sqref="C170">
    <cfRule type="expression" dxfId="1" priority="254" stopIfTrue="1">
      <formula>"len($A:$A)=3"</formula>
    </cfRule>
  </conditionalFormatting>
  <conditionalFormatting sqref="D170">
    <cfRule type="expression" dxfId="1" priority="113" stopIfTrue="1">
      <formula>"len($A:$A)=3"</formula>
    </cfRule>
  </conditionalFormatting>
  <conditionalFormatting sqref="C171">
    <cfRule type="expression" dxfId="1" priority="380" stopIfTrue="1">
      <formula>"len($A:$A)=3"</formula>
    </cfRule>
  </conditionalFormatting>
  <conditionalFormatting sqref="D171">
    <cfRule type="expression" dxfId="1" priority="239" stopIfTrue="1">
      <formula>"len($A:$A)=3"</formula>
    </cfRule>
  </conditionalFormatting>
  <conditionalFormatting sqref="C172">
    <cfRule type="expression" dxfId="1" priority="365" stopIfTrue="1">
      <formula>"len($A:$A)=3"</formula>
    </cfRule>
  </conditionalFormatting>
  <conditionalFormatting sqref="D172">
    <cfRule type="expression" dxfId="1" priority="224" stopIfTrue="1">
      <formula>"len($A:$A)=3"</formula>
    </cfRule>
  </conditionalFormatting>
  <conditionalFormatting sqref="C173">
    <cfRule type="expression" dxfId="1" priority="351" stopIfTrue="1">
      <formula>"len($A:$A)=3"</formula>
    </cfRule>
  </conditionalFormatting>
  <conditionalFormatting sqref="D173">
    <cfRule type="expression" dxfId="1" priority="210" stopIfTrue="1">
      <formula>"len($A:$A)=3"</formula>
    </cfRule>
  </conditionalFormatting>
  <conditionalFormatting sqref="C174">
    <cfRule type="expression" dxfId="1" priority="337" stopIfTrue="1">
      <formula>"len($A:$A)=3"</formula>
    </cfRule>
  </conditionalFormatting>
  <conditionalFormatting sqref="D174">
    <cfRule type="expression" dxfId="1" priority="196" stopIfTrue="1">
      <formula>"len($A:$A)=3"</formula>
    </cfRule>
  </conditionalFormatting>
  <conditionalFormatting sqref="C175">
    <cfRule type="expression" dxfId="1" priority="323" stopIfTrue="1">
      <formula>"len($A:$A)=3"</formula>
    </cfRule>
  </conditionalFormatting>
  <conditionalFormatting sqref="D175">
    <cfRule type="expression" dxfId="1" priority="182" stopIfTrue="1">
      <formula>"len($A:$A)=3"</formula>
    </cfRule>
  </conditionalFormatting>
  <conditionalFormatting sqref="C176">
    <cfRule type="expression" dxfId="1" priority="309" stopIfTrue="1">
      <formula>"len($A:$A)=3"</formula>
    </cfRule>
  </conditionalFormatting>
  <conditionalFormatting sqref="D176">
    <cfRule type="expression" dxfId="1" priority="168" stopIfTrue="1">
      <formula>"len($A:$A)=3"</formula>
    </cfRule>
  </conditionalFormatting>
  <conditionalFormatting sqref="C177">
    <cfRule type="expression" dxfId="1" priority="295" stopIfTrue="1">
      <formula>"len($A:$A)=3"</formula>
    </cfRule>
  </conditionalFormatting>
  <conditionalFormatting sqref="D177">
    <cfRule type="expression" dxfId="1" priority="154" stopIfTrue="1">
      <formula>"len($A:$A)=3"</formula>
    </cfRule>
  </conditionalFormatting>
  <conditionalFormatting sqref="C178">
    <cfRule type="expression" dxfId="1" priority="281" stopIfTrue="1">
      <formula>"len($A:$A)=3"</formula>
    </cfRule>
  </conditionalFormatting>
  <conditionalFormatting sqref="D178">
    <cfRule type="expression" dxfId="1" priority="140" stopIfTrue="1">
      <formula>"len($A:$A)=3"</formula>
    </cfRule>
  </conditionalFormatting>
  <conditionalFormatting sqref="C179">
    <cfRule type="expression" dxfId="1" priority="267" stopIfTrue="1">
      <formula>"len($A:$A)=3"</formula>
    </cfRule>
  </conditionalFormatting>
  <conditionalFormatting sqref="D179">
    <cfRule type="expression" dxfId="1" priority="126" stopIfTrue="1">
      <formula>"len($A:$A)=3"</formula>
    </cfRule>
  </conditionalFormatting>
  <conditionalFormatting sqref="C180">
    <cfRule type="expression" dxfId="1" priority="253" stopIfTrue="1">
      <formula>"len($A:$A)=3"</formula>
    </cfRule>
  </conditionalFormatting>
  <conditionalFormatting sqref="D180">
    <cfRule type="expression" dxfId="1" priority="112" stopIfTrue="1">
      <formula>"len($A:$A)=3"</formula>
    </cfRule>
  </conditionalFormatting>
  <conditionalFormatting sqref="C181">
    <cfRule type="expression" dxfId="1" priority="379" stopIfTrue="1">
      <formula>"len($A:$A)=3"</formula>
    </cfRule>
  </conditionalFormatting>
  <conditionalFormatting sqref="D181">
    <cfRule type="expression" dxfId="1" priority="238" stopIfTrue="1">
      <formula>"len($A:$A)=3"</formula>
    </cfRule>
  </conditionalFormatting>
  <conditionalFormatting sqref="C182">
    <cfRule type="expression" dxfId="1" priority="364" stopIfTrue="1">
      <formula>"len($A:$A)=3"</formula>
    </cfRule>
  </conditionalFormatting>
  <conditionalFormatting sqref="D182">
    <cfRule type="expression" dxfId="1" priority="223" stopIfTrue="1">
      <formula>"len($A:$A)=3"</formula>
    </cfRule>
  </conditionalFormatting>
  <conditionalFormatting sqref="C183">
    <cfRule type="expression" dxfId="1" priority="350" stopIfTrue="1">
      <formula>"len($A:$A)=3"</formula>
    </cfRule>
  </conditionalFormatting>
  <conditionalFormatting sqref="D183">
    <cfRule type="expression" dxfId="1" priority="209" stopIfTrue="1">
      <formula>"len($A:$A)=3"</formula>
    </cfRule>
  </conditionalFormatting>
  <conditionalFormatting sqref="C184">
    <cfRule type="expression" dxfId="1" priority="336" stopIfTrue="1">
      <formula>"len($A:$A)=3"</formula>
    </cfRule>
  </conditionalFormatting>
  <conditionalFormatting sqref="D184">
    <cfRule type="expression" dxfId="1" priority="195" stopIfTrue="1">
      <formula>"len($A:$A)=3"</formula>
    </cfRule>
  </conditionalFormatting>
  <conditionalFormatting sqref="C185">
    <cfRule type="expression" dxfId="1" priority="322" stopIfTrue="1">
      <formula>"len($A:$A)=3"</formula>
    </cfRule>
  </conditionalFormatting>
  <conditionalFormatting sqref="D185">
    <cfRule type="expression" dxfId="1" priority="181" stopIfTrue="1">
      <formula>"len($A:$A)=3"</formula>
    </cfRule>
  </conditionalFormatting>
  <conditionalFormatting sqref="C186">
    <cfRule type="expression" dxfId="1" priority="308" stopIfTrue="1">
      <formula>"len($A:$A)=3"</formula>
    </cfRule>
  </conditionalFormatting>
  <conditionalFormatting sqref="D186">
    <cfRule type="expression" dxfId="1" priority="167" stopIfTrue="1">
      <formula>"len($A:$A)=3"</formula>
    </cfRule>
  </conditionalFormatting>
  <conditionalFormatting sqref="C187">
    <cfRule type="expression" dxfId="1" priority="294" stopIfTrue="1">
      <formula>"len($A:$A)=3"</formula>
    </cfRule>
  </conditionalFormatting>
  <conditionalFormatting sqref="D187">
    <cfRule type="expression" dxfId="1" priority="153" stopIfTrue="1">
      <formula>"len($A:$A)=3"</formula>
    </cfRule>
  </conditionalFormatting>
  <conditionalFormatting sqref="C188">
    <cfRule type="expression" dxfId="1" priority="280" stopIfTrue="1">
      <formula>"len($A:$A)=3"</formula>
    </cfRule>
  </conditionalFormatting>
  <conditionalFormatting sqref="D188">
    <cfRule type="expression" dxfId="1" priority="139" stopIfTrue="1">
      <formula>"len($A:$A)=3"</formula>
    </cfRule>
  </conditionalFormatting>
  <conditionalFormatting sqref="C189">
    <cfRule type="expression" dxfId="1" priority="266" stopIfTrue="1">
      <formula>"len($A:$A)=3"</formula>
    </cfRule>
  </conditionalFormatting>
  <conditionalFormatting sqref="D189">
    <cfRule type="expression" dxfId="1" priority="125" stopIfTrue="1">
      <formula>"len($A:$A)=3"</formula>
    </cfRule>
  </conditionalFormatting>
  <conditionalFormatting sqref="C190">
    <cfRule type="expression" dxfId="1" priority="252" stopIfTrue="1">
      <formula>"len($A:$A)=3"</formula>
    </cfRule>
  </conditionalFormatting>
  <conditionalFormatting sqref="D190">
    <cfRule type="expression" dxfId="1" priority="111" stopIfTrue="1">
      <formula>"len($A:$A)=3"</formula>
    </cfRule>
  </conditionalFormatting>
  <conditionalFormatting sqref="C191">
    <cfRule type="expression" dxfId="1" priority="378" stopIfTrue="1">
      <formula>"len($A:$A)=3"</formula>
    </cfRule>
  </conditionalFormatting>
  <conditionalFormatting sqref="D191">
    <cfRule type="expression" dxfId="1" priority="237" stopIfTrue="1">
      <formula>"len($A:$A)=3"</formula>
    </cfRule>
  </conditionalFormatting>
  <conditionalFormatting sqref="C192">
    <cfRule type="expression" dxfId="1" priority="363" stopIfTrue="1">
      <formula>"len($A:$A)=3"</formula>
    </cfRule>
  </conditionalFormatting>
  <conditionalFormatting sqref="D192">
    <cfRule type="expression" dxfId="1" priority="222" stopIfTrue="1">
      <formula>"len($A:$A)=3"</formula>
    </cfRule>
  </conditionalFormatting>
  <conditionalFormatting sqref="C193">
    <cfRule type="expression" dxfId="1" priority="349" stopIfTrue="1">
      <formula>"len($A:$A)=3"</formula>
    </cfRule>
  </conditionalFormatting>
  <conditionalFormatting sqref="D193">
    <cfRule type="expression" dxfId="1" priority="208" stopIfTrue="1">
      <formula>"len($A:$A)=3"</formula>
    </cfRule>
  </conditionalFormatting>
  <conditionalFormatting sqref="C194">
    <cfRule type="expression" dxfId="1" priority="335" stopIfTrue="1">
      <formula>"len($A:$A)=3"</formula>
    </cfRule>
  </conditionalFormatting>
  <conditionalFormatting sqref="D194">
    <cfRule type="expression" dxfId="1" priority="194" stopIfTrue="1">
      <formula>"len($A:$A)=3"</formula>
    </cfRule>
  </conditionalFormatting>
  <conditionalFormatting sqref="C195">
    <cfRule type="expression" dxfId="1" priority="321" stopIfTrue="1">
      <formula>"len($A:$A)=3"</formula>
    </cfRule>
  </conditionalFormatting>
  <conditionalFormatting sqref="D195">
    <cfRule type="expression" dxfId="1" priority="180" stopIfTrue="1">
      <formula>"len($A:$A)=3"</formula>
    </cfRule>
  </conditionalFormatting>
  <conditionalFormatting sqref="C196">
    <cfRule type="expression" dxfId="1" priority="307" stopIfTrue="1">
      <formula>"len($A:$A)=3"</formula>
    </cfRule>
  </conditionalFormatting>
  <conditionalFormatting sqref="D196">
    <cfRule type="expression" dxfId="1" priority="166" stopIfTrue="1">
      <formula>"len($A:$A)=3"</formula>
    </cfRule>
  </conditionalFormatting>
  <conditionalFormatting sqref="C197">
    <cfRule type="expression" dxfId="1" priority="293" stopIfTrue="1">
      <formula>"len($A:$A)=3"</formula>
    </cfRule>
  </conditionalFormatting>
  <conditionalFormatting sqref="D197">
    <cfRule type="expression" dxfId="1" priority="152" stopIfTrue="1">
      <formula>"len($A:$A)=3"</formula>
    </cfRule>
  </conditionalFormatting>
  <conditionalFormatting sqref="C198">
    <cfRule type="expression" dxfId="1" priority="279" stopIfTrue="1">
      <formula>"len($A:$A)=3"</formula>
    </cfRule>
  </conditionalFormatting>
  <conditionalFormatting sqref="D198">
    <cfRule type="expression" dxfId="1" priority="138" stopIfTrue="1">
      <formula>"len($A:$A)=3"</formula>
    </cfRule>
  </conditionalFormatting>
  <conditionalFormatting sqref="C199">
    <cfRule type="expression" dxfId="1" priority="265" stopIfTrue="1">
      <formula>"len($A:$A)=3"</formula>
    </cfRule>
  </conditionalFormatting>
  <conditionalFormatting sqref="D199">
    <cfRule type="expression" dxfId="1" priority="124" stopIfTrue="1">
      <formula>"len($A:$A)=3"</formula>
    </cfRule>
  </conditionalFormatting>
  <conditionalFormatting sqref="C200">
    <cfRule type="expression" dxfId="1" priority="251" stopIfTrue="1">
      <formula>"len($A:$A)=3"</formula>
    </cfRule>
  </conditionalFormatting>
  <conditionalFormatting sqref="D200">
    <cfRule type="expression" dxfId="1" priority="110" stopIfTrue="1">
      <formula>"len($A:$A)=3"</formula>
    </cfRule>
  </conditionalFormatting>
  <conditionalFormatting sqref="C201">
    <cfRule type="expression" dxfId="1" priority="377" stopIfTrue="1">
      <formula>"len($A:$A)=3"</formula>
    </cfRule>
  </conditionalFormatting>
  <conditionalFormatting sqref="D201">
    <cfRule type="expression" dxfId="1" priority="236" stopIfTrue="1">
      <formula>"len($A:$A)=3"</formula>
    </cfRule>
  </conditionalFormatting>
  <conditionalFormatting sqref="C202">
    <cfRule type="expression" dxfId="1" priority="362" stopIfTrue="1">
      <formula>"len($A:$A)=3"</formula>
    </cfRule>
  </conditionalFormatting>
  <conditionalFormatting sqref="D202">
    <cfRule type="expression" dxfId="1" priority="221" stopIfTrue="1">
      <formula>"len($A:$A)=3"</formula>
    </cfRule>
  </conditionalFormatting>
  <conditionalFormatting sqref="C203">
    <cfRule type="expression" dxfId="1" priority="348" stopIfTrue="1">
      <formula>"len($A:$A)=3"</formula>
    </cfRule>
  </conditionalFormatting>
  <conditionalFormatting sqref="D203">
    <cfRule type="expression" dxfId="1" priority="207" stopIfTrue="1">
      <formula>"len($A:$A)=3"</formula>
    </cfRule>
  </conditionalFormatting>
  <conditionalFormatting sqref="C204">
    <cfRule type="expression" dxfId="1" priority="334" stopIfTrue="1">
      <formula>"len($A:$A)=3"</formula>
    </cfRule>
  </conditionalFormatting>
  <conditionalFormatting sqref="D204">
    <cfRule type="expression" dxfId="1" priority="193" stopIfTrue="1">
      <formula>"len($A:$A)=3"</formula>
    </cfRule>
  </conditionalFormatting>
  <conditionalFormatting sqref="C205">
    <cfRule type="expression" dxfId="1" priority="320" stopIfTrue="1">
      <formula>"len($A:$A)=3"</formula>
    </cfRule>
  </conditionalFormatting>
  <conditionalFormatting sqref="D205">
    <cfRule type="expression" dxfId="1" priority="179" stopIfTrue="1">
      <formula>"len($A:$A)=3"</formula>
    </cfRule>
  </conditionalFormatting>
  <conditionalFormatting sqref="C206">
    <cfRule type="expression" dxfId="1" priority="306" stopIfTrue="1">
      <formula>"len($A:$A)=3"</formula>
    </cfRule>
  </conditionalFormatting>
  <conditionalFormatting sqref="D206">
    <cfRule type="expression" dxfId="1" priority="165" stopIfTrue="1">
      <formula>"len($A:$A)=3"</formula>
    </cfRule>
  </conditionalFormatting>
  <conditionalFormatting sqref="C207">
    <cfRule type="expression" dxfId="1" priority="292" stopIfTrue="1">
      <formula>"len($A:$A)=3"</formula>
    </cfRule>
  </conditionalFormatting>
  <conditionalFormatting sqref="D207">
    <cfRule type="expression" dxfId="1" priority="151" stopIfTrue="1">
      <formula>"len($A:$A)=3"</formula>
    </cfRule>
  </conditionalFormatting>
  <conditionalFormatting sqref="C208">
    <cfRule type="expression" dxfId="1" priority="278" stopIfTrue="1">
      <formula>"len($A:$A)=3"</formula>
    </cfRule>
  </conditionalFormatting>
  <conditionalFormatting sqref="D208">
    <cfRule type="expression" dxfId="1" priority="137" stopIfTrue="1">
      <formula>"len($A:$A)=3"</formula>
    </cfRule>
  </conditionalFormatting>
  <conditionalFormatting sqref="C209">
    <cfRule type="expression" dxfId="1" priority="264" stopIfTrue="1">
      <formula>"len($A:$A)=3"</formula>
    </cfRule>
  </conditionalFormatting>
  <conditionalFormatting sqref="D209">
    <cfRule type="expression" dxfId="1" priority="123" stopIfTrue="1">
      <formula>"len($A:$A)=3"</formula>
    </cfRule>
  </conditionalFormatting>
  <conditionalFormatting sqref="C210">
    <cfRule type="expression" dxfId="1" priority="250" stopIfTrue="1">
      <formula>"len($A:$A)=3"</formula>
    </cfRule>
  </conditionalFormatting>
  <conditionalFormatting sqref="D210">
    <cfRule type="expression" dxfId="1" priority="109" stopIfTrue="1">
      <formula>"len($A:$A)=3"</formula>
    </cfRule>
  </conditionalFormatting>
  <conditionalFormatting sqref="C211">
    <cfRule type="expression" dxfId="1" priority="376" stopIfTrue="1">
      <formula>"len($A:$A)=3"</formula>
    </cfRule>
  </conditionalFormatting>
  <conditionalFormatting sqref="D211">
    <cfRule type="expression" dxfId="1" priority="235" stopIfTrue="1">
      <formula>"len($A:$A)=3"</formula>
    </cfRule>
  </conditionalFormatting>
  <conditionalFormatting sqref="C212">
    <cfRule type="expression" dxfId="1" priority="108" stopIfTrue="1">
      <formula>"len($A:$A)=3"</formula>
    </cfRule>
  </conditionalFormatting>
  <conditionalFormatting sqref="D212">
    <cfRule type="expression" dxfId="1" priority="62" stopIfTrue="1">
      <formula>"len($A:$A)=3"</formula>
    </cfRule>
  </conditionalFormatting>
  <conditionalFormatting sqref="C213">
    <cfRule type="expression" dxfId="1" priority="94" stopIfTrue="1">
      <formula>"len($A:$A)=3"</formula>
    </cfRule>
  </conditionalFormatting>
  <conditionalFormatting sqref="D213">
    <cfRule type="expression" dxfId="1" priority="48" stopIfTrue="1">
      <formula>"len($A:$A)=3"</formula>
    </cfRule>
  </conditionalFormatting>
  <conditionalFormatting sqref="C214">
    <cfRule type="expression" dxfId="1" priority="103" stopIfTrue="1">
      <formula>"len($A:$A)=3"</formula>
    </cfRule>
  </conditionalFormatting>
  <conditionalFormatting sqref="D214">
    <cfRule type="expression" dxfId="1" priority="57" stopIfTrue="1">
      <formula>"len($A:$A)=3"</formula>
    </cfRule>
  </conditionalFormatting>
  <conditionalFormatting sqref="C215">
    <cfRule type="expression" dxfId="1" priority="89" stopIfTrue="1">
      <formula>"len($A:$A)=3"</formula>
    </cfRule>
  </conditionalFormatting>
  <conditionalFormatting sqref="D215">
    <cfRule type="expression" dxfId="1" priority="43" stopIfTrue="1">
      <formula>"len($A:$A)=3"</formula>
    </cfRule>
  </conditionalFormatting>
  <conditionalFormatting sqref="C216">
    <cfRule type="expression" dxfId="1" priority="84" stopIfTrue="1">
      <formula>"len($A:$A)=3"</formula>
    </cfRule>
  </conditionalFormatting>
  <conditionalFormatting sqref="D216">
    <cfRule type="expression" dxfId="1" priority="38" stopIfTrue="1">
      <formula>"len($A:$A)=3"</formula>
    </cfRule>
  </conditionalFormatting>
  <conditionalFormatting sqref="C217">
    <cfRule type="expression" dxfId="1" priority="79" stopIfTrue="1">
      <formula>"len($A:$A)=3"</formula>
    </cfRule>
  </conditionalFormatting>
  <conditionalFormatting sqref="D217">
    <cfRule type="expression" dxfId="1" priority="33" stopIfTrue="1">
      <formula>"len($A:$A)=3"</formula>
    </cfRule>
  </conditionalFormatting>
  <conditionalFormatting sqref="C218">
    <cfRule type="expression" dxfId="1" priority="70" stopIfTrue="1">
      <formula>"len($A:$A)=3"</formula>
    </cfRule>
  </conditionalFormatting>
  <conditionalFormatting sqref="D218">
    <cfRule type="expression" dxfId="1" priority="24" stopIfTrue="1">
      <formula>"len($A:$A)=3"</formula>
    </cfRule>
  </conditionalFormatting>
  <conditionalFormatting sqref="C219">
    <cfRule type="expression" dxfId="1" priority="74" stopIfTrue="1">
      <formula>"len($A:$A)=3"</formula>
    </cfRule>
  </conditionalFormatting>
  <conditionalFormatting sqref="D219">
    <cfRule type="expression" dxfId="1" priority="28" stopIfTrue="1">
      <formula>"len($A:$A)=3"</formula>
    </cfRule>
  </conditionalFormatting>
  <conditionalFormatting sqref="C220">
    <cfRule type="expression" dxfId="1" priority="66" stopIfTrue="1">
      <formula>"len($A:$A)=3"</formula>
    </cfRule>
  </conditionalFormatting>
  <conditionalFormatting sqref="D220">
    <cfRule type="expression" dxfId="1" priority="20" stopIfTrue="1">
      <formula>"len($A:$A)=3"</formula>
    </cfRule>
  </conditionalFormatting>
  <conditionalFormatting sqref="C221">
    <cfRule type="expression" dxfId="1" priority="98" stopIfTrue="1">
      <formula>"len($A:$A)=3"</formula>
    </cfRule>
  </conditionalFormatting>
  <conditionalFormatting sqref="D221">
    <cfRule type="expression" dxfId="1" priority="52" stopIfTrue="1">
      <formula>"len($A:$A)=3"</formula>
    </cfRule>
  </conditionalFormatting>
  <conditionalFormatting sqref="C222">
    <cfRule type="expression" dxfId="1" priority="107" stopIfTrue="1">
      <formula>"len($A:$A)=3"</formula>
    </cfRule>
  </conditionalFormatting>
  <conditionalFormatting sqref="D222">
    <cfRule type="expression" dxfId="1" priority="61" stopIfTrue="1">
      <formula>"len($A:$A)=3"</formula>
    </cfRule>
  </conditionalFormatting>
  <conditionalFormatting sqref="C223">
    <cfRule type="expression" dxfId="1" priority="93" stopIfTrue="1">
      <formula>"len($A:$A)=3"</formula>
    </cfRule>
  </conditionalFormatting>
  <conditionalFormatting sqref="D223">
    <cfRule type="expression" dxfId="1" priority="47" stopIfTrue="1">
      <formula>"len($A:$A)=3"</formula>
    </cfRule>
  </conditionalFormatting>
  <conditionalFormatting sqref="C224">
    <cfRule type="expression" dxfId="1" priority="102" stopIfTrue="1">
      <formula>"len($A:$A)=3"</formula>
    </cfRule>
  </conditionalFormatting>
  <conditionalFormatting sqref="D224">
    <cfRule type="expression" dxfId="1" priority="56" stopIfTrue="1">
      <formula>"len($A:$A)=3"</formula>
    </cfRule>
  </conditionalFormatting>
  <conditionalFormatting sqref="C225">
    <cfRule type="expression" dxfId="1" priority="88" stopIfTrue="1">
      <formula>"len($A:$A)=3"</formula>
    </cfRule>
  </conditionalFormatting>
  <conditionalFormatting sqref="D225">
    <cfRule type="expression" dxfId="1" priority="42" stopIfTrue="1">
      <formula>"len($A:$A)=3"</formula>
    </cfRule>
  </conditionalFormatting>
  <conditionalFormatting sqref="C226">
    <cfRule type="expression" dxfId="1" priority="83" stopIfTrue="1">
      <formula>"len($A:$A)=3"</formula>
    </cfRule>
  </conditionalFormatting>
  <conditionalFormatting sqref="D226">
    <cfRule type="expression" dxfId="1" priority="37" stopIfTrue="1">
      <formula>"len($A:$A)=3"</formula>
    </cfRule>
  </conditionalFormatting>
  <conditionalFormatting sqref="C227">
    <cfRule type="expression" dxfId="1" priority="78" stopIfTrue="1">
      <formula>"len($A:$A)=3"</formula>
    </cfRule>
  </conditionalFormatting>
  <conditionalFormatting sqref="D227">
    <cfRule type="expression" dxfId="1" priority="32" stopIfTrue="1">
      <formula>"len($A:$A)=3"</formula>
    </cfRule>
  </conditionalFormatting>
  <conditionalFormatting sqref="C228">
    <cfRule type="expression" dxfId="1" priority="69" stopIfTrue="1">
      <formula>"len($A:$A)=3"</formula>
    </cfRule>
  </conditionalFormatting>
  <conditionalFormatting sqref="D228">
    <cfRule type="expression" dxfId="1" priority="23" stopIfTrue="1">
      <formula>"len($A:$A)=3"</formula>
    </cfRule>
  </conditionalFormatting>
  <conditionalFormatting sqref="C229">
    <cfRule type="expression" dxfId="1" priority="73" stopIfTrue="1">
      <formula>"len($A:$A)=3"</formula>
    </cfRule>
  </conditionalFormatting>
  <conditionalFormatting sqref="D229">
    <cfRule type="expression" dxfId="1" priority="27" stopIfTrue="1">
      <formula>"len($A:$A)=3"</formula>
    </cfRule>
  </conditionalFormatting>
  <conditionalFormatting sqref="C230">
    <cfRule type="expression" dxfId="1" priority="65" stopIfTrue="1">
      <formula>"len($A:$A)=3"</formula>
    </cfRule>
  </conditionalFormatting>
  <conditionalFormatting sqref="D230">
    <cfRule type="expression" dxfId="1" priority="19" stopIfTrue="1">
      <formula>"len($A:$A)=3"</formula>
    </cfRule>
  </conditionalFormatting>
  <conditionalFormatting sqref="C231">
    <cfRule type="expression" dxfId="1" priority="97" stopIfTrue="1">
      <formula>"len($A:$A)=3"</formula>
    </cfRule>
  </conditionalFormatting>
  <conditionalFormatting sqref="D231">
    <cfRule type="expression" dxfId="1" priority="51" stopIfTrue="1">
      <formula>"len($A:$A)=3"</formula>
    </cfRule>
  </conditionalFormatting>
  <conditionalFormatting sqref="C232">
    <cfRule type="expression" dxfId="1" priority="106" stopIfTrue="1">
      <formula>"len($A:$A)=3"</formula>
    </cfRule>
  </conditionalFormatting>
  <conditionalFormatting sqref="D232">
    <cfRule type="expression" dxfId="1" priority="60" stopIfTrue="1">
      <formula>"len($A:$A)=3"</formula>
    </cfRule>
  </conditionalFormatting>
  <conditionalFormatting sqref="C233">
    <cfRule type="expression" dxfId="1" priority="92" stopIfTrue="1">
      <formula>"len($A:$A)=3"</formula>
    </cfRule>
  </conditionalFormatting>
  <conditionalFormatting sqref="D233">
    <cfRule type="expression" dxfId="1" priority="46" stopIfTrue="1">
      <formula>"len($A:$A)=3"</formula>
    </cfRule>
  </conditionalFormatting>
  <conditionalFormatting sqref="C234">
    <cfRule type="expression" dxfId="1" priority="101" stopIfTrue="1">
      <formula>"len($A:$A)=3"</formula>
    </cfRule>
  </conditionalFormatting>
  <conditionalFormatting sqref="D234">
    <cfRule type="expression" dxfId="1" priority="55" stopIfTrue="1">
      <formula>"len($A:$A)=3"</formula>
    </cfRule>
  </conditionalFormatting>
  <conditionalFormatting sqref="C235">
    <cfRule type="expression" dxfId="1" priority="87" stopIfTrue="1">
      <formula>"len($A:$A)=3"</formula>
    </cfRule>
  </conditionalFormatting>
  <conditionalFormatting sqref="D235">
    <cfRule type="expression" dxfId="1" priority="41" stopIfTrue="1">
      <formula>"len($A:$A)=3"</formula>
    </cfRule>
  </conditionalFormatting>
  <conditionalFormatting sqref="C236">
    <cfRule type="expression" dxfId="1" priority="82" stopIfTrue="1">
      <formula>"len($A:$A)=3"</formula>
    </cfRule>
  </conditionalFormatting>
  <conditionalFormatting sqref="D236">
    <cfRule type="expression" dxfId="1" priority="36" stopIfTrue="1">
      <formula>"len($A:$A)=3"</formula>
    </cfRule>
  </conditionalFormatting>
  <conditionalFormatting sqref="C237">
    <cfRule type="expression" dxfId="1" priority="77" stopIfTrue="1">
      <formula>"len($A:$A)=3"</formula>
    </cfRule>
  </conditionalFormatting>
  <conditionalFormatting sqref="D237">
    <cfRule type="expression" dxfId="1" priority="31" stopIfTrue="1">
      <formula>"len($A:$A)=3"</formula>
    </cfRule>
  </conditionalFormatting>
  <conditionalFormatting sqref="C238">
    <cfRule type="expression" dxfId="1" priority="68" stopIfTrue="1">
      <formula>"len($A:$A)=3"</formula>
    </cfRule>
  </conditionalFormatting>
  <conditionalFormatting sqref="D238">
    <cfRule type="expression" dxfId="1" priority="22" stopIfTrue="1">
      <formula>"len($A:$A)=3"</formula>
    </cfRule>
  </conditionalFormatting>
  <conditionalFormatting sqref="C239">
    <cfRule type="expression" dxfId="1" priority="72" stopIfTrue="1">
      <formula>"len($A:$A)=3"</formula>
    </cfRule>
  </conditionalFormatting>
  <conditionalFormatting sqref="D239">
    <cfRule type="expression" dxfId="1" priority="26" stopIfTrue="1">
      <formula>"len($A:$A)=3"</formula>
    </cfRule>
  </conditionalFormatting>
  <conditionalFormatting sqref="C240">
    <cfRule type="expression" dxfId="1" priority="64" stopIfTrue="1">
      <formula>"len($A:$A)=3"</formula>
    </cfRule>
  </conditionalFormatting>
  <conditionalFormatting sqref="D240">
    <cfRule type="expression" dxfId="1" priority="18" stopIfTrue="1">
      <formula>"len($A:$A)=3"</formula>
    </cfRule>
  </conditionalFormatting>
  <conditionalFormatting sqref="C241">
    <cfRule type="expression" dxfId="1" priority="96" stopIfTrue="1">
      <formula>"len($A:$A)=3"</formula>
    </cfRule>
  </conditionalFormatting>
  <conditionalFormatting sqref="D241">
    <cfRule type="expression" dxfId="1" priority="50" stopIfTrue="1">
      <formula>"len($A:$A)=3"</formula>
    </cfRule>
  </conditionalFormatting>
  <conditionalFormatting sqref="C242">
    <cfRule type="expression" dxfId="1" priority="105" stopIfTrue="1">
      <formula>"len($A:$A)=3"</formula>
    </cfRule>
  </conditionalFormatting>
  <conditionalFormatting sqref="D242">
    <cfRule type="expression" dxfId="1" priority="59" stopIfTrue="1">
      <formula>"len($A:$A)=3"</formula>
    </cfRule>
  </conditionalFormatting>
  <conditionalFormatting sqref="C243">
    <cfRule type="expression" dxfId="1" priority="91" stopIfTrue="1">
      <formula>"len($A:$A)=3"</formula>
    </cfRule>
  </conditionalFormatting>
  <conditionalFormatting sqref="D243">
    <cfRule type="expression" dxfId="1" priority="45" stopIfTrue="1">
      <formula>"len($A:$A)=3"</formula>
    </cfRule>
  </conditionalFormatting>
  <conditionalFormatting sqref="C244">
    <cfRule type="expression" dxfId="1" priority="100" stopIfTrue="1">
      <formula>"len($A:$A)=3"</formula>
    </cfRule>
  </conditionalFormatting>
  <conditionalFormatting sqref="D244">
    <cfRule type="expression" dxfId="1" priority="54" stopIfTrue="1">
      <formula>"len($A:$A)=3"</formula>
    </cfRule>
  </conditionalFormatting>
  <conditionalFormatting sqref="C245">
    <cfRule type="expression" dxfId="1" priority="86" stopIfTrue="1">
      <formula>"len($A:$A)=3"</formula>
    </cfRule>
  </conditionalFormatting>
  <conditionalFormatting sqref="D245">
    <cfRule type="expression" dxfId="1" priority="40" stopIfTrue="1">
      <formula>"len($A:$A)=3"</formula>
    </cfRule>
  </conditionalFormatting>
  <conditionalFormatting sqref="C246">
    <cfRule type="expression" dxfId="1" priority="81" stopIfTrue="1">
      <formula>"len($A:$A)=3"</formula>
    </cfRule>
  </conditionalFormatting>
  <conditionalFormatting sqref="D246">
    <cfRule type="expression" dxfId="1" priority="35" stopIfTrue="1">
      <formula>"len($A:$A)=3"</formula>
    </cfRule>
  </conditionalFormatting>
  <conditionalFormatting sqref="C247">
    <cfRule type="expression" dxfId="1" priority="76" stopIfTrue="1">
      <formula>"len($A:$A)=3"</formula>
    </cfRule>
  </conditionalFormatting>
  <conditionalFormatting sqref="D247">
    <cfRule type="expression" dxfId="1" priority="30" stopIfTrue="1">
      <formula>"len($A:$A)=3"</formula>
    </cfRule>
  </conditionalFormatting>
  <conditionalFormatting sqref="C248">
    <cfRule type="expression" dxfId="1" priority="67" stopIfTrue="1">
      <formula>"len($A:$A)=3"</formula>
    </cfRule>
  </conditionalFormatting>
  <conditionalFormatting sqref="D248">
    <cfRule type="expression" dxfId="1" priority="21" stopIfTrue="1">
      <formula>"len($A:$A)=3"</formula>
    </cfRule>
  </conditionalFormatting>
  <conditionalFormatting sqref="C249">
    <cfRule type="expression" dxfId="1" priority="71" stopIfTrue="1">
      <formula>"len($A:$A)=3"</formula>
    </cfRule>
  </conditionalFormatting>
  <conditionalFormatting sqref="D249">
    <cfRule type="expression" dxfId="1" priority="25" stopIfTrue="1">
      <formula>"len($A:$A)=3"</formula>
    </cfRule>
  </conditionalFormatting>
  <conditionalFormatting sqref="C250">
    <cfRule type="expression" dxfId="1" priority="63" stopIfTrue="1">
      <formula>"len($A:$A)=3"</formula>
    </cfRule>
  </conditionalFormatting>
  <conditionalFormatting sqref="D250">
    <cfRule type="expression" dxfId="1" priority="17" stopIfTrue="1">
      <formula>"len($A:$A)=3"</formula>
    </cfRule>
  </conditionalFormatting>
  <conditionalFormatting sqref="C251">
    <cfRule type="expression" dxfId="1" priority="95" stopIfTrue="1">
      <formula>"len($A:$A)=3"</formula>
    </cfRule>
  </conditionalFormatting>
  <conditionalFormatting sqref="D251">
    <cfRule type="expression" dxfId="1" priority="49" stopIfTrue="1">
      <formula>"len($A:$A)=3"</formula>
    </cfRule>
  </conditionalFormatting>
  <conditionalFormatting sqref="C252">
    <cfRule type="expression" dxfId="1" priority="104" stopIfTrue="1">
      <formula>"len($A:$A)=3"</formula>
    </cfRule>
  </conditionalFormatting>
  <conditionalFormatting sqref="D252">
    <cfRule type="expression" dxfId="1" priority="58" stopIfTrue="1">
      <formula>"len($A:$A)=3"</formula>
    </cfRule>
  </conditionalFormatting>
  <conditionalFormatting sqref="C253">
    <cfRule type="expression" dxfId="1" priority="90" stopIfTrue="1">
      <formula>"len($A:$A)=3"</formula>
    </cfRule>
  </conditionalFormatting>
  <conditionalFormatting sqref="D253">
    <cfRule type="expression" dxfId="1" priority="44" stopIfTrue="1">
      <formula>"len($A:$A)=3"</formula>
    </cfRule>
  </conditionalFormatting>
  <conditionalFormatting sqref="C254">
    <cfRule type="expression" dxfId="1" priority="99" stopIfTrue="1">
      <formula>"len($A:$A)=3"</formula>
    </cfRule>
  </conditionalFormatting>
  <conditionalFormatting sqref="D254">
    <cfRule type="expression" dxfId="1" priority="53" stopIfTrue="1">
      <formula>"len($A:$A)=3"</formula>
    </cfRule>
  </conditionalFormatting>
  <conditionalFormatting sqref="C255">
    <cfRule type="expression" dxfId="1" priority="85" stopIfTrue="1">
      <formula>"len($A:$A)=3"</formula>
    </cfRule>
  </conditionalFormatting>
  <conditionalFormatting sqref="D255">
    <cfRule type="expression" dxfId="1" priority="39" stopIfTrue="1">
      <formula>"len($A:$A)=3"</formula>
    </cfRule>
  </conditionalFormatting>
  <conditionalFormatting sqref="C256">
    <cfRule type="expression" dxfId="1" priority="80" stopIfTrue="1">
      <formula>"len($A:$A)=3"</formula>
    </cfRule>
  </conditionalFormatting>
  <conditionalFormatting sqref="D256">
    <cfRule type="expression" dxfId="1" priority="34" stopIfTrue="1">
      <formula>"len($A:$A)=3"</formula>
    </cfRule>
  </conditionalFormatting>
  <conditionalFormatting sqref="C257">
    <cfRule type="expression" dxfId="1" priority="75" stopIfTrue="1">
      <formula>"len($A:$A)=3"</formula>
    </cfRule>
  </conditionalFormatting>
  <conditionalFormatting sqref="D257">
    <cfRule type="expression" dxfId="1" priority="29" stopIfTrue="1">
      <formula>"len($A:$A)=3"</formula>
    </cfRule>
  </conditionalFormatting>
  <conditionalFormatting sqref="C282">
    <cfRule type="expression" dxfId="1" priority="16" stopIfTrue="1">
      <formula>"len($A:$A)=3"</formula>
    </cfRule>
  </conditionalFormatting>
  <conditionalFormatting sqref="D282">
    <cfRule type="expression" dxfId="1" priority="8" stopIfTrue="1">
      <formula>"len($A:$A)=3"</formula>
    </cfRule>
  </conditionalFormatting>
  <conditionalFormatting sqref="C283">
    <cfRule type="expression" dxfId="1" priority="15" stopIfTrue="1">
      <formula>"len($A:$A)=3"</formula>
    </cfRule>
  </conditionalFormatting>
  <conditionalFormatting sqref="D283">
    <cfRule type="expression" dxfId="1" priority="7" stopIfTrue="1">
      <formula>"len($A:$A)=3"</formula>
    </cfRule>
  </conditionalFormatting>
  <conditionalFormatting sqref="C284">
    <cfRule type="expression" dxfId="1" priority="13" stopIfTrue="1">
      <formula>"len($A:$A)=3"</formula>
    </cfRule>
  </conditionalFormatting>
  <conditionalFormatting sqref="D284">
    <cfRule type="expression" dxfId="1" priority="5" stopIfTrue="1">
      <formula>"len($A:$A)=3"</formula>
    </cfRule>
  </conditionalFormatting>
  <conditionalFormatting sqref="C285">
    <cfRule type="expression" dxfId="1" priority="10" stopIfTrue="1">
      <formula>"len($A:$A)=3"</formula>
    </cfRule>
  </conditionalFormatting>
  <conditionalFormatting sqref="D285">
    <cfRule type="expression" dxfId="1" priority="2" stopIfTrue="1">
      <formula>"len($A:$A)=3"</formula>
    </cfRule>
  </conditionalFormatting>
  <conditionalFormatting sqref="B286">
    <cfRule type="expression" dxfId="1" priority="469" stopIfTrue="1">
      <formula>"len($A:$A)=3"</formula>
    </cfRule>
  </conditionalFormatting>
  <conditionalFormatting sqref="C286">
    <cfRule type="expression" dxfId="1" priority="14" stopIfTrue="1">
      <formula>"len($A:$A)=3"</formula>
    </cfRule>
  </conditionalFormatting>
  <conditionalFormatting sqref="D286">
    <cfRule type="expression" dxfId="1" priority="6" stopIfTrue="1">
      <formula>"len($A:$A)=3"</formula>
    </cfRule>
  </conditionalFormatting>
  <conditionalFormatting sqref="C287">
    <cfRule type="expression" dxfId="1" priority="11" stopIfTrue="1">
      <formula>"len($A:$A)=3"</formula>
    </cfRule>
  </conditionalFormatting>
  <conditionalFormatting sqref="D287">
    <cfRule type="expression" dxfId="1" priority="3" stopIfTrue="1">
      <formula>"len($A:$A)=3"</formula>
    </cfRule>
  </conditionalFormatting>
  <conditionalFormatting sqref="C288">
    <cfRule type="expression" dxfId="1" priority="12" stopIfTrue="1">
      <formula>"len($A:$A)=3"</formula>
    </cfRule>
  </conditionalFormatting>
  <conditionalFormatting sqref="D288">
    <cfRule type="expression" dxfId="1" priority="4" stopIfTrue="1">
      <formula>"len($A:$A)=3"</formula>
    </cfRule>
  </conditionalFormatting>
  <conditionalFormatting sqref="C289">
    <cfRule type="expression" dxfId="1" priority="9" stopIfTrue="1">
      <formula>"len($A:$A)=3"</formula>
    </cfRule>
  </conditionalFormatting>
  <conditionalFormatting sqref="D289">
    <cfRule type="expression" dxfId="1" priority="1" stopIfTrue="1">
      <formula>"len($A:$A)=3"</formula>
    </cfRule>
  </conditionalFormatting>
  <conditionalFormatting sqref="B283:B284 B287:B291">
    <cfRule type="expression" dxfId="1" priority="475" stopIfTrue="1">
      <formula>"len($A:$A)=3"</formula>
    </cfRule>
  </conditionalFormatting>
  <printOptions horizontalCentered="1"/>
  <pageMargins left="0.472222222222222" right="0.393055555555556" top="0.747916666666667" bottom="0.747916666666667" header="0.314583333333333" footer="0.314583333333333"/>
  <pageSetup paperSize="9" scale="93" fitToHeight="0" orientation="portrait" blackAndWhite="1" horizontalDpi="600"/>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60">
    <tabColor theme="9" tint="0.4"/>
    <pageSetUpPr fitToPage="1"/>
  </sheetPr>
  <dimension ref="A1:J291"/>
  <sheetViews>
    <sheetView showZeros="0" zoomScale="70" zoomScaleNormal="70" workbookViewId="0">
      <pane ySplit="3" topLeftCell="A4" activePane="bottomLeft" state="frozen"/>
      <selection/>
      <selection pane="bottomLeft" activeCell="P20" sqref="P20"/>
    </sheetView>
  </sheetViews>
  <sheetFormatPr defaultColWidth="9" defaultRowHeight="14.25"/>
  <cols>
    <col min="1" max="1" width="12.6333333333333" style="275" customWidth="1"/>
    <col min="2" max="2" width="43.75" style="275" customWidth="1"/>
    <col min="3" max="4" width="20.175" style="278" customWidth="1"/>
    <col min="5" max="5" width="19.2" style="275" customWidth="1"/>
    <col min="6" max="6" width="3.75" style="279" customWidth="1"/>
    <col min="7" max="7" width="9.25" style="275" hidden="1" customWidth="1"/>
    <col min="8" max="10" width="9" style="275" hidden="1" customWidth="1"/>
    <col min="11" max="16384" width="9" style="275"/>
  </cols>
  <sheetData>
    <row r="1" s="275" customFormat="1" ht="45" customHeight="1" spans="1:10">
      <c r="B1" s="280" t="s">
        <v>2061</v>
      </c>
      <c r="C1" s="281"/>
      <c r="D1" s="281"/>
      <c r="E1" s="280"/>
      <c r="F1" s="279"/>
    </row>
    <row r="2" s="275" customFormat="1" ht="20.1" customHeight="1" spans="1:10">
      <c r="A2" s="282"/>
      <c r="B2" s="283" t="s">
        <v>2062</v>
      </c>
      <c r="C2" s="284"/>
      <c r="D2" s="284"/>
      <c r="E2" s="285" t="s">
        <v>2</v>
      </c>
      <c r="F2" s="279"/>
    </row>
    <row r="3" s="276" customFormat="1" ht="36" customHeight="1" spans="1:10">
      <c r="A3" s="286" t="s">
        <v>3</v>
      </c>
      <c r="B3" s="97" t="s">
        <v>4</v>
      </c>
      <c r="C3" s="217" t="s">
        <v>1642</v>
      </c>
      <c r="D3" s="287" t="s">
        <v>1643</v>
      </c>
      <c r="E3" s="288" t="s">
        <v>1644</v>
      </c>
    </row>
    <row r="4" s="277" customFormat="1" ht="36" customHeight="1" spans="1:10">
      <c r="A4" s="289">
        <v>207</v>
      </c>
      <c r="B4" s="290" t="s">
        <v>1214</v>
      </c>
      <c r="C4" s="291">
        <f>SUMIFS(C5:C$278,$G5:$G$278,"款",$H5:$H$278,$A4)</f>
        <v>0</v>
      </c>
      <c r="D4" s="291">
        <f>SUMIFS(D5:D$278,$G5:$G$278,"款",$H5:$H$278,$A4)</f>
        <v>65</v>
      </c>
      <c r="E4" s="292" t="str">
        <f t="shared" ref="E4:E67" si="0">IF(C4&lt;&gt;0,D4/C4-1,"")</f>
        <v/>
      </c>
      <c r="F4" s="293" t="str">
        <f t="shared" ref="F4:F67" si="1">IF(LEN(A4)=3,"是",IF(B4&lt;&gt;"",IF(SUM(C4:D4)&lt;&gt;0,"是","否"),"是"))</f>
        <v>是</v>
      </c>
      <c r="G4" s="276" t="str">
        <f t="shared" ref="G4:G67" si="2">_xlfn.IFS(LEN(A4)=3,"类",LEN(A4)=5,"款",LEN(A4)=7,"项")</f>
        <v>类</v>
      </c>
      <c r="H4" s="294" t="str">
        <f t="shared" ref="H4:H67" si="3">LEFT(A4,3)</f>
        <v>207</v>
      </c>
      <c r="I4" s="294" t="str">
        <f t="shared" ref="I4:I67" si="4">LEFT(A4,5)</f>
        <v>207</v>
      </c>
      <c r="J4" s="294" t="str">
        <f t="shared" ref="J4:J67" si="5">LEFT(A4,7)</f>
        <v>207</v>
      </c>
    </row>
    <row r="5" s="275" customFormat="1" ht="36" customHeight="1" spans="1:10">
      <c r="A5" s="295">
        <v>20707</v>
      </c>
      <c r="B5" s="296" t="s">
        <v>1215</v>
      </c>
      <c r="C5" s="297">
        <f>SUMIFS(C6:C$278,$G6:$G$278,"项",$I6:$I$278,$A5)</f>
        <v>0</v>
      </c>
      <c r="D5" s="297">
        <f>SUMIFS(D6:D$278,$G6:$G$278,"项",$I6:$I$278,$A5)</f>
        <v>5</v>
      </c>
      <c r="E5" s="292" t="str">
        <f t="shared" si="0"/>
        <v/>
      </c>
      <c r="F5" s="293" t="str">
        <f t="shared" si="1"/>
        <v>是</v>
      </c>
      <c r="G5" s="276" t="str">
        <f t="shared" si="2"/>
        <v>款</v>
      </c>
      <c r="H5" s="294" t="str">
        <f t="shared" si="3"/>
        <v>207</v>
      </c>
      <c r="I5" s="294" t="str">
        <f t="shared" si="4"/>
        <v>20707</v>
      </c>
      <c r="J5" s="294" t="str">
        <f t="shared" si="5"/>
        <v>20707</v>
      </c>
    </row>
    <row r="6" s="275" customFormat="1" ht="36" customHeight="1" spans="1:10">
      <c r="A6" s="298">
        <v>2070701</v>
      </c>
      <c r="B6" s="299" t="s">
        <v>1216</v>
      </c>
      <c r="C6" s="300"/>
      <c r="D6" s="301">
        <v>5</v>
      </c>
      <c r="E6" s="292" t="str">
        <f t="shared" si="0"/>
        <v/>
      </c>
      <c r="F6" s="293" t="str">
        <f t="shared" si="1"/>
        <v>是</v>
      </c>
      <c r="G6" s="276" t="str">
        <f t="shared" si="2"/>
        <v>项</v>
      </c>
      <c r="H6" s="294" t="str">
        <f t="shared" si="3"/>
        <v>207</v>
      </c>
      <c r="I6" s="294" t="str">
        <f t="shared" si="4"/>
        <v>20707</v>
      </c>
      <c r="J6" s="294" t="str">
        <f t="shared" si="5"/>
        <v>2070701</v>
      </c>
    </row>
    <row r="7" s="275" customFormat="1" ht="36" hidden="1" customHeight="1" spans="1:10">
      <c r="A7" s="298">
        <v>2070702</v>
      </c>
      <c r="B7" s="299" t="s">
        <v>1217</v>
      </c>
      <c r="C7" s="301"/>
      <c r="D7" s="301">
        <v>0</v>
      </c>
      <c r="E7" s="292" t="str">
        <f t="shared" si="0"/>
        <v/>
      </c>
      <c r="F7" s="293" t="str">
        <f t="shared" si="1"/>
        <v>否</v>
      </c>
      <c r="G7" s="276" t="str">
        <f t="shared" si="2"/>
        <v>项</v>
      </c>
      <c r="H7" s="294" t="str">
        <f t="shared" si="3"/>
        <v>207</v>
      </c>
      <c r="I7" s="294" t="str">
        <f t="shared" si="4"/>
        <v>20707</v>
      </c>
      <c r="J7" s="294" t="str">
        <f t="shared" si="5"/>
        <v>2070702</v>
      </c>
    </row>
    <row r="8" s="275" customFormat="1" ht="36" hidden="1" customHeight="1" spans="1:10">
      <c r="A8" s="298">
        <v>2070703</v>
      </c>
      <c r="B8" s="302" t="s">
        <v>1218</v>
      </c>
      <c r="C8" s="301"/>
      <c r="D8" s="301">
        <v>0</v>
      </c>
      <c r="E8" s="292" t="str">
        <f t="shared" si="0"/>
        <v/>
      </c>
      <c r="F8" s="293" t="str">
        <f t="shared" si="1"/>
        <v>否</v>
      </c>
      <c r="G8" s="276" t="str">
        <f t="shared" si="2"/>
        <v>项</v>
      </c>
      <c r="H8" s="294" t="str">
        <f t="shared" si="3"/>
        <v>207</v>
      </c>
      <c r="I8" s="294" t="str">
        <f t="shared" si="4"/>
        <v>20707</v>
      </c>
      <c r="J8" s="294" t="str">
        <f t="shared" si="5"/>
        <v>2070703</v>
      </c>
    </row>
    <row r="9" s="277" customFormat="1" ht="36" hidden="1" customHeight="1" spans="1:10">
      <c r="A9" s="298">
        <v>2070704</v>
      </c>
      <c r="B9" s="299" t="s">
        <v>1219</v>
      </c>
      <c r="C9" s="301"/>
      <c r="D9" s="301">
        <v>0</v>
      </c>
      <c r="E9" s="292" t="str">
        <f t="shared" si="0"/>
        <v/>
      </c>
      <c r="F9" s="293" t="str">
        <f t="shared" si="1"/>
        <v>否</v>
      </c>
      <c r="G9" s="276" t="str">
        <f t="shared" si="2"/>
        <v>项</v>
      </c>
      <c r="H9" s="294" t="str">
        <f t="shared" si="3"/>
        <v>207</v>
      </c>
      <c r="I9" s="294" t="str">
        <f t="shared" si="4"/>
        <v>20707</v>
      </c>
      <c r="J9" s="294" t="str">
        <f t="shared" si="5"/>
        <v>2070704</v>
      </c>
    </row>
    <row r="10" s="277" customFormat="1" ht="36" hidden="1" customHeight="1" spans="1:10">
      <c r="A10" s="298">
        <v>2070799</v>
      </c>
      <c r="B10" s="303" t="s">
        <v>1220</v>
      </c>
      <c r="C10" s="301"/>
      <c r="D10" s="301">
        <v>0</v>
      </c>
      <c r="E10" s="292" t="str">
        <f t="shared" si="0"/>
        <v/>
      </c>
      <c r="F10" s="293" t="str">
        <f t="shared" si="1"/>
        <v>否</v>
      </c>
      <c r="G10" s="276" t="str">
        <f t="shared" si="2"/>
        <v>项</v>
      </c>
      <c r="H10" s="294" t="str">
        <f t="shared" si="3"/>
        <v>207</v>
      </c>
      <c r="I10" s="294" t="str">
        <f t="shared" si="4"/>
        <v>20707</v>
      </c>
      <c r="J10" s="294" t="str">
        <f t="shared" si="5"/>
        <v>2070799</v>
      </c>
    </row>
    <row r="11" s="275" customFormat="1" ht="36" customHeight="1" spans="1:10">
      <c r="A11" s="295">
        <v>20709</v>
      </c>
      <c r="B11" s="304" t="s">
        <v>1221</v>
      </c>
      <c r="C11" s="305">
        <f>SUMIFS(C12:C$278,$G12:$G$278,"项",$I12:$I$278,$A11)</f>
        <v>0</v>
      </c>
      <c r="D11" s="305">
        <f>SUMIFS(D12:D$278,$G12:$G$278,"项",$I12:$I$278,$A11)</f>
        <v>60</v>
      </c>
      <c r="E11" s="292" t="str">
        <f t="shared" si="0"/>
        <v/>
      </c>
      <c r="F11" s="293" t="str">
        <f t="shared" si="1"/>
        <v>是</v>
      </c>
      <c r="G11" s="276" t="str">
        <f t="shared" si="2"/>
        <v>款</v>
      </c>
      <c r="H11" s="294" t="str">
        <f t="shared" si="3"/>
        <v>207</v>
      </c>
      <c r="I11" s="294" t="str">
        <f t="shared" si="4"/>
        <v>20709</v>
      </c>
      <c r="J11" s="294" t="str">
        <f t="shared" si="5"/>
        <v>20709</v>
      </c>
    </row>
    <row r="12" s="275" customFormat="1" ht="36" hidden="1" customHeight="1" spans="1:10">
      <c r="A12" s="298">
        <v>2070901</v>
      </c>
      <c r="B12" s="299" t="s">
        <v>1222</v>
      </c>
      <c r="C12" s="301"/>
      <c r="D12" s="301">
        <v>0</v>
      </c>
      <c r="E12" s="292" t="str">
        <f t="shared" si="0"/>
        <v/>
      </c>
      <c r="F12" s="293" t="str">
        <f t="shared" si="1"/>
        <v>否</v>
      </c>
      <c r="G12" s="276" t="str">
        <f t="shared" si="2"/>
        <v>项</v>
      </c>
      <c r="H12" s="294" t="str">
        <f t="shared" si="3"/>
        <v>207</v>
      </c>
      <c r="I12" s="294" t="str">
        <f t="shared" si="4"/>
        <v>20709</v>
      </c>
      <c r="J12" s="294" t="str">
        <f t="shared" si="5"/>
        <v>2070901</v>
      </c>
    </row>
    <row r="13" s="275" customFormat="1" ht="36" hidden="1" customHeight="1" spans="1:10">
      <c r="A13" s="298">
        <v>2070902</v>
      </c>
      <c r="B13" s="299" t="s">
        <v>1223</v>
      </c>
      <c r="C13" s="301"/>
      <c r="D13" s="301">
        <v>0</v>
      </c>
      <c r="E13" s="292" t="str">
        <f t="shared" si="0"/>
        <v/>
      </c>
      <c r="F13" s="293" t="str">
        <f t="shared" si="1"/>
        <v>否</v>
      </c>
      <c r="G13" s="276" t="str">
        <f t="shared" si="2"/>
        <v>项</v>
      </c>
      <c r="H13" s="294" t="str">
        <f t="shared" si="3"/>
        <v>207</v>
      </c>
      <c r="I13" s="294" t="str">
        <f t="shared" si="4"/>
        <v>20709</v>
      </c>
      <c r="J13" s="294" t="str">
        <f t="shared" si="5"/>
        <v>2070902</v>
      </c>
    </row>
    <row r="14" s="275" customFormat="1" ht="36" hidden="1" customHeight="1" spans="1:10">
      <c r="A14" s="298">
        <v>2070903</v>
      </c>
      <c r="B14" s="299" t="s">
        <v>1224</v>
      </c>
      <c r="C14" s="301"/>
      <c r="D14" s="301">
        <v>0</v>
      </c>
      <c r="E14" s="292" t="str">
        <f t="shared" si="0"/>
        <v/>
      </c>
      <c r="F14" s="293" t="str">
        <f t="shared" si="1"/>
        <v>否</v>
      </c>
      <c r="G14" s="276" t="str">
        <f t="shared" si="2"/>
        <v>项</v>
      </c>
      <c r="H14" s="294" t="str">
        <f t="shared" si="3"/>
        <v>207</v>
      </c>
      <c r="I14" s="294" t="str">
        <f t="shared" si="4"/>
        <v>20709</v>
      </c>
      <c r="J14" s="294" t="str">
        <f t="shared" si="5"/>
        <v>2070903</v>
      </c>
    </row>
    <row r="15" s="275" customFormat="1" ht="36" customHeight="1" spans="1:10">
      <c r="A15" s="298">
        <v>2070904</v>
      </c>
      <c r="B15" s="299" t="s">
        <v>1225</v>
      </c>
      <c r="C15" s="301"/>
      <c r="D15" s="301">
        <v>60</v>
      </c>
      <c r="E15" s="292" t="str">
        <f t="shared" si="0"/>
        <v/>
      </c>
      <c r="F15" s="293" t="str">
        <f t="shared" si="1"/>
        <v>是</v>
      </c>
      <c r="G15" s="276" t="str">
        <f t="shared" si="2"/>
        <v>项</v>
      </c>
      <c r="H15" s="294" t="str">
        <f t="shared" si="3"/>
        <v>207</v>
      </c>
      <c r="I15" s="294" t="str">
        <f t="shared" si="4"/>
        <v>20709</v>
      </c>
      <c r="J15" s="294" t="str">
        <f t="shared" si="5"/>
        <v>2070904</v>
      </c>
    </row>
    <row r="16" s="277" customFormat="1" ht="36" hidden="1" customHeight="1" spans="1:10">
      <c r="A16" s="298">
        <v>2070999</v>
      </c>
      <c r="B16" s="299" t="s">
        <v>1226</v>
      </c>
      <c r="C16" s="301"/>
      <c r="D16" s="301">
        <v>0</v>
      </c>
      <c r="E16" s="292" t="str">
        <f t="shared" si="0"/>
        <v/>
      </c>
      <c r="F16" s="293" t="str">
        <f t="shared" si="1"/>
        <v>否</v>
      </c>
      <c r="G16" s="276" t="str">
        <f t="shared" si="2"/>
        <v>项</v>
      </c>
      <c r="H16" s="294" t="str">
        <f t="shared" si="3"/>
        <v>207</v>
      </c>
      <c r="I16" s="294" t="str">
        <f t="shared" si="4"/>
        <v>20709</v>
      </c>
      <c r="J16" s="294" t="str">
        <f t="shared" si="5"/>
        <v>2070999</v>
      </c>
    </row>
    <row r="17" s="275" customFormat="1" ht="36" hidden="1" customHeight="1" spans="1:10">
      <c r="A17" s="295">
        <v>20710</v>
      </c>
      <c r="B17" s="304" t="s">
        <v>1227</v>
      </c>
      <c r="C17" s="305">
        <f>SUMIFS(C18:C$278,$G18:$G$278,"项",$I18:$I$278,$A17)</f>
        <v>0</v>
      </c>
      <c r="D17" s="305">
        <f>SUMIFS(D18:D$278,$G18:$G$278,"项",$I18:$I$278,$A17)</f>
        <v>0</v>
      </c>
      <c r="E17" s="292" t="str">
        <f t="shared" si="0"/>
        <v/>
      </c>
      <c r="F17" s="293" t="str">
        <f t="shared" si="1"/>
        <v>否</v>
      </c>
      <c r="G17" s="276" t="str">
        <f t="shared" si="2"/>
        <v>款</v>
      </c>
      <c r="H17" s="294" t="str">
        <f t="shared" si="3"/>
        <v>207</v>
      </c>
      <c r="I17" s="294" t="str">
        <f t="shared" si="4"/>
        <v>20710</v>
      </c>
      <c r="J17" s="294" t="str">
        <f t="shared" si="5"/>
        <v>20710</v>
      </c>
    </row>
    <row r="18" s="275" customFormat="1" ht="36" hidden="1" customHeight="1" spans="1:10">
      <c r="A18" s="298">
        <v>2071001</v>
      </c>
      <c r="B18" s="299" t="s">
        <v>1228</v>
      </c>
      <c r="C18" s="301"/>
      <c r="D18" s="301">
        <v>0</v>
      </c>
      <c r="E18" s="292" t="str">
        <f t="shared" si="0"/>
        <v/>
      </c>
      <c r="F18" s="293" t="str">
        <f t="shared" si="1"/>
        <v>否</v>
      </c>
      <c r="G18" s="276" t="str">
        <f t="shared" si="2"/>
        <v>项</v>
      </c>
      <c r="H18" s="294" t="str">
        <f t="shared" si="3"/>
        <v>207</v>
      </c>
      <c r="I18" s="294" t="str">
        <f t="shared" si="4"/>
        <v>20710</v>
      </c>
      <c r="J18" s="294" t="str">
        <f t="shared" si="5"/>
        <v>2071001</v>
      </c>
    </row>
    <row r="19" s="275" customFormat="1" ht="36" hidden="1" customHeight="1" spans="1:10">
      <c r="A19" s="298">
        <v>2071099</v>
      </c>
      <c r="B19" s="299" t="s">
        <v>1229</v>
      </c>
      <c r="C19" s="301"/>
      <c r="D19" s="301">
        <v>0</v>
      </c>
      <c r="E19" s="292" t="str">
        <f t="shared" si="0"/>
        <v/>
      </c>
      <c r="F19" s="293" t="str">
        <f t="shared" si="1"/>
        <v>否</v>
      </c>
      <c r="G19" s="276" t="str">
        <f t="shared" si="2"/>
        <v>项</v>
      </c>
      <c r="H19" s="294" t="str">
        <f t="shared" si="3"/>
        <v>207</v>
      </c>
      <c r="I19" s="294" t="str">
        <f t="shared" si="4"/>
        <v>20710</v>
      </c>
      <c r="J19" s="294" t="str">
        <f t="shared" si="5"/>
        <v>2071099</v>
      </c>
    </row>
    <row r="20" s="277" customFormat="1" ht="36" customHeight="1" spans="1:10">
      <c r="A20" s="289">
        <v>208</v>
      </c>
      <c r="B20" s="306" t="s">
        <v>1230</v>
      </c>
      <c r="C20" s="291">
        <f>SUMIFS(C21:C$278,$G21:$G$278,"款",$H21:$H$278,$A20)</f>
        <v>0</v>
      </c>
      <c r="D20" s="291">
        <f>SUMIFS(D21:D$278,$G21:$G$278,"款",$H21:$H$278,$A20)</f>
        <v>0</v>
      </c>
      <c r="E20" s="292" t="str">
        <f t="shared" si="0"/>
        <v/>
      </c>
      <c r="F20" s="293" t="str">
        <f t="shared" si="1"/>
        <v>是</v>
      </c>
      <c r="G20" s="276" t="str">
        <f t="shared" si="2"/>
        <v>类</v>
      </c>
      <c r="H20" s="294" t="str">
        <f t="shared" si="3"/>
        <v>208</v>
      </c>
      <c r="I20" s="294" t="str">
        <f t="shared" si="4"/>
        <v>208</v>
      </c>
      <c r="J20" s="294" t="str">
        <f t="shared" si="5"/>
        <v>208</v>
      </c>
    </row>
    <row r="21" s="275" customFormat="1" ht="36" hidden="1" customHeight="1" spans="1:10">
      <c r="A21" s="295">
        <v>20822</v>
      </c>
      <c r="B21" s="304" t="s">
        <v>1231</v>
      </c>
      <c r="C21" s="305">
        <f>SUMIFS(C22:C$278,$G22:$G$278,"项",$I22:$I$278,$A21)</f>
        <v>0</v>
      </c>
      <c r="D21" s="305">
        <f>SUMIFS(D22:D$278,$G22:$G$278,"项",$I22:$I$278,$A21)</f>
        <v>0</v>
      </c>
      <c r="E21" s="292" t="str">
        <f t="shared" si="0"/>
        <v/>
      </c>
      <c r="F21" s="293" t="str">
        <f t="shared" si="1"/>
        <v>否</v>
      </c>
      <c r="G21" s="276" t="str">
        <f t="shared" si="2"/>
        <v>款</v>
      </c>
      <c r="H21" s="294" t="str">
        <f t="shared" si="3"/>
        <v>208</v>
      </c>
      <c r="I21" s="294" t="str">
        <f t="shared" si="4"/>
        <v>20822</v>
      </c>
      <c r="J21" s="294" t="str">
        <f t="shared" si="5"/>
        <v>20822</v>
      </c>
    </row>
    <row r="22" s="277" customFormat="1" ht="36" hidden="1" customHeight="1" spans="1:10">
      <c r="A22" s="298">
        <v>2082201</v>
      </c>
      <c r="B22" s="303" t="s">
        <v>1232</v>
      </c>
      <c r="C22" s="301"/>
      <c r="D22" s="301">
        <v>0</v>
      </c>
      <c r="E22" s="292" t="str">
        <f t="shared" si="0"/>
        <v/>
      </c>
      <c r="F22" s="293" t="str">
        <f t="shared" si="1"/>
        <v>否</v>
      </c>
      <c r="G22" s="276" t="str">
        <f t="shared" si="2"/>
        <v>项</v>
      </c>
      <c r="H22" s="294" t="str">
        <f t="shared" si="3"/>
        <v>208</v>
      </c>
      <c r="I22" s="294" t="str">
        <f t="shared" si="4"/>
        <v>20822</v>
      </c>
      <c r="J22" s="294" t="str">
        <f t="shared" si="5"/>
        <v>2082201</v>
      </c>
    </row>
    <row r="23" s="275" customFormat="1" ht="36" hidden="1" customHeight="1" spans="1:10">
      <c r="A23" s="298">
        <v>2082202</v>
      </c>
      <c r="B23" s="303" t="s">
        <v>1233</v>
      </c>
      <c r="C23" s="301"/>
      <c r="D23" s="301">
        <v>0</v>
      </c>
      <c r="E23" s="292" t="str">
        <f t="shared" si="0"/>
        <v/>
      </c>
      <c r="F23" s="293" t="str">
        <f t="shared" si="1"/>
        <v>否</v>
      </c>
      <c r="G23" s="276" t="str">
        <f t="shared" si="2"/>
        <v>项</v>
      </c>
      <c r="H23" s="294" t="str">
        <f t="shared" si="3"/>
        <v>208</v>
      </c>
      <c r="I23" s="294" t="str">
        <f t="shared" si="4"/>
        <v>20822</v>
      </c>
      <c r="J23" s="294" t="str">
        <f t="shared" si="5"/>
        <v>2082202</v>
      </c>
    </row>
    <row r="24" s="275" customFormat="1" ht="36" hidden="1" customHeight="1" spans="1:10">
      <c r="A24" s="298">
        <v>2082299</v>
      </c>
      <c r="B24" s="299" t="s">
        <v>1234</v>
      </c>
      <c r="C24" s="301"/>
      <c r="D24" s="301">
        <v>0</v>
      </c>
      <c r="E24" s="292" t="str">
        <f t="shared" si="0"/>
        <v/>
      </c>
      <c r="F24" s="293" t="str">
        <f t="shared" si="1"/>
        <v>否</v>
      </c>
      <c r="G24" s="276" t="str">
        <f t="shared" si="2"/>
        <v>项</v>
      </c>
      <c r="H24" s="294" t="str">
        <f t="shared" si="3"/>
        <v>208</v>
      </c>
      <c r="I24" s="294" t="str">
        <f t="shared" si="4"/>
        <v>20822</v>
      </c>
      <c r="J24" s="294" t="str">
        <f t="shared" si="5"/>
        <v>2082299</v>
      </c>
    </row>
    <row r="25" s="275" customFormat="1" ht="36" hidden="1" customHeight="1" spans="1:10">
      <c r="A25" s="295">
        <v>20823</v>
      </c>
      <c r="B25" s="296" t="s">
        <v>1235</v>
      </c>
      <c r="C25" s="305">
        <f>SUMIFS(C26:C$278,$G26:$G$278,"项",$I26:$I$278,$A25)</f>
        <v>0</v>
      </c>
      <c r="D25" s="305">
        <f>SUMIFS(D26:D$278,$G26:$G$278,"项",$I26:$I$278,$A25)</f>
        <v>0</v>
      </c>
      <c r="E25" s="292" t="str">
        <f t="shared" si="0"/>
        <v/>
      </c>
      <c r="F25" s="293" t="str">
        <f t="shared" si="1"/>
        <v>否</v>
      </c>
      <c r="G25" s="276" t="str">
        <f t="shared" si="2"/>
        <v>款</v>
      </c>
      <c r="H25" s="294" t="str">
        <f t="shared" si="3"/>
        <v>208</v>
      </c>
      <c r="I25" s="294" t="str">
        <f t="shared" si="4"/>
        <v>20823</v>
      </c>
      <c r="J25" s="294" t="str">
        <f t="shared" si="5"/>
        <v>20823</v>
      </c>
    </row>
    <row r="26" s="275" customFormat="1" ht="36" hidden="1" customHeight="1" spans="1:10">
      <c r="A26" s="298">
        <v>2082301</v>
      </c>
      <c r="B26" s="299" t="s">
        <v>1232</v>
      </c>
      <c r="C26" s="301"/>
      <c r="D26" s="301">
        <v>0</v>
      </c>
      <c r="E26" s="292" t="str">
        <f t="shared" si="0"/>
        <v/>
      </c>
      <c r="F26" s="293" t="str">
        <f t="shared" si="1"/>
        <v>否</v>
      </c>
      <c r="G26" s="276" t="str">
        <f t="shared" si="2"/>
        <v>项</v>
      </c>
      <c r="H26" s="294" t="str">
        <f t="shared" si="3"/>
        <v>208</v>
      </c>
      <c r="I26" s="294" t="str">
        <f t="shared" si="4"/>
        <v>20823</v>
      </c>
      <c r="J26" s="294" t="str">
        <f t="shared" si="5"/>
        <v>2082301</v>
      </c>
    </row>
    <row r="27" s="277" customFormat="1" ht="36" hidden="1" customHeight="1" spans="1:10">
      <c r="A27" s="298">
        <v>2082302</v>
      </c>
      <c r="B27" s="299" t="s">
        <v>1233</v>
      </c>
      <c r="C27" s="301"/>
      <c r="D27" s="301">
        <v>0</v>
      </c>
      <c r="E27" s="292" t="str">
        <f t="shared" si="0"/>
        <v/>
      </c>
      <c r="F27" s="293" t="str">
        <f t="shared" si="1"/>
        <v>否</v>
      </c>
      <c r="G27" s="276" t="str">
        <f t="shared" si="2"/>
        <v>项</v>
      </c>
      <c r="H27" s="294" t="str">
        <f t="shared" si="3"/>
        <v>208</v>
      </c>
      <c r="I27" s="294" t="str">
        <f t="shared" si="4"/>
        <v>20823</v>
      </c>
      <c r="J27" s="294" t="str">
        <f t="shared" si="5"/>
        <v>2082302</v>
      </c>
    </row>
    <row r="28" s="277" customFormat="1" ht="36" hidden="1" customHeight="1" spans="1:10">
      <c r="A28" s="298">
        <v>2082399</v>
      </c>
      <c r="B28" s="303" t="s">
        <v>1236</v>
      </c>
      <c r="C28" s="301"/>
      <c r="D28" s="301">
        <v>0</v>
      </c>
      <c r="E28" s="292" t="str">
        <f t="shared" si="0"/>
        <v/>
      </c>
      <c r="F28" s="293" t="str">
        <f t="shared" si="1"/>
        <v>否</v>
      </c>
      <c r="G28" s="276" t="str">
        <f t="shared" si="2"/>
        <v>项</v>
      </c>
      <c r="H28" s="294" t="str">
        <f t="shared" si="3"/>
        <v>208</v>
      </c>
      <c r="I28" s="294" t="str">
        <f t="shared" si="4"/>
        <v>20823</v>
      </c>
      <c r="J28" s="294" t="str">
        <f t="shared" si="5"/>
        <v>2082399</v>
      </c>
    </row>
    <row r="29" s="275" customFormat="1" ht="36" hidden="1" customHeight="1" spans="1:10">
      <c r="A29" s="295">
        <v>20829</v>
      </c>
      <c r="B29" s="304" t="s">
        <v>1237</v>
      </c>
      <c r="C29" s="305">
        <f>SUMIFS(C30:C$278,$G30:$G$278,"项",$I30:$I$278,$A29)</f>
        <v>0</v>
      </c>
      <c r="D29" s="305">
        <f>SUMIFS(D30:D$278,$G30:$G$278,"项",$I30:$I$278,$A29)</f>
        <v>0</v>
      </c>
      <c r="E29" s="292" t="str">
        <f t="shared" si="0"/>
        <v/>
      </c>
      <c r="F29" s="293" t="str">
        <f t="shared" si="1"/>
        <v>否</v>
      </c>
      <c r="G29" s="276" t="str">
        <f t="shared" si="2"/>
        <v>款</v>
      </c>
      <c r="H29" s="294" t="str">
        <f t="shared" si="3"/>
        <v>208</v>
      </c>
      <c r="I29" s="294" t="str">
        <f t="shared" si="4"/>
        <v>20829</v>
      </c>
      <c r="J29" s="294" t="str">
        <f t="shared" si="5"/>
        <v>20829</v>
      </c>
    </row>
    <row r="30" s="277" customFormat="1" ht="36" hidden="1" customHeight="1" spans="1:10">
      <c r="A30" s="298">
        <v>2082901</v>
      </c>
      <c r="B30" s="299" t="s">
        <v>1233</v>
      </c>
      <c r="C30" s="301"/>
      <c r="D30" s="301">
        <v>0</v>
      </c>
      <c r="E30" s="292" t="str">
        <f t="shared" si="0"/>
        <v/>
      </c>
      <c r="F30" s="293" t="str">
        <f t="shared" si="1"/>
        <v>否</v>
      </c>
      <c r="G30" s="276" t="str">
        <f t="shared" si="2"/>
        <v>项</v>
      </c>
      <c r="H30" s="294" t="str">
        <f t="shared" si="3"/>
        <v>208</v>
      </c>
      <c r="I30" s="294" t="str">
        <f t="shared" si="4"/>
        <v>20829</v>
      </c>
      <c r="J30" s="294" t="str">
        <f t="shared" si="5"/>
        <v>2082901</v>
      </c>
    </row>
    <row r="31" s="275" customFormat="1" ht="36" hidden="1" customHeight="1" spans="1:10">
      <c r="A31" s="298">
        <v>2082999</v>
      </c>
      <c r="B31" s="299" t="s">
        <v>1238</v>
      </c>
      <c r="C31" s="301"/>
      <c r="D31" s="301">
        <v>0</v>
      </c>
      <c r="E31" s="292" t="str">
        <f t="shared" si="0"/>
        <v/>
      </c>
      <c r="F31" s="293" t="str">
        <f t="shared" si="1"/>
        <v>否</v>
      </c>
      <c r="G31" s="276" t="str">
        <f t="shared" si="2"/>
        <v>项</v>
      </c>
      <c r="H31" s="294" t="str">
        <f t="shared" si="3"/>
        <v>208</v>
      </c>
      <c r="I31" s="294" t="str">
        <f t="shared" si="4"/>
        <v>20829</v>
      </c>
      <c r="J31" s="294" t="str">
        <f t="shared" si="5"/>
        <v>2082999</v>
      </c>
    </row>
    <row r="32" s="275" customFormat="1" ht="36" customHeight="1" spans="1:10">
      <c r="A32" s="289">
        <v>211</v>
      </c>
      <c r="B32" s="306" t="s">
        <v>1239</v>
      </c>
      <c r="C32" s="291">
        <f>SUMIFS(C33:C$278,$G33:$G$278,"款",$H33:$H$278,$A32)</f>
        <v>0</v>
      </c>
      <c r="D32" s="291">
        <f>SUMIFS(D33:D$278,$G33:$G$278,"款",$H33:$H$278,$A32)</f>
        <v>0</v>
      </c>
      <c r="E32" s="292" t="str">
        <f t="shared" si="0"/>
        <v/>
      </c>
      <c r="F32" s="293" t="str">
        <f t="shared" si="1"/>
        <v>是</v>
      </c>
      <c r="G32" s="276" t="str">
        <f t="shared" si="2"/>
        <v>类</v>
      </c>
      <c r="H32" s="294" t="str">
        <f t="shared" si="3"/>
        <v>211</v>
      </c>
      <c r="I32" s="294" t="str">
        <f t="shared" si="4"/>
        <v>211</v>
      </c>
      <c r="J32" s="294" t="str">
        <f t="shared" si="5"/>
        <v>211</v>
      </c>
    </row>
    <row r="33" s="275" customFormat="1" ht="36" hidden="1" customHeight="1" spans="1:10">
      <c r="A33" s="295">
        <v>21160</v>
      </c>
      <c r="B33" s="296" t="s">
        <v>1240</v>
      </c>
      <c r="C33" s="305">
        <f>SUMIFS(C34:C$278,$G34:$G$278,"项",$I34:$I$278,$A33)</f>
        <v>0</v>
      </c>
      <c r="D33" s="305">
        <f>SUMIFS(D34:D$278,$G34:$G$278,"项",$I34:$I$278,$A33)</f>
        <v>0</v>
      </c>
      <c r="E33" s="292" t="str">
        <f t="shared" si="0"/>
        <v/>
      </c>
      <c r="F33" s="293" t="str">
        <f t="shared" si="1"/>
        <v>否</v>
      </c>
      <c r="G33" s="276" t="str">
        <f t="shared" si="2"/>
        <v>款</v>
      </c>
      <c r="H33" s="294" t="str">
        <f t="shared" si="3"/>
        <v>211</v>
      </c>
      <c r="I33" s="294" t="str">
        <f t="shared" si="4"/>
        <v>21160</v>
      </c>
      <c r="J33" s="294" t="str">
        <f t="shared" si="5"/>
        <v>21160</v>
      </c>
    </row>
    <row r="34" s="275" customFormat="1" ht="36" hidden="1" customHeight="1" spans="1:10">
      <c r="A34" s="298">
        <v>2116001</v>
      </c>
      <c r="B34" s="299" t="s">
        <v>1241</v>
      </c>
      <c r="C34" s="301"/>
      <c r="D34" s="301">
        <v>0</v>
      </c>
      <c r="E34" s="292" t="str">
        <f t="shared" si="0"/>
        <v/>
      </c>
      <c r="F34" s="293" t="str">
        <f t="shared" si="1"/>
        <v>否</v>
      </c>
      <c r="G34" s="276" t="str">
        <f t="shared" si="2"/>
        <v>项</v>
      </c>
      <c r="H34" s="294" t="str">
        <f t="shared" si="3"/>
        <v>211</v>
      </c>
      <c r="I34" s="294" t="str">
        <f t="shared" si="4"/>
        <v>21160</v>
      </c>
      <c r="J34" s="294" t="str">
        <f t="shared" si="5"/>
        <v>2116001</v>
      </c>
    </row>
    <row r="35" s="275" customFormat="1" ht="36" hidden="1" customHeight="1" spans="1:10">
      <c r="A35" s="298">
        <v>2116002</v>
      </c>
      <c r="B35" s="299" t="s">
        <v>1242</v>
      </c>
      <c r="C35" s="301"/>
      <c r="D35" s="301">
        <v>0</v>
      </c>
      <c r="E35" s="292" t="str">
        <f t="shared" si="0"/>
        <v/>
      </c>
      <c r="F35" s="293" t="str">
        <f t="shared" si="1"/>
        <v>否</v>
      </c>
      <c r="G35" s="276" t="str">
        <f t="shared" si="2"/>
        <v>项</v>
      </c>
      <c r="H35" s="294" t="str">
        <f t="shared" si="3"/>
        <v>211</v>
      </c>
      <c r="I35" s="294" t="str">
        <f t="shared" si="4"/>
        <v>21160</v>
      </c>
      <c r="J35" s="294" t="str">
        <f t="shared" si="5"/>
        <v>2116002</v>
      </c>
    </row>
    <row r="36" s="275" customFormat="1" ht="36" hidden="1" customHeight="1" spans="1:10">
      <c r="A36" s="298">
        <v>2116003</v>
      </c>
      <c r="B36" s="299" t="s">
        <v>68</v>
      </c>
      <c r="C36" s="301"/>
      <c r="D36" s="301">
        <v>0</v>
      </c>
      <c r="E36" s="292" t="str">
        <f t="shared" si="0"/>
        <v/>
      </c>
      <c r="F36" s="293" t="str">
        <f t="shared" si="1"/>
        <v>否</v>
      </c>
      <c r="G36" s="276" t="str">
        <f t="shared" si="2"/>
        <v>项</v>
      </c>
      <c r="H36" s="294" t="str">
        <f t="shared" si="3"/>
        <v>211</v>
      </c>
      <c r="I36" s="294" t="str">
        <f t="shared" si="4"/>
        <v>21160</v>
      </c>
      <c r="J36" s="294" t="str">
        <f t="shared" si="5"/>
        <v>2116003</v>
      </c>
    </row>
    <row r="37" s="275" customFormat="1" ht="36" hidden="1" customHeight="1" spans="1:10">
      <c r="A37" s="298">
        <v>2116099</v>
      </c>
      <c r="B37" s="299" t="s">
        <v>1243</v>
      </c>
      <c r="C37" s="301"/>
      <c r="D37" s="301">
        <v>0</v>
      </c>
      <c r="E37" s="292" t="str">
        <f t="shared" si="0"/>
        <v/>
      </c>
      <c r="F37" s="293" t="str">
        <f t="shared" si="1"/>
        <v>否</v>
      </c>
      <c r="G37" s="276" t="str">
        <f t="shared" si="2"/>
        <v>项</v>
      </c>
      <c r="H37" s="294" t="str">
        <f t="shared" si="3"/>
        <v>211</v>
      </c>
      <c r="I37" s="294" t="str">
        <f t="shared" si="4"/>
        <v>21160</v>
      </c>
      <c r="J37" s="294" t="str">
        <f t="shared" si="5"/>
        <v>2116099</v>
      </c>
    </row>
    <row r="38" s="277" customFormat="1" ht="36" hidden="1" customHeight="1" spans="1:10">
      <c r="A38" s="295">
        <v>21161</v>
      </c>
      <c r="B38" s="296" t="s">
        <v>1244</v>
      </c>
      <c r="C38" s="305">
        <f>SUMIFS(C39:C$278,$G39:$G$278,"项",$I39:$I$278,$A38)</f>
        <v>0</v>
      </c>
      <c r="D38" s="305">
        <f>SUMIFS(D39:D$278,$G39:$G$278,"项",$I39:$I$278,$A38)</f>
        <v>0</v>
      </c>
      <c r="E38" s="292" t="str">
        <f t="shared" si="0"/>
        <v/>
      </c>
      <c r="F38" s="293" t="str">
        <f t="shared" si="1"/>
        <v>否</v>
      </c>
      <c r="G38" s="276" t="str">
        <f t="shared" si="2"/>
        <v>款</v>
      </c>
      <c r="H38" s="294" t="str">
        <f t="shared" si="3"/>
        <v>211</v>
      </c>
      <c r="I38" s="294" t="str">
        <f t="shared" si="4"/>
        <v>21161</v>
      </c>
      <c r="J38" s="294" t="str">
        <f t="shared" si="5"/>
        <v>21161</v>
      </c>
    </row>
    <row r="39" s="275" customFormat="1" ht="36" hidden="1" customHeight="1" spans="1:10">
      <c r="A39" s="298">
        <v>2116101</v>
      </c>
      <c r="B39" s="299" t="s">
        <v>1245</v>
      </c>
      <c r="C39" s="301"/>
      <c r="D39" s="301">
        <v>0</v>
      </c>
      <c r="E39" s="292" t="str">
        <f t="shared" si="0"/>
        <v/>
      </c>
      <c r="F39" s="293" t="str">
        <f t="shared" si="1"/>
        <v>否</v>
      </c>
      <c r="G39" s="276" t="str">
        <f t="shared" si="2"/>
        <v>项</v>
      </c>
      <c r="H39" s="294" t="str">
        <f t="shared" si="3"/>
        <v>211</v>
      </c>
      <c r="I39" s="294" t="str">
        <f t="shared" si="4"/>
        <v>21161</v>
      </c>
      <c r="J39" s="294" t="str">
        <f t="shared" si="5"/>
        <v>2116101</v>
      </c>
    </row>
    <row r="40" s="275" customFormat="1" ht="36" hidden="1" customHeight="1" spans="1:10">
      <c r="A40" s="298">
        <v>2116102</v>
      </c>
      <c r="B40" s="299" t="s">
        <v>1246</v>
      </c>
      <c r="C40" s="301"/>
      <c r="D40" s="301">
        <v>0</v>
      </c>
      <c r="E40" s="292" t="str">
        <f t="shared" si="0"/>
        <v/>
      </c>
      <c r="F40" s="293" t="str">
        <f t="shared" si="1"/>
        <v>否</v>
      </c>
      <c r="G40" s="276" t="str">
        <f t="shared" si="2"/>
        <v>项</v>
      </c>
      <c r="H40" s="294" t="str">
        <f t="shared" si="3"/>
        <v>211</v>
      </c>
      <c r="I40" s="294" t="str">
        <f t="shared" si="4"/>
        <v>21161</v>
      </c>
      <c r="J40" s="294" t="str">
        <f t="shared" si="5"/>
        <v>2116102</v>
      </c>
    </row>
    <row r="41" s="277" customFormat="1" ht="36" hidden="1" customHeight="1" spans="1:10">
      <c r="A41" s="298">
        <v>2116103</v>
      </c>
      <c r="B41" s="299" t="s">
        <v>1247</v>
      </c>
      <c r="C41" s="301"/>
      <c r="D41" s="301">
        <v>0</v>
      </c>
      <c r="E41" s="292" t="str">
        <f t="shared" si="0"/>
        <v/>
      </c>
      <c r="F41" s="293" t="str">
        <f t="shared" si="1"/>
        <v>否</v>
      </c>
      <c r="G41" s="276" t="str">
        <f t="shared" si="2"/>
        <v>项</v>
      </c>
      <c r="H41" s="294" t="str">
        <f t="shared" si="3"/>
        <v>211</v>
      </c>
      <c r="I41" s="294" t="str">
        <f t="shared" si="4"/>
        <v>21161</v>
      </c>
      <c r="J41" s="294" t="str">
        <f t="shared" si="5"/>
        <v>2116103</v>
      </c>
    </row>
    <row r="42" s="275" customFormat="1" ht="36" hidden="1" customHeight="1" spans="1:10">
      <c r="A42" s="298">
        <v>2116104</v>
      </c>
      <c r="B42" s="299" t="s">
        <v>1248</v>
      </c>
      <c r="C42" s="301"/>
      <c r="D42" s="301">
        <v>0</v>
      </c>
      <c r="E42" s="292" t="str">
        <f t="shared" si="0"/>
        <v/>
      </c>
      <c r="F42" s="293" t="str">
        <f t="shared" si="1"/>
        <v>否</v>
      </c>
      <c r="G42" s="276" t="str">
        <f t="shared" si="2"/>
        <v>项</v>
      </c>
      <c r="H42" s="294" t="str">
        <f t="shared" si="3"/>
        <v>211</v>
      </c>
      <c r="I42" s="294" t="str">
        <f t="shared" si="4"/>
        <v>21161</v>
      </c>
      <c r="J42" s="294" t="str">
        <f t="shared" si="5"/>
        <v>2116104</v>
      </c>
    </row>
    <row r="43" s="275" customFormat="1" ht="36" customHeight="1" spans="1:10">
      <c r="A43" s="289">
        <v>212</v>
      </c>
      <c r="B43" s="306" t="s">
        <v>1249</v>
      </c>
      <c r="C43" s="291">
        <f>SUMIFS(C44:C$278,$G44:$G$278,"款",$H44:$H$278,$A43)</f>
        <v>21101</v>
      </c>
      <c r="D43" s="291">
        <f>SUMIFS(D44:D$278,$G44:$G$278,"款",$H44:$H$278,$A43)</f>
        <v>25839</v>
      </c>
      <c r="E43" s="292">
        <f t="shared" si="0"/>
        <v>0.224539121368656</v>
      </c>
      <c r="F43" s="293" t="str">
        <f t="shared" si="1"/>
        <v>是</v>
      </c>
      <c r="G43" s="276" t="str">
        <f t="shared" si="2"/>
        <v>类</v>
      </c>
      <c r="H43" s="294" t="str">
        <f t="shared" si="3"/>
        <v>212</v>
      </c>
      <c r="I43" s="294" t="str">
        <f t="shared" si="4"/>
        <v>212</v>
      </c>
      <c r="J43" s="294" t="str">
        <f t="shared" si="5"/>
        <v>212</v>
      </c>
    </row>
    <row r="44" s="275" customFormat="1" ht="36" customHeight="1" spans="1:10">
      <c r="A44" s="295">
        <v>21208</v>
      </c>
      <c r="B44" s="296" t="s">
        <v>1250</v>
      </c>
      <c r="C44" s="297">
        <f>SUMIFS(C45:C$278,$G45:$G$278,"项",$I45:$I$278,$A44)</f>
        <v>9250</v>
      </c>
      <c r="D44" s="297">
        <f>SUMIFS(D45:D$278,$G45:$G$278,"项",$I45:$I$278,$A44)</f>
        <v>24332</v>
      </c>
      <c r="E44" s="292">
        <f t="shared" si="0"/>
        <v>1.63048648648649</v>
      </c>
      <c r="F44" s="293" t="str">
        <f t="shared" si="1"/>
        <v>是</v>
      </c>
      <c r="G44" s="276" t="str">
        <f t="shared" si="2"/>
        <v>款</v>
      </c>
      <c r="H44" s="294" t="str">
        <f t="shared" si="3"/>
        <v>212</v>
      </c>
      <c r="I44" s="294" t="str">
        <f t="shared" si="4"/>
        <v>21208</v>
      </c>
      <c r="J44" s="294" t="str">
        <f t="shared" si="5"/>
        <v>21208</v>
      </c>
    </row>
    <row r="45" s="275" customFormat="1" ht="36" customHeight="1" spans="1:10">
      <c r="A45" s="298">
        <v>2120801</v>
      </c>
      <c r="B45" s="299" t="s">
        <v>1251</v>
      </c>
      <c r="C45" s="307">
        <v>3161</v>
      </c>
      <c r="D45" s="307">
        <f>11690-3118</f>
        <v>8572</v>
      </c>
      <c r="E45" s="292">
        <f t="shared" si="0"/>
        <v>1.71180006327112</v>
      </c>
      <c r="F45" s="293" t="str">
        <f t="shared" si="1"/>
        <v>是</v>
      </c>
      <c r="G45" s="276" t="str">
        <f t="shared" si="2"/>
        <v>项</v>
      </c>
      <c r="H45" s="294" t="str">
        <f t="shared" si="3"/>
        <v>212</v>
      </c>
      <c r="I45" s="294" t="str">
        <f t="shared" si="4"/>
        <v>21208</v>
      </c>
      <c r="J45" s="294" t="str">
        <f t="shared" si="5"/>
        <v>2120801</v>
      </c>
    </row>
    <row r="46" s="277" customFormat="1" ht="36" customHeight="1" spans="1:10">
      <c r="A46" s="298">
        <v>2120802</v>
      </c>
      <c r="B46" s="303" t="s">
        <v>1252</v>
      </c>
      <c r="C46" s="307">
        <v>5398</v>
      </c>
      <c r="D46" s="307">
        <f>8112+3012</f>
        <v>11124</v>
      </c>
      <c r="E46" s="292">
        <f t="shared" si="0"/>
        <v>1.06076324564654</v>
      </c>
      <c r="F46" s="293" t="str">
        <f t="shared" si="1"/>
        <v>是</v>
      </c>
      <c r="G46" s="276" t="str">
        <f t="shared" si="2"/>
        <v>项</v>
      </c>
      <c r="H46" s="294" t="str">
        <f t="shared" si="3"/>
        <v>212</v>
      </c>
      <c r="I46" s="294" t="str">
        <f t="shared" si="4"/>
        <v>21208</v>
      </c>
      <c r="J46" s="294" t="str">
        <f t="shared" si="5"/>
        <v>2120802</v>
      </c>
    </row>
    <row r="47" s="275" customFormat="1" ht="36" customHeight="1" spans="1:10">
      <c r="A47" s="298">
        <v>2120803</v>
      </c>
      <c r="B47" s="299" t="s">
        <v>1253</v>
      </c>
      <c r="C47" s="307">
        <v>71</v>
      </c>
      <c r="D47" s="307">
        <v>46</v>
      </c>
      <c r="E47" s="292">
        <f t="shared" si="0"/>
        <v>-0.352112676056338</v>
      </c>
      <c r="F47" s="293" t="str">
        <f t="shared" si="1"/>
        <v>是</v>
      </c>
      <c r="G47" s="276" t="str">
        <f t="shared" si="2"/>
        <v>项</v>
      </c>
      <c r="H47" s="294" t="str">
        <f t="shared" si="3"/>
        <v>212</v>
      </c>
      <c r="I47" s="294" t="str">
        <f t="shared" si="4"/>
        <v>21208</v>
      </c>
      <c r="J47" s="294" t="str">
        <f t="shared" si="5"/>
        <v>2120803</v>
      </c>
    </row>
    <row r="48" s="275" customFormat="1" ht="36" customHeight="1" spans="1:10">
      <c r="A48" s="298">
        <v>2120804</v>
      </c>
      <c r="B48" s="299" t="s">
        <v>1254</v>
      </c>
      <c r="C48" s="307">
        <v>390</v>
      </c>
      <c r="D48" s="307">
        <v>1899</v>
      </c>
      <c r="E48" s="292">
        <f t="shared" si="0"/>
        <v>3.86923076923077</v>
      </c>
      <c r="F48" s="293" t="str">
        <f t="shared" si="1"/>
        <v>是</v>
      </c>
      <c r="G48" s="276" t="str">
        <f t="shared" si="2"/>
        <v>项</v>
      </c>
      <c r="H48" s="294" t="str">
        <f t="shared" si="3"/>
        <v>212</v>
      </c>
      <c r="I48" s="294" t="str">
        <f t="shared" si="4"/>
        <v>21208</v>
      </c>
      <c r="J48" s="294" t="str">
        <f t="shared" si="5"/>
        <v>2120804</v>
      </c>
    </row>
    <row r="49" s="275" customFormat="1" ht="36" hidden="1" customHeight="1" spans="1:10">
      <c r="A49" s="298">
        <v>2120805</v>
      </c>
      <c r="B49" s="299" t="s">
        <v>1255</v>
      </c>
      <c r="C49" s="307"/>
      <c r="D49" s="307">
        <v>0</v>
      </c>
      <c r="E49" s="292" t="str">
        <f t="shared" si="0"/>
        <v/>
      </c>
      <c r="F49" s="293" t="str">
        <f t="shared" si="1"/>
        <v>否</v>
      </c>
      <c r="G49" s="276" t="str">
        <f t="shared" si="2"/>
        <v>项</v>
      </c>
      <c r="H49" s="294" t="str">
        <f t="shared" si="3"/>
        <v>212</v>
      </c>
      <c r="I49" s="294" t="str">
        <f t="shared" si="4"/>
        <v>21208</v>
      </c>
      <c r="J49" s="294" t="str">
        <f t="shared" si="5"/>
        <v>2120805</v>
      </c>
    </row>
    <row r="50" s="275" customFormat="1" ht="36" customHeight="1" spans="1:10">
      <c r="A50" s="298">
        <v>2120806</v>
      </c>
      <c r="B50" s="299" t="s">
        <v>1256</v>
      </c>
      <c r="C50" s="307">
        <v>82</v>
      </c>
      <c r="D50" s="307">
        <f>303+106</f>
        <v>409</v>
      </c>
      <c r="E50" s="292">
        <f t="shared" si="0"/>
        <v>3.98780487804878</v>
      </c>
      <c r="F50" s="293" t="str">
        <f t="shared" si="1"/>
        <v>是</v>
      </c>
      <c r="G50" s="276" t="str">
        <f t="shared" si="2"/>
        <v>项</v>
      </c>
      <c r="H50" s="294" t="str">
        <f t="shared" si="3"/>
        <v>212</v>
      </c>
      <c r="I50" s="294" t="str">
        <f t="shared" si="4"/>
        <v>21208</v>
      </c>
      <c r="J50" s="294" t="str">
        <f t="shared" si="5"/>
        <v>2120806</v>
      </c>
    </row>
    <row r="51" s="275" customFormat="1" ht="36" customHeight="1" spans="1:10">
      <c r="A51" s="298">
        <v>2120807</v>
      </c>
      <c r="B51" s="299" t="s">
        <v>1257</v>
      </c>
      <c r="C51" s="307">
        <v>78</v>
      </c>
      <c r="D51" s="307">
        <v>457</v>
      </c>
      <c r="E51" s="292">
        <f t="shared" si="0"/>
        <v>4.85897435897436</v>
      </c>
      <c r="F51" s="293" t="str">
        <f t="shared" si="1"/>
        <v>是</v>
      </c>
      <c r="G51" s="276" t="str">
        <f t="shared" si="2"/>
        <v>项</v>
      </c>
      <c r="H51" s="294" t="str">
        <f t="shared" si="3"/>
        <v>212</v>
      </c>
      <c r="I51" s="294" t="str">
        <f t="shared" si="4"/>
        <v>21208</v>
      </c>
      <c r="J51" s="294" t="str">
        <f t="shared" si="5"/>
        <v>2120807</v>
      </c>
    </row>
    <row r="52" s="275" customFormat="1" ht="36" hidden="1" customHeight="1" spans="1:10">
      <c r="A52" s="298">
        <v>2120809</v>
      </c>
      <c r="B52" s="303" t="s">
        <v>1258</v>
      </c>
      <c r="C52" s="307"/>
      <c r="D52" s="307">
        <v>0</v>
      </c>
      <c r="E52" s="292" t="str">
        <f t="shared" si="0"/>
        <v/>
      </c>
      <c r="F52" s="293" t="str">
        <f t="shared" si="1"/>
        <v>否</v>
      </c>
      <c r="G52" s="276" t="str">
        <f t="shared" si="2"/>
        <v>项</v>
      </c>
      <c r="H52" s="294" t="str">
        <f t="shared" si="3"/>
        <v>212</v>
      </c>
      <c r="I52" s="294" t="str">
        <f t="shared" si="4"/>
        <v>21208</v>
      </c>
      <c r="J52" s="294" t="str">
        <f t="shared" si="5"/>
        <v>2120809</v>
      </c>
    </row>
    <row r="53" s="277" customFormat="1" ht="36" hidden="1" customHeight="1" spans="1:10">
      <c r="A53" s="298">
        <v>2120810</v>
      </c>
      <c r="B53" s="299" t="s">
        <v>1259</v>
      </c>
      <c r="C53" s="307"/>
      <c r="D53" s="307">
        <v>0</v>
      </c>
      <c r="E53" s="292" t="str">
        <f t="shared" si="0"/>
        <v/>
      </c>
      <c r="F53" s="293" t="str">
        <f t="shared" si="1"/>
        <v>否</v>
      </c>
      <c r="G53" s="276" t="str">
        <f t="shared" si="2"/>
        <v>项</v>
      </c>
      <c r="H53" s="294" t="str">
        <f t="shared" si="3"/>
        <v>212</v>
      </c>
      <c r="I53" s="294" t="str">
        <f t="shared" si="4"/>
        <v>21208</v>
      </c>
      <c r="J53" s="294" t="str">
        <f t="shared" si="5"/>
        <v>2120810</v>
      </c>
    </row>
    <row r="54" s="277" customFormat="1" ht="36" customHeight="1" spans="1:10">
      <c r="A54" s="298">
        <v>2120811</v>
      </c>
      <c r="B54" s="299" t="s">
        <v>1260</v>
      </c>
      <c r="C54" s="307">
        <v>27</v>
      </c>
      <c r="D54" s="307">
        <v>465</v>
      </c>
      <c r="E54" s="292">
        <f t="shared" si="0"/>
        <v>16.2222222222222</v>
      </c>
      <c r="F54" s="293" t="str">
        <f t="shared" si="1"/>
        <v>是</v>
      </c>
      <c r="G54" s="276" t="str">
        <f t="shared" si="2"/>
        <v>项</v>
      </c>
      <c r="H54" s="294" t="str">
        <f t="shared" si="3"/>
        <v>212</v>
      </c>
      <c r="I54" s="294" t="str">
        <f t="shared" si="4"/>
        <v>21208</v>
      </c>
      <c r="J54" s="294" t="str">
        <f t="shared" si="5"/>
        <v>2120811</v>
      </c>
    </row>
    <row r="55" s="277" customFormat="1" ht="36" hidden="1" customHeight="1" spans="1:10">
      <c r="A55" s="298">
        <v>2120813</v>
      </c>
      <c r="B55" s="299" t="s">
        <v>1261</v>
      </c>
      <c r="C55" s="307"/>
      <c r="D55" s="307">
        <v>0</v>
      </c>
      <c r="E55" s="292" t="str">
        <f t="shared" si="0"/>
        <v/>
      </c>
      <c r="F55" s="293" t="str">
        <f t="shared" si="1"/>
        <v>否</v>
      </c>
      <c r="G55" s="276" t="str">
        <f t="shared" si="2"/>
        <v>项</v>
      </c>
      <c r="H55" s="294" t="str">
        <f t="shared" si="3"/>
        <v>212</v>
      </c>
      <c r="I55" s="294" t="str">
        <f t="shared" si="4"/>
        <v>21208</v>
      </c>
      <c r="J55" s="294" t="str">
        <f t="shared" si="5"/>
        <v>2120813</v>
      </c>
    </row>
    <row r="56" s="275" customFormat="1" ht="36" customHeight="1" spans="1:10">
      <c r="A56" s="298">
        <v>2120814</v>
      </c>
      <c r="B56" s="299" t="s">
        <v>1262</v>
      </c>
      <c r="C56" s="307">
        <v>32</v>
      </c>
      <c r="D56" s="307">
        <v>773</v>
      </c>
      <c r="E56" s="292">
        <f t="shared" si="0"/>
        <v>23.15625</v>
      </c>
      <c r="F56" s="293" t="str">
        <f t="shared" si="1"/>
        <v>是</v>
      </c>
      <c r="G56" s="276" t="str">
        <f t="shared" si="2"/>
        <v>项</v>
      </c>
      <c r="H56" s="294" t="str">
        <f t="shared" si="3"/>
        <v>212</v>
      </c>
      <c r="I56" s="294" t="str">
        <f t="shared" si="4"/>
        <v>21208</v>
      </c>
      <c r="J56" s="294" t="str">
        <f t="shared" si="5"/>
        <v>2120814</v>
      </c>
    </row>
    <row r="57" s="275" customFormat="1" ht="36" customHeight="1" spans="1:10">
      <c r="A57" s="298">
        <v>2120816</v>
      </c>
      <c r="B57" s="303" t="s">
        <v>1263</v>
      </c>
      <c r="C57" s="307"/>
      <c r="D57" s="307">
        <v>444</v>
      </c>
      <c r="E57" s="292" t="str">
        <f t="shared" si="0"/>
        <v/>
      </c>
      <c r="F57" s="293" t="str">
        <f t="shared" si="1"/>
        <v>是</v>
      </c>
      <c r="G57" s="276" t="str">
        <f t="shared" si="2"/>
        <v>项</v>
      </c>
      <c r="H57" s="294" t="str">
        <f t="shared" si="3"/>
        <v>212</v>
      </c>
      <c r="I57" s="294" t="str">
        <f t="shared" si="4"/>
        <v>21208</v>
      </c>
      <c r="J57" s="294" t="str">
        <f t="shared" si="5"/>
        <v>2120816</v>
      </c>
    </row>
    <row r="58" s="275" customFormat="1" ht="36" customHeight="1" spans="1:10">
      <c r="A58" s="298">
        <v>2120899</v>
      </c>
      <c r="B58" s="303" t="s">
        <v>1264</v>
      </c>
      <c r="C58" s="307">
        <v>11</v>
      </c>
      <c r="D58" s="307">
        <v>143</v>
      </c>
      <c r="E58" s="292">
        <f t="shared" si="0"/>
        <v>12</v>
      </c>
      <c r="F58" s="293" t="str">
        <f t="shared" si="1"/>
        <v>是</v>
      </c>
      <c r="G58" s="276" t="str">
        <f t="shared" si="2"/>
        <v>项</v>
      </c>
      <c r="H58" s="294" t="str">
        <f t="shared" si="3"/>
        <v>212</v>
      </c>
      <c r="I58" s="294" t="str">
        <f t="shared" si="4"/>
        <v>21208</v>
      </c>
      <c r="J58" s="294" t="str">
        <f t="shared" si="5"/>
        <v>2120899</v>
      </c>
    </row>
    <row r="59" s="275" customFormat="1" ht="36" hidden="1" customHeight="1" spans="1:10">
      <c r="A59" s="295">
        <v>21210</v>
      </c>
      <c r="B59" s="296" t="s">
        <v>1265</v>
      </c>
      <c r="C59" s="305">
        <f>SUMIFS(C60:C$278,$G60:$G$278,"项",$I60:$I$278,$A59)</f>
        <v>0</v>
      </c>
      <c r="D59" s="305">
        <f>SUMIFS(D60:D$278,$G60:$G$278,"项",$I60:$I$278,$A59)</f>
        <v>0</v>
      </c>
      <c r="E59" s="292" t="str">
        <f t="shared" si="0"/>
        <v/>
      </c>
      <c r="F59" s="293" t="str">
        <f t="shared" si="1"/>
        <v>否</v>
      </c>
      <c r="G59" s="276" t="str">
        <f t="shared" si="2"/>
        <v>款</v>
      </c>
      <c r="H59" s="294" t="str">
        <f t="shared" si="3"/>
        <v>212</v>
      </c>
      <c r="I59" s="294" t="str">
        <f t="shared" si="4"/>
        <v>21210</v>
      </c>
      <c r="J59" s="294" t="str">
        <f t="shared" si="5"/>
        <v>21210</v>
      </c>
    </row>
    <row r="60" s="275" customFormat="1" ht="36" hidden="1" customHeight="1" spans="1:10">
      <c r="A60" s="298">
        <v>2121001</v>
      </c>
      <c r="B60" s="299" t="s">
        <v>1251</v>
      </c>
      <c r="C60" s="301"/>
      <c r="D60" s="301">
        <v>0</v>
      </c>
      <c r="E60" s="292" t="str">
        <f t="shared" si="0"/>
        <v/>
      </c>
      <c r="F60" s="293" t="str">
        <f t="shared" si="1"/>
        <v>否</v>
      </c>
      <c r="G60" s="276" t="str">
        <f t="shared" si="2"/>
        <v>项</v>
      </c>
      <c r="H60" s="294" t="str">
        <f t="shared" si="3"/>
        <v>212</v>
      </c>
      <c r="I60" s="294" t="str">
        <f t="shared" si="4"/>
        <v>21210</v>
      </c>
      <c r="J60" s="294" t="str">
        <f t="shared" si="5"/>
        <v>2121001</v>
      </c>
    </row>
    <row r="61" s="277" customFormat="1" ht="36" hidden="1" customHeight="1" spans="1:10">
      <c r="A61" s="298">
        <v>2121002</v>
      </c>
      <c r="B61" s="299" t="s">
        <v>1252</v>
      </c>
      <c r="C61" s="301"/>
      <c r="D61" s="301">
        <v>0</v>
      </c>
      <c r="E61" s="292" t="str">
        <f t="shared" si="0"/>
        <v/>
      </c>
      <c r="F61" s="293" t="str">
        <f t="shared" si="1"/>
        <v>否</v>
      </c>
      <c r="G61" s="276" t="str">
        <f t="shared" si="2"/>
        <v>项</v>
      </c>
      <c r="H61" s="294" t="str">
        <f t="shared" si="3"/>
        <v>212</v>
      </c>
      <c r="I61" s="294" t="str">
        <f t="shared" si="4"/>
        <v>21210</v>
      </c>
      <c r="J61" s="294" t="str">
        <f t="shared" si="5"/>
        <v>2121002</v>
      </c>
    </row>
    <row r="62" s="275" customFormat="1" ht="36" hidden="1" customHeight="1" spans="1:10">
      <c r="A62" s="298">
        <v>2121099</v>
      </c>
      <c r="B62" s="299" t="s">
        <v>1266</v>
      </c>
      <c r="C62" s="301"/>
      <c r="D62" s="301">
        <v>0</v>
      </c>
      <c r="E62" s="292" t="str">
        <f t="shared" si="0"/>
        <v/>
      </c>
      <c r="F62" s="293" t="str">
        <f t="shared" si="1"/>
        <v>否</v>
      </c>
      <c r="G62" s="276" t="str">
        <f t="shared" si="2"/>
        <v>项</v>
      </c>
      <c r="H62" s="294" t="str">
        <f t="shared" si="3"/>
        <v>212</v>
      </c>
      <c r="I62" s="294" t="str">
        <f t="shared" si="4"/>
        <v>21210</v>
      </c>
      <c r="J62" s="294" t="str">
        <f t="shared" si="5"/>
        <v>2121099</v>
      </c>
    </row>
    <row r="63" s="275" customFormat="1" ht="36" hidden="1" customHeight="1" spans="1:10">
      <c r="A63" s="295">
        <v>21211</v>
      </c>
      <c r="B63" s="296" t="s">
        <v>1267</v>
      </c>
      <c r="C63" s="305">
        <f>SUMIFS(C64:C$278,$G64:$G$278,"项",$I64:$I$278,$A63)</f>
        <v>0</v>
      </c>
      <c r="D63" s="305">
        <f>SUMIFS(D64:D$278,$G64:$G$278,"项",$I64:$I$278,$A63)</f>
        <v>0</v>
      </c>
      <c r="E63" s="292" t="str">
        <f t="shared" si="0"/>
        <v/>
      </c>
      <c r="F63" s="293" t="str">
        <f t="shared" si="1"/>
        <v>否</v>
      </c>
      <c r="G63" s="276" t="str">
        <f t="shared" si="2"/>
        <v>款</v>
      </c>
      <c r="H63" s="294" t="str">
        <f t="shared" si="3"/>
        <v>212</v>
      </c>
      <c r="I63" s="294" t="str">
        <f t="shared" si="4"/>
        <v>21211</v>
      </c>
      <c r="J63" s="294" t="str">
        <f t="shared" si="5"/>
        <v>21211</v>
      </c>
    </row>
    <row r="64" s="275" customFormat="1" ht="36" customHeight="1" spans="1:10">
      <c r="A64" s="295">
        <v>21213</v>
      </c>
      <c r="B64" s="304" t="s">
        <v>1268</v>
      </c>
      <c r="C64" s="297">
        <f>SUMIFS(C65:C$278,$G65:$G$278,"项",$I65:$I$278,$A64)</f>
        <v>60</v>
      </c>
      <c r="D64" s="297">
        <f>SUMIFS(D65:D$278,$G65:$G$278,"项",$I65:$I$278,$A64)</f>
        <v>342</v>
      </c>
      <c r="E64" s="292">
        <f t="shared" si="0"/>
        <v>4.7</v>
      </c>
      <c r="F64" s="293" t="str">
        <f t="shared" si="1"/>
        <v>是</v>
      </c>
      <c r="G64" s="276" t="str">
        <f t="shared" si="2"/>
        <v>款</v>
      </c>
      <c r="H64" s="294" t="str">
        <f t="shared" si="3"/>
        <v>212</v>
      </c>
      <c r="I64" s="294" t="str">
        <f t="shared" si="4"/>
        <v>21213</v>
      </c>
      <c r="J64" s="294" t="str">
        <f t="shared" si="5"/>
        <v>21213</v>
      </c>
    </row>
    <row r="65" s="275" customFormat="1" ht="36" hidden="1" customHeight="1" spans="1:10">
      <c r="A65" s="298">
        <v>2121301</v>
      </c>
      <c r="B65" s="299" t="s">
        <v>1269</v>
      </c>
      <c r="C65" s="301"/>
      <c r="D65" s="301">
        <v>0</v>
      </c>
      <c r="E65" s="292" t="str">
        <f t="shared" si="0"/>
        <v/>
      </c>
      <c r="F65" s="293" t="str">
        <f t="shared" si="1"/>
        <v>否</v>
      </c>
      <c r="G65" s="276" t="str">
        <f t="shared" si="2"/>
        <v>项</v>
      </c>
      <c r="H65" s="294" t="str">
        <f t="shared" si="3"/>
        <v>212</v>
      </c>
      <c r="I65" s="294" t="str">
        <f t="shared" si="4"/>
        <v>21213</v>
      </c>
      <c r="J65" s="294" t="str">
        <f t="shared" si="5"/>
        <v>2121301</v>
      </c>
    </row>
    <row r="66" s="277" customFormat="1" ht="36" customHeight="1" spans="1:10">
      <c r="A66" s="298">
        <v>2121302</v>
      </c>
      <c r="B66" s="299" t="s">
        <v>1270</v>
      </c>
      <c r="C66" s="307">
        <v>60</v>
      </c>
      <c r="D66" s="307">
        <v>157</v>
      </c>
      <c r="E66" s="292">
        <f t="shared" si="0"/>
        <v>1.61666666666667</v>
      </c>
      <c r="F66" s="293" t="str">
        <f t="shared" si="1"/>
        <v>是</v>
      </c>
      <c r="G66" s="276" t="str">
        <f t="shared" si="2"/>
        <v>项</v>
      </c>
      <c r="H66" s="294" t="str">
        <f t="shared" si="3"/>
        <v>212</v>
      </c>
      <c r="I66" s="294" t="str">
        <f t="shared" si="4"/>
        <v>21213</v>
      </c>
      <c r="J66" s="294" t="str">
        <f t="shared" si="5"/>
        <v>2121302</v>
      </c>
    </row>
    <row r="67" s="275" customFormat="1" ht="36" customHeight="1" spans="1:10">
      <c r="A67" s="298">
        <v>2121303</v>
      </c>
      <c r="B67" s="299" t="s">
        <v>1271</v>
      </c>
      <c r="C67" s="307"/>
      <c r="D67" s="307">
        <v>185</v>
      </c>
      <c r="E67" s="292" t="str">
        <f t="shared" si="0"/>
        <v/>
      </c>
      <c r="F67" s="293" t="str">
        <f t="shared" si="1"/>
        <v>是</v>
      </c>
      <c r="G67" s="276" t="str">
        <f t="shared" si="2"/>
        <v>项</v>
      </c>
      <c r="H67" s="294" t="str">
        <f t="shared" si="3"/>
        <v>212</v>
      </c>
      <c r="I67" s="294" t="str">
        <f t="shared" si="4"/>
        <v>21213</v>
      </c>
      <c r="J67" s="294" t="str">
        <f t="shared" si="5"/>
        <v>2121303</v>
      </c>
    </row>
    <row r="68" s="275" customFormat="1" ht="36" hidden="1" customHeight="1" spans="1:10">
      <c r="A68" s="298">
        <v>2121304</v>
      </c>
      <c r="B68" s="299" t="s">
        <v>1272</v>
      </c>
      <c r="C68" s="301"/>
      <c r="D68" s="301">
        <v>0</v>
      </c>
      <c r="E68" s="292" t="str">
        <f t="shared" ref="E68:E131" si="6">IF(C68&lt;&gt;0,D68/C68-1,"")</f>
        <v/>
      </c>
      <c r="F68" s="293" t="str">
        <f t="shared" ref="F68:F131" si="7">IF(LEN(A68)=3,"是",IF(B68&lt;&gt;"",IF(SUM(C68:D68)&lt;&gt;0,"是","否"),"是"))</f>
        <v>否</v>
      </c>
      <c r="G68" s="276" t="str">
        <f t="shared" ref="G68:G131" si="8">_xlfn.IFS(LEN(A68)=3,"类",LEN(A68)=5,"款",LEN(A68)=7,"项")</f>
        <v>项</v>
      </c>
      <c r="H68" s="294" t="str">
        <f t="shared" ref="H68:H131" si="9">LEFT(A68,3)</f>
        <v>212</v>
      </c>
      <c r="I68" s="294" t="str">
        <f t="shared" ref="I68:I131" si="10">LEFT(A68,5)</f>
        <v>21213</v>
      </c>
      <c r="J68" s="294" t="str">
        <f t="shared" ref="J68:J131" si="11">LEFT(A68,7)</f>
        <v>2121304</v>
      </c>
    </row>
    <row r="69" s="275" customFormat="1" ht="36" hidden="1" customHeight="1" spans="1:10">
      <c r="A69" s="298">
        <v>2121399</v>
      </c>
      <c r="B69" s="299" t="s">
        <v>1273</v>
      </c>
      <c r="C69" s="301"/>
      <c r="D69" s="301">
        <v>0</v>
      </c>
      <c r="E69" s="292" t="str">
        <f t="shared" si="6"/>
        <v/>
      </c>
      <c r="F69" s="293" t="str">
        <f t="shared" si="7"/>
        <v>否</v>
      </c>
      <c r="G69" s="276" t="str">
        <f t="shared" si="8"/>
        <v>项</v>
      </c>
      <c r="H69" s="294" t="str">
        <f t="shared" si="9"/>
        <v>212</v>
      </c>
      <c r="I69" s="294" t="str">
        <f t="shared" si="10"/>
        <v>21213</v>
      </c>
      <c r="J69" s="294" t="str">
        <f t="shared" si="11"/>
        <v>2121399</v>
      </c>
    </row>
    <row r="70" s="275" customFormat="1" ht="36" customHeight="1" spans="1:10">
      <c r="A70" s="295">
        <v>21214</v>
      </c>
      <c r="B70" s="304" t="s">
        <v>1274</v>
      </c>
      <c r="C70" s="297">
        <f>SUMIFS(C71:C$278,$G71:$G$278,"项",$I71:$I$278,$A70)</f>
        <v>466</v>
      </c>
      <c r="D70" s="297">
        <f>SUMIFS(D71:D$278,$G71:$G$278,"项",$I71:$I$278,$A70)</f>
        <v>1165</v>
      </c>
      <c r="E70" s="292">
        <f t="shared" si="6"/>
        <v>1.5</v>
      </c>
      <c r="F70" s="293" t="str">
        <f t="shared" si="7"/>
        <v>是</v>
      </c>
      <c r="G70" s="276" t="str">
        <f t="shared" si="8"/>
        <v>款</v>
      </c>
      <c r="H70" s="294" t="str">
        <f t="shared" si="9"/>
        <v>212</v>
      </c>
      <c r="I70" s="294" t="str">
        <f t="shared" si="10"/>
        <v>21214</v>
      </c>
      <c r="J70" s="294" t="str">
        <f t="shared" si="11"/>
        <v>21214</v>
      </c>
    </row>
    <row r="71" s="277" customFormat="1" ht="36" customHeight="1" spans="1:10">
      <c r="A71" s="298">
        <v>2121401</v>
      </c>
      <c r="B71" s="303" t="s">
        <v>1275</v>
      </c>
      <c r="C71" s="307">
        <v>432</v>
      </c>
      <c r="D71" s="307">
        <v>1063</v>
      </c>
      <c r="E71" s="292">
        <f t="shared" si="6"/>
        <v>1.46064814814815</v>
      </c>
      <c r="F71" s="293" t="str">
        <f t="shared" si="7"/>
        <v>是</v>
      </c>
      <c r="G71" s="276" t="str">
        <f t="shared" si="8"/>
        <v>项</v>
      </c>
      <c r="H71" s="294" t="str">
        <f t="shared" si="9"/>
        <v>212</v>
      </c>
      <c r="I71" s="294" t="str">
        <f t="shared" si="10"/>
        <v>21214</v>
      </c>
      <c r="J71" s="294" t="str">
        <f t="shared" si="11"/>
        <v>2121401</v>
      </c>
    </row>
    <row r="72" s="275" customFormat="1" ht="36" customHeight="1" spans="1:10">
      <c r="A72" s="298">
        <v>2121402</v>
      </c>
      <c r="B72" s="303" t="s">
        <v>1276</v>
      </c>
      <c r="C72" s="307">
        <v>34</v>
      </c>
      <c r="D72" s="307">
        <v>102</v>
      </c>
      <c r="E72" s="292">
        <f t="shared" si="6"/>
        <v>2</v>
      </c>
      <c r="F72" s="293" t="str">
        <f t="shared" si="7"/>
        <v>是</v>
      </c>
      <c r="G72" s="276" t="str">
        <f t="shared" si="8"/>
        <v>项</v>
      </c>
      <c r="H72" s="294" t="str">
        <f t="shared" si="9"/>
        <v>212</v>
      </c>
      <c r="I72" s="294" t="str">
        <f t="shared" si="10"/>
        <v>21214</v>
      </c>
      <c r="J72" s="294" t="str">
        <f t="shared" si="11"/>
        <v>2121402</v>
      </c>
    </row>
    <row r="73" s="275" customFormat="1" ht="36" hidden="1" customHeight="1" spans="1:10">
      <c r="A73" s="298">
        <v>2121499</v>
      </c>
      <c r="B73" s="299" t="s">
        <v>1277</v>
      </c>
      <c r="C73" s="301"/>
      <c r="D73" s="301">
        <v>0</v>
      </c>
      <c r="E73" s="292" t="str">
        <f t="shared" si="6"/>
        <v/>
      </c>
      <c r="F73" s="293" t="str">
        <f t="shared" si="7"/>
        <v>否</v>
      </c>
      <c r="G73" s="276" t="str">
        <f t="shared" si="8"/>
        <v>项</v>
      </c>
      <c r="H73" s="294" t="str">
        <f t="shared" si="9"/>
        <v>212</v>
      </c>
      <c r="I73" s="294" t="str">
        <f t="shared" si="10"/>
        <v>21214</v>
      </c>
      <c r="J73" s="294" t="str">
        <f t="shared" si="11"/>
        <v>2121499</v>
      </c>
    </row>
    <row r="74" s="275" customFormat="1" ht="36" hidden="1" customHeight="1" spans="1:10">
      <c r="A74" s="295">
        <v>21215</v>
      </c>
      <c r="B74" s="296" t="s">
        <v>1278</v>
      </c>
      <c r="C74" s="305">
        <f>SUMIFS(C75:C$278,$G75:$G$278,"项",$I75:$I$278,$A74)</f>
        <v>0</v>
      </c>
      <c r="D74" s="305">
        <f>SUMIFS(D75:D$278,$G75:$G$278,"项",$I75:$I$278,$A74)</f>
        <v>0</v>
      </c>
      <c r="E74" s="292" t="str">
        <f t="shared" si="6"/>
        <v/>
      </c>
      <c r="F74" s="293" t="str">
        <f t="shared" si="7"/>
        <v>否</v>
      </c>
      <c r="G74" s="276" t="str">
        <f t="shared" si="8"/>
        <v>款</v>
      </c>
      <c r="H74" s="294" t="str">
        <f t="shared" si="9"/>
        <v>212</v>
      </c>
      <c r="I74" s="294" t="str">
        <f t="shared" si="10"/>
        <v>21215</v>
      </c>
      <c r="J74" s="294" t="str">
        <f t="shared" si="11"/>
        <v>21215</v>
      </c>
    </row>
    <row r="75" s="275" customFormat="1" ht="36" hidden="1" customHeight="1" spans="1:10">
      <c r="A75" s="298">
        <v>2121501</v>
      </c>
      <c r="B75" s="299" t="s">
        <v>1251</v>
      </c>
      <c r="C75" s="301"/>
      <c r="D75" s="301">
        <v>0</v>
      </c>
      <c r="E75" s="292" t="str">
        <f t="shared" si="6"/>
        <v/>
      </c>
      <c r="F75" s="293" t="str">
        <f t="shared" si="7"/>
        <v>否</v>
      </c>
      <c r="G75" s="276" t="str">
        <f t="shared" si="8"/>
        <v>项</v>
      </c>
      <c r="H75" s="294" t="str">
        <f t="shared" si="9"/>
        <v>212</v>
      </c>
      <c r="I75" s="294" t="str">
        <f t="shared" si="10"/>
        <v>21215</v>
      </c>
      <c r="J75" s="294" t="str">
        <f t="shared" si="11"/>
        <v>2121501</v>
      </c>
    </row>
    <row r="76" s="277" customFormat="1" ht="36" hidden="1" customHeight="1" spans="1:10">
      <c r="A76" s="298">
        <v>2121502</v>
      </c>
      <c r="B76" s="299" t="s">
        <v>1252</v>
      </c>
      <c r="C76" s="301"/>
      <c r="D76" s="301">
        <v>0</v>
      </c>
      <c r="E76" s="292" t="str">
        <f t="shared" si="6"/>
        <v/>
      </c>
      <c r="F76" s="293" t="str">
        <f t="shared" si="7"/>
        <v>否</v>
      </c>
      <c r="G76" s="276" t="str">
        <f t="shared" si="8"/>
        <v>项</v>
      </c>
      <c r="H76" s="294" t="str">
        <f t="shared" si="9"/>
        <v>212</v>
      </c>
      <c r="I76" s="294" t="str">
        <f t="shared" si="10"/>
        <v>21215</v>
      </c>
      <c r="J76" s="294" t="str">
        <f t="shared" si="11"/>
        <v>2121502</v>
      </c>
    </row>
    <row r="77" s="277" customFormat="1" ht="36" hidden="1" customHeight="1" spans="1:10">
      <c r="A77" s="298">
        <v>2121599</v>
      </c>
      <c r="B77" s="299" t="s">
        <v>1279</v>
      </c>
      <c r="C77" s="301"/>
      <c r="D77" s="301">
        <v>0</v>
      </c>
      <c r="E77" s="292" t="str">
        <f t="shared" si="6"/>
        <v/>
      </c>
      <c r="F77" s="293" t="str">
        <f t="shared" si="7"/>
        <v>否</v>
      </c>
      <c r="G77" s="276" t="str">
        <f t="shared" si="8"/>
        <v>项</v>
      </c>
      <c r="H77" s="294" t="str">
        <f t="shared" si="9"/>
        <v>212</v>
      </c>
      <c r="I77" s="294" t="str">
        <f t="shared" si="10"/>
        <v>21215</v>
      </c>
      <c r="J77" s="294" t="str">
        <f t="shared" si="11"/>
        <v>2121599</v>
      </c>
    </row>
    <row r="78" s="275" customFormat="1" ht="36" hidden="1" customHeight="1" spans="1:10">
      <c r="A78" s="295">
        <v>21216</v>
      </c>
      <c r="B78" s="304" t="s">
        <v>1280</v>
      </c>
      <c r="C78" s="305">
        <f>SUMIFS(C79:C$278,$G79:$G$278,"项",$I79:$I$278,$A78)</f>
        <v>0</v>
      </c>
      <c r="D78" s="305">
        <f>SUMIFS(D79:D$278,$G79:$G$278,"项",$I79:$I$278,$A78)</f>
        <v>0</v>
      </c>
      <c r="E78" s="292" t="str">
        <f t="shared" si="6"/>
        <v/>
      </c>
      <c r="F78" s="293" t="str">
        <f t="shared" si="7"/>
        <v>否</v>
      </c>
      <c r="G78" s="276" t="str">
        <f t="shared" si="8"/>
        <v>款</v>
      </c>
      <c r="H78" s="294" t="str">
        <f t="shared" si="9"/>
        <v>212</v>
      </c>
      <c r="I78" s="294" t="str">
        <f t="shared" si="10"/>
        <v>21216</v>
      </c>
      <c r="J78" s="294" t="str">
        <f t="shared" si="11"/>
        <v>21216</v>
      </c>
    </row>
    <row r="79" s="275" customFormat="1" ht="36" hidden="1" customHeight="1" spans="1:10">
      <c r="A79" s="298">
        <v>2121601</v>
      </c>
      <c r="B79" s="299" t="s">
        <v>1251</v>
      </c>
      <c r="C79" s="301"/>
      <c r="D79" s="301">
        <v>0</v>
      </c>
      <c r="E79" s="292" t="str">
        <f t="shared" si="6"/>
        <v/>
      </c>
      <c r="F79" s="293" t="str">
        <f t="shared" si="7"/>
        <v>否</v>
      </c>
      <c r="G79" s="276" t="str">
        <f t="shared" si="8"/>
        <v>项</v>
      </c>
      <c r="H79" s="294" t="str">
        <f t="shared" si="9"/>
        <v>212</v>
      </c>
      <c r="I79" s="294" t="str">
        <f t="shared" si="10"/>
        <v>21216</v>
      </c>
      <c r="J79" s="294" t="str">
        <f t="shared" si="11"/>
        <v>2121601</v>
      </c>
    </row>
    <row r="80" s="275" customFormat="1" ht="36" hidden="1" customHeight="1" spans="1:10">
      <c r="A80" s="298">
        <v>2121602</v>
      </c>
      <c r="B80" s="299" t="s">
        <v>1252</v>
      </c>
      <c r="C80" s="301"/>
      <c r="D80" s="301">
        <v>0</v>
      </c>
      <c r="E80" s="292" t="str">
        <f t="shared" si="6"/>
        <v/>
      </c>
      <c r="F80" s="293" t="str">
        <f t="shared" si="7"/>
        <v>否</v>
      </c>
      <c r="G80" s="276" t="str">
        <f t="shared" si="8"/>
        <v>项</v>
      </c>
      <c r="H80" s="294" t="str">
        <f t="shared" si="9"/>
        <v>212</v>
      </c>
      <c r="I80" s="294" t="str">
        <f t="shared" si="10"/>
        <v>21216</v>
      </c>
      <c r="J80" s="294" t="str">
        <f t="shared" si="11"/>
        <v>2121602</v>
      </c>
    </row>
    <row r="81" s="275" customFormat="1" ht="36" hidden="1" customHeight="1" spans="1:10">
      <c r="A81" s="298">
        <v>2121699</v>
      </c>
      <c r="B81" s="299" t="s">
        <v>1281</v>
      </c>
      <c r="C81" s="301"/>
      <c r="D81" s="301">
        <v>0</v>
      </c>
      <c r="E81" s="292" t="str">
        <f t="shared" si="6"/>
        <v/>
      </c>
      <c r="F81" s="293" t="str">
        <f t="shared" si="7"/>
        <v>否</v>
      </c>
      <c r="G81" s="276" t="str">
        <f t="shared" si="8"/>
        <v>项</v>
      </c>
      <c r="H81" s="294" t="str">
        <f t="shared" si="9"/>
        <v>212</v>
      </c>
      <c r="I81" s="294" t="str">
        <f t="shared" si="10"/>
        <v>21216</v>
      </c>
      <c r="J81" s="294" t="str">
        <f t="shared" si="11"/>
        <v>2121699</v>
      </c>
    </row>
    <row r="82" s="277" customFormat="1" ht="36" hidden="1" customHeight="1" spans="1:10">
      <c r="A82" s="295">
        <v>21217</v>
      </c>
      <c r="B82" s="296" t="s">
        <v>1282</v>
      </c>
      <c r="C82" s="305">
        <f>SUMIFS(C83:C$278,$G83:$G$278,"项",$I83:$I$278,$A82)</f>
        <v>0</v>
      </c>
      <c r="D82" s="305">
        <f>SUMIFS(D83:D$278,$G83:$G$278,"项",$I83:$I$278,$A82)</f>
        <v>0</v>
      </c>
      <c r="E82" s="292" t="str">
        <f t="shared" si="6"/>
        <v/>
      </c>
      <c r="F82" s="293" t="str">
        <f t="shared" si="7"/>
        <v>否</v>
      </c>
      <c r="G82" s="276" t="str">
        <f t="shared" si="8"/>
        <v>款</v>
      </c>
      <c r="H82" s="294" t="str">
        <f t="shared" si="9"/>
        <v>212</v>
      </c>
      <c r="I82" s="294" t="str">
        <f t="shared" si="10"/>
        <v>21217</v>
      </c>
      <c r="J82" s="294" t="str">
        <f t="shared" si="11"/>
        <v>21217</v>
      </c>
    </row>
    <row r="83" s="275" customFormat="1" ht="36" hidden="1" customHeight="1" spans="1:10">
      <c r="A83" s="298">
        <v>2121701</v>
      </c>
      <c r="B83" s="303" t="s">
        <v>1269</v>
      </c>
      <c r="C83" s="301"/>
      <c r="D83" s="301">
        <v>0</v>
      </c>
      <c r="E83" s="292" t="str">
        <f t="shared" si="6"/>
        <v/>
      </c>
      <c r="F83" s="293" t="str">
        <f t="shared" si="7"/>
        <v>否</v>
      </c>
      <c r="G83" s="276" t="str">
        <f t="shared" si="8"/>
        <v>项</v>
      </c>
      <c r="H83" s="294" t="str">
        <f t="shared" si="9"/>
        <v>212</v>
      </c>
      <c r="I83" s="294" t="str">
        <f t="shared" si="10"/>
        <v>21217</v>
      </c>
      <c r="J83" s="294" t="str">
        <f t="shared" si="11"/>
        <v>2121701</v>
      </c>
    </row>
    <row r="84" s="275" customFormat="1" ht="36" hidden="1" customHeight="1" spans="1:10">
      <c r="A84" s="298">
        <v>2121702</v>
      </c>
      <c r="B84" s="299" t="s">
        <v>1270</v>
      </c>
      <c r="C84" s="301"/>
      <c r="D84" s="301">
        <v>0</v>
      </c>
      <c r="E84" s="292" t="str">
        <f t="shared" si="6"/>
        <v/>
      </c>
      <c r="F84" s="293" t="str">
        <f t="shared" si="7"/>
        <v>否</v>
      </c>
      <c r="G84" s="276" t="str">
        <f t="shared" si="8"/>
        <v>项</v>
      </c>
      <c r="H84" s="294" t="str">
        <f t="shared" si="9"/>
        <v>212</v>
      </c>
      <c r="I84" s="294" t="str">
        <f t="shared" si="10"/>
        <v>21217</v>
      </c>
      <c r="J84" s="294" t="str">
        <f t="shared" si="11"/>
        <v>2121702</v>
      </c>
    </row>
    <row r="85" s="275" customFormat="1" ht="36" hidden="1" customHeight="1" spans="1:10">
      <c r="A85" s="298">
        <v>2121703</v>
      </c>
      <c r="B85" s="299" t="s">
        <v>1271</v>
      </c>
      <c r="C85" s="301"/>
      <c r="D85" s="301">
        <v>0</v>
      </c>
      <c r="E85" s="292" t="str">
        <f t="shared" si="6"/>
        <v/>
      </c>
      <c r="F85" s="293" t="str">
        <f t="shared" si="7"/>
        <v>否</v>
      </c>
      <c r="G85" s="276" t="str">
        <f t="shared" si="8"/>
        <v>项</v>
      </c>
      <c r="H85" s="294" t="str">
        <f t="shared" si="9"/>
        <v>212</v>
      </c>
      <c r="I85" s="294" t="str">
        <f t="shared" si="10"/>
        <v>21217</v>
      </c>
      <c r="J85" s="294" t="str">
        <f t="shared" si="11"/>
        <v>2121703</v>
      </c>
    </row>
    <row r="86" s="275" customFormat="1" ht="36" hidden="1" customHeight="1" spans="1:10">
      <c r="A86" s="298">
        <v>2121704</v>
      </c>
      <c r="B86" s="299" t="s">
        <v>1272</v>
      </c>
      <c r="C86" s="301"/>
      <c r="D86" s="301">
        <v>0</v>
      </c>
      <c r="E86" s="292" t="str">
        <f t="shared" si="6"/>
        <v/>
      </c>
      <c r="F86" s="293" t="str">
        <f t="shared" si="7"/>
        <v>否</v>
      </c>
      <c r="G86" s="276" t="str">
        <f t="shared" si="8"/>
        <v>项</v>
      </c>
      <c r="H86" s="294" t="str">
        <f t="shared" si="9"/>
        <v>212</v>
      </c>
      <c r="I86" s="294" t="str">
        <f t="shared" si="10"/>
        <v>21217</v>
      </c>
      <c r="J86" s="294" t="str">
        <f t="shared" si="11"/>
        <v>2121704</v>
      </c>
    </row>
    <row r="87" s="277" customFormat="1" ht="36" hidden="1" customHeight="1" spans="1:10">
      <c r="A87" s="298">
        <v>2121799</v>
      </c>
      <c r="B87" s="299" t="s">
        <v>1283</v>
      </c>
      <c r="C87" s="301"/>
      <c r="D87" s="301">
        <v>0</v>
      </c>
      <c r="E87" s="292" t="str">
        <f t="shared" si="6"/>
        <v/>
      </c>
      <c r="F87" s="293" t="str">
        <f t="shared" si="7"/>
        <v>否</v>
      </c>
      <c r="G87" s="276" t="str">
        <f t="shared" si="8"/>
        <v>项</v>
      </c>
      <c r="H87" s="294" t="str">
        <f t="shared" si="9"/>
        <v>212</v>
      </c>
      <c r="I87" s="294" t="str">
        <f t="shared" si="10"/>
        <v>21217</v>
      </c>
      <c r="J87" s="294" t="str">
        <f t="shared" si="11"/>
        <v>2121799</v>
      </c>
    </row>
    <row r="88" s="275" customFormat="1" ht="36" hidden="1" customHeight="1" spans="1:10">
      <c r="A88" s="295">
        <v>21218</v>
      </c>
      <c r="B88" s="304" t="s">
        <v>1284</v>
      </c>
      <c r="C88" s="305">
        <f>SUMIFS(C89:C$278,$G89:$G$278,"项",$I89:$I$278,$A88)</f>
        <v>0</v>
      </c>
      <c r="D88" s="305">
        <f>SUMIFS(D89:D$278,$G89:$G$278,"项",$I89:$I$278,$A88)</f>
        <v>0</v>
      </c>
      <c r="E88" s="292" t="str">
        <f t="shared" si="6"/>
        <v/>
      </c>
      <c r="F88" s="293" t="str">
        <f t="shared" si="7"/>
        <v>否</v>
      </c>
      <c r="G88" s="276" t="str">
        <f t="shared" si="8"/>
        <v>款</v>
      </c>
      <c r="H88" s="294" t="str">
        <f t="shared" si="9"/>
        <v>212</v>
      </c>
      <c r="I88" s="294" t="str">
        <f t="shared" si="10"/>
        <v>21218</v>
      </c>
      <c r="J88" s="294" t="str">
        <f t="shared" si="11"/>
        <v>21218</v>
      </c>
    </row>
    <row r="89" s="275" customFormat="1" ht="36" hidden="1" customHeight="1" spans="1:10">
      <c r="A89" s="298">
        <v>2121801</v>
      </c>
      <c r="B89" s="303" t="s">
        <v>1275</v>
      </c>
      <c r="C89" s="301"/>
      <c r="D89" s="301">
        <v>0</v>
      </c>
      <c r="E89" s="292" t="str">
        <f t="shared" si="6"/>
        <v/>
      </c>
      <c r="F89" s="293" t="str">
        <f t="shared" si="7"/>
        <v>否</v>
      </c>
      <c r="G89" s="276" t="str">
        <f t="shared" si="8"/>
        <v>项</v>
      </c>
      <c r="H89" s="294" t="str">
        <f t="shared" si="9"/>
        <v>212</v>
      </c>
      <c r="I89" s="294" t="str">
        <f t="shared" si="10"/>
        <v>21218</v>
      </c>
      <c r="J89" s="294" t="str">
        <f t="shared" si="11"/>
        <v>2121801</v>
      </c>
    </row>
    <row r="90" s="275" customFormat="1" ht="36" hidden="1" customHeight="1" spans="1:10">
      <c r="A90" s="298">
        <v>2121899</v>
      </c>
      <c r="B90" s="303" t="s">
        <v>1285</v>
      </c>
      <c r="C90" s="301"/>
      <c r="D90" s="301">
        <v>0</v>
      </c>
      <c r="E90" s="292" t="str">
        <f t="shared" si="6"/>
        <v/>
      </c>
      <c r="F90" s="293" t="str">
        <f t="shared" si="7"/>
        <v>否</v>
      </c>
      <c r="G90" s="276" t="str">
        <f t="shared" si="8"/>
        <v>项</v>
      </c>
      <c r="H90" s="294" t="str">
        <f t="shared" si="9"/>
        <v>212</v>
      </c>
      <c r="I90" s="294" t="str">
        <f t="shared" si="10"/>
        <v>21218</v>
      </c>
      <c r="J90" s="294" t="str">
        <f t="shared" si="11"/>
        <v>2121899</v>
      </c>
    </row>
    <row r="91" s="275" customFormat="1" ht="36" hidden="1" customHeight="1" spans="1:10">
      <c r="A91" s="295">
        <v>21219</v>
      </c>
      <c r="B91" s="304" t="s">
        <v>1286</v>
      </c>
      <c r="C91" s="305">
        <f>SUMIFS(C92:C$278,$G92:$G$278,"项",$I92:$I$278,$A91)</f>
        <v>0</v>
      </c>
      <c r="D91" s="305">
        <f>SUMIFS(D92:D$278,$G92:$G$278,"项",$I92:$I$278,$A91)</f>
        <v>0</v>
      </c>
      <c r="E91" s="292" t="str">
        <f t="shared" si="6"/>
        <v/>
      </c>
      <c r="F91" s="293" t="str">
        <f t="shared" si="7"/>
        <v>否</v>
      </c>
      <c r="G91" s="276" t="str">
        <f t="shared" si="8"/>
        <v>款</v>
      </c>
      <c r="H91" s="294" t="str">
        <f t="shared" si="9"/>
        <v>212</v>
      </c>
      <c r="I91" s="294" t="str">
        <f t="shared" si="10"/>
        <v>21219</v>
      </c>
      <c r="J91" s="294" t="str">
        <f t="shared" si="11"/>
        <v>21219</v>
      </c>
    </row>
    <row r="92" s="277" customFormat="1" ht="36" hidden="1" customHeight="1" spans="1:10">
      <c r="A92" s="298">
        <v>2121901</v>
      </c>
      <c r="B92" s="303" t="s">
        <v>1251</v>
      </c>
      <c r="C92" s="301"/>
      <c r="D92" s="301">
        <v>0</v>
      </c>
      <c r="E92" s="292" t="str">
        <f t="shared" si="6"/>
        <v/>
      </c>
      <c r="F92" s="293" t="str">
        <f t="shared" si="7"/>
        <v>否</v>
      </c>
      <c r="G92" s="276" t="str">
        <f t="shared" si="8"/>
        <v>项</v>
      </c>
      <c r="H92" s="294" t="str">
        <f t="shared" si="9"/>
        <v>212</v>
      </c>
      <c r="I92" s="294" t="str">
        <f t="shared" si="10"/>
        <v>21219</v>
      </c>
      <c r="J92" s="294" t="str">
        <f t="shared" si="11"/>
        <v>2121901</v>
      </c>
    </row>
    <row r="93" s="275" customFormat="1" ht="36" hidden="1" customHeight="1" spans="1:10">
      <c r="A93" s="298">
        <v>2121902</v>
      </c>
      <c r="B93" s="303" t="s">
        <v>1252</v>
      </c>
      <c r="C93" s="301"/>
      <c r="D93" s="301">
        <v>0</v>
      </c>
      <c r="E93" s="292" t="str">
        <f t="shared" si="6"/>
        <v/>
      </c>
      <c r="F93" s="293" t="str">
        <f t="shared" si="7"/>
        <v>否</v>
      </c>
      <c r="G93" s="276" t="str">
        <f t="shared" si="8"/>
        <v>项</v>
      </c>
      <c r="H93" s="294" t="str">
        <f t="shared" si="9"/>
        <v>212</v>
      </c>
      <c r="I93" s="294" t="str">
        <f t="shared" si="10"/>
        <v>21219</v>
      </c>
      <c r="J93" s="294" t="str">
        <f t="shared" si="11"/>
        <v>2121902</v>
      </c>
    </row>
    <row r="94" s="275" customFormat="1" ht="36" hidden="1" customHeight="1" spans="1:10">
      <c r="A94" s="298">
        <v>2121903</v>
      </c>
      <c r="B94" s="303" t="s">
        <v>1253</v>
      </c>
      <c r="C94" s="301"/>
      <c r="D94" s="301">
        <v>0</v>
      </c>
      <c r="E94" s="292" t="str">
        <f t="shared" si="6"/>
        <v/>
      </c>
      <c r="F94" s="293" t="str">
        <f t="shared" si="7"/>
        <v>否</v>
      </c>
      <c r="G94" s="276" t="str">
        <f t="shared" si="8"/>
        <v>项</v>
      </c>
      <c r="H94" s="294" t="str">
        <f t="shared" si="9"/>
        <v>212</v>
      </c>
      <c r="I94" s="294" t="str">
        <f t="shared" si="10"/>
        <v>21219</v>
      </c>
      <c r="J94" s="294" t="str">
        <f t="shared" si="11"/>
        <v>2121903</v>
      </c>
    </row>
    <row r="95" s="275" customFormat="1" ht="36" hidden="1" customHeight="1" spans="1:10">
      <c r="A95" s="298">
        <v>2121904</v>
      </c>
      <c r="B95" s="303" t="s">
        <v>1254</v>
      </c>
      <c r="C95" s="301"/>
      <c r="D95" s="301">
        <v>0</v>
      </c>
      <c r="E95" s="292" t="str">
        <f t="shared" si="6"/>
        <v/>
      </c>
      <c r="F95" s="293" t="str">
        <f t="shared" si="7"/>
        <v>否</v>
      </c>
      <c r="G95" s="276" t="str">
        <f t="shared" si="8"/>
        <v>项</v>
      </c>
      <c r="H95" s="294" t="str">
        <f t="shared" si="9"/>
        <v>212</v>
      </c>
      <c r="I95" s="294" t="str">
        <f t="shared" si="10"/>
        <v>21219</v>
      </c>
      <c r="J95" s="294" t="str">
        <f t="shared" si="11"/>
        <v>2121904</v>
      </c>
    </row>
    <row r="96" s="275" customFormat="1" ht="36" hidden="1" customHeight="1" spans="1:10">
      <c r="A96" s="298">
        <v>2121905</v>
      </c>
      <c r="B96" s="303" t="s">
        <v>1257</v>
      </c>
      <c r="C96" s="301"/>
      <c r="D96" s="301">
        <v>0</v>
      </c>
      <c r="E96" s="292" t="str">
        <f t="shared" si="6"/>
        <v/>
      </c>
      <c r="F96" s="293" t="str">
        <f t="shared" si="7"/>
        <v>否</v>
      </c>
      <c r="G96" s="276" t="str">
        <f t="shared" si="8"/>
        <v>项</v>
      </c>
      <c r="H96" s="294" t="str">
        <f t="shared" si="9"/>
        <v>212</v>
      </c>
      <c r="I96" s="294" t="str">
        <f t="shared" si="10"/>
        <v>21219</v>
      </c>
      <c r="J96" s="294" t="str">
        <f t="shared" si="11"/>
        <v>2121905</v>
      </c>
    </row>
    <row r="97" s="275" customFormat="1" ht="36" hidden="1" customHeight="1" spans="1:10">
      <c r="A97" s="298">
        <v>2121906</v>
      </c>
      <c r="B97" s="303" t="s">
        <v>1259</v>
      </c>
      <c r="C97" s="301"/>
      <c r="D97" s="301">
        <v>0</v>
      </c>
      <c r="E97" s="292" t="str">
        <f t="shared" si="6"/>
        <v/>
      </c>
      <c r="F97" s="293" t="str">
        <f t="shared" si="7"/>
        <v>否</v>
      </c>
      <c r="G97" s="276" t="str">
        <f t="shared" si="8"/>
        <v>项</v>
      </c>
      <c r="H97" s="294" t="str">
        <f t="shared" si="9"/>
        <v>212</v>
      </c>
      <c r="I97" s="294" t="str">
        <f t="shared" si="10"/>
        <v>21219</v>
      </c>
      <c r="J97" s="294" t="str">
        <f t="shared" si="11"/>
        <v>2121906</v>
      </c>
    </row>
    <row r="98" s="275" customFormat="1" ht="36" hidden="1" customHeight="1" spans="1:10">
      <c r="A98" s="298">
        <v>2121907</v>
      </c>
      <c r="B98" s="299" t="s">
        <v>1260</v>
      </c>
      <c r="C98" s="301"/>
      <c r="D98" s="301">
        <v>0</v>
      </c>
      <c r="E98" s="292" t="str">
        <f t="shared" si="6"/>
        <v/>
      </c>
      <c r="F98" s="293" t="str">
        <f t="shared" si="7"/>
        <v>否</v>
      </c>
      <c r="G98" s="276" t="str">
        <f t="shared" si="8"/>
        <v>项</v>
      </c>
      <c r="H98" s="294" t="str">
        <f t="shared" si="9"/>
        <v>212</v>
      </c>
      <c r="I98" s="294" t="str">
        <f t="shared" si="10"/>
        <v>21219</v>
      </c>
      <c r="J98" s="294" t="str">
        <f t="shared" si="11"/>
        <v>2121907</v>
      </c>
    </row>
    <row r="99" s="275" customFormat="1" ht="36" hidden="1" customHeight="1" spans="1:10">
      <c r="A99" s="298">
        <v>2121999</v>
      </c>
      <c r="B99" s="299" t="s">
        <v>1287</v>
      </c>
      <c r="C99" s="301"/>
      <c r="D99" s="301">
        <v>0</v>
      </c>
      <c r="E99" s="292" t="str">
        <f t="shared" si="6"/>
        <v/>
      </c>
      <c r="F99" s="293" t="str">
        <f t="shared" si="7"/>
        <v>否</v>
      </c>
      <c r="G99" s="276" t="str">
        <f t="shared" si="8"/>
        <v>项</v>
      </c>
      <c r="H99" s="294" t="str">
        <f t="shared" si="9"/>
        <v>212</v>
      </c>
      <c r="I99" s="294" t="str">
        <f t="shared" si="10"/>
        <v>21219</v>
      </c>
      <c r="J99" s="294" t="str">
        <f t="shared" si="11"/>
        <v>2121999</v>
      </c>
    </row>
    <row r="100" s="275" customFormat="1" ht="36" customHeight="1" spans="1:10">
      <c r="A100" s="295" t="s">
        <v>1288</v>
      </c>
      <c r="B100" s="304" t="s">
        <v>1289</v>
      </c>
      <c r="C100" s="297">
        <f>SUMIFS(C101:C$278,$G101:$G$278,"项",$I101:$I$278,$A100)</f>
        <v>11325</v>
      </c>
      <c r="D100" s="297">
        <f>SUMIFS(D101:D$278,$G101:$G$278,"项",$I101:$I$278,$A100)</f>
        <v>0</v>
      </c>
      <c r="E100" s="292">
        <f t="shared" si="6"/>
        <v>-1</v>
      </c>
      <c r="F100" s="293" t="str">
        <f t="shared" si="7"/>
        <v>是</v>
      </c>
      <c r="G100" s="276" t="str">
        <f t="shared" si="8"/>
        <v>款</v>
      </c>
      <c r="H100" s="294" t="str">
        <f t="shared" si="9"/>
        <v>212</v>
      </c>
      <c r="I100" s="294" t="str">
        <f t="shared" si="10"/>
        <v>21298</v>
      </c>
      <c r="J100" s="294" t="str">
        <f t="shared" si="11"/>
        <v>21298</v>
      </c>
    </row>
    <row r="101" s="277" customFormat="1" ht="36" customHeight="1" spans="1:10">
      <c r="A101" s="298">
        <v>2129801</v>
      </c>
      <c r="B101" s="299" t="s">
        <v>1290</v>
      </c>
      <c r="C101" s="307">
        <v>11325</v>
      </c>
      <c r="D101" s="307"/>
      <c r="E101" s="292">
        <f t="shared" si="6"/>
        <v>-1</v>
      </c>
      <c r="F101" s="293" t="str">
        <f t="shared" si="7"/>
        <v>是</v>
      </c>
      <c r="G101" s="276" t="str">
        <f t="shared" si="8"/>
        <v>项</v>
      </c>
      <c r="H101" s="294" t="str">
        <f t="shared" si="9"/>
        <v>212</v>
      </c>
      <c r="I101" s="294" t="str">
        <f t="shared" si="10"/>
        <v>21298</v>
      </c>
      <c r="J101" s="294" t="str">
        <f t="shared" si="11"/>
        <v>2129801</v>
      </c>
    </row>
    <row r="102" s="275" customFormat="1" ht="36" hidden="1" customHeight="1" spans="1:10">
      <c r="A102" s="298" t="s">
        <v>1291</v>
      </c>
      <c r="B102" s="299" t="s">
        <v>1121</v>
      </c>
      <c r="C102" s="301"/>
      <c r="D102" s="301">
        <v>0</v>
      </c>
      <c r="E102" s="292" t="str">
        <f t="shared" si="6"/>
        <v/>
      </c>
      <c r="F102" s="293" t="str">
        <f t="shared" si="7"/>
        <v>否</v>
      </c>
      <c r="G102" s="276" t="str">
        <f t="shared" si="8"/>
        <v>项</v>
      </c>
      <c r="H102" s="294" t="str">
        <f t="shared" si="9"/>
        <v>212</v>
      </c>
      <c r="I102" s="294" t="str">
        <f t="shared" si="10"/>
        <v>21298</v>
      </c>
      <c r="J102" s="294" t="str">
        <f t="shared" si="11"/>
        <v>2129899</v>
      </c>
    </row>
    <row r="103" s="275" customFormat="1" ht="36" customHeight="1" spans="1:10">
      <c r="A103" s="289">
        <v>213</v>
      </c>
      <c r="B103" s="306" t="s">
        <v>1292</v>
      </c>
      <c r="C103" s="291">
        <f>SUMIFS(C104:C$278,$G104:$G$278,"款",$H104:$H$278,$A103)</f>
        <v>1266</v>
      </c>
      <c r="D103" s="291">
        <f>SUMIFS(D104:D$278,$G104:$G$278,"款",$H104:$H$278,$A103)</f>
        <v>4600</v>
      </c>
      <c r="E103" s="292">
        <f t="shared" si="6"/>
        <v>2.63349131121643</v>
      </c>
      <c r="F103" s="293" t="str">
        <f t="shared" si="7"/>
        <v>是</v>
      </c>
      <c r="G103" s="276" t="str">
        <f t="shared" si="8"/>
        <v>类</v>
      </c>
      <c r="H103" s="294" t="str">
        <f t="shared" si="9"/>
        <v>213</v>
      </c>
      <c r="I103" s="294" t="str">
        <f t="shared" si="10"/>
        <v>213</v>
      </c>
      <c r="J103" s="294" t="str">
        <f t="shared" si="11"/>
        <v>213</v>
      </c>
    </row>
    <row r="104" s="275" customFormat="1" ht="36" customHeight="1" spans="1:10">
      <c r="A104" s="295">
        <v>21366</v>
      </c>
      <c r="B104" s="296" t="s">
        <v>1293</v>
      </c>
      <c r="C104" s="297">
        <f>SUMIFS(C105:C$278,$G105:$G$278,"项",$I105:$I$278,$A104)</f>
        <v>159</v>
      </c>
      <c r="D104" s="297">
        <f>SUMIFS(D105:D$278,$G105:$G$278,"项",$I105:$I$278,$A104)</f>
        <v>2101</v>
      </c>
      <c r="E104" s="292">
        <f t="shared" si="6"/>
        <v>12.2138364779874</v>
      </c>
      <c r="F104" s="293" t="str">
        <f t="shared" si="7"/>
        <v>是</v>
      </c>
      <c r="G104" s="276" t="str">
        <f t="shared" si="8"/>
        <v>款</v>
      </c>
      <c r="H104" s="294" t="str">
        <f t="shared" si="9"/>
        <v>213</v>
      </c>
      <c r="I104" s="294" t="str">
        <f t="shared" si="10"/>
        <v>21366</v>
      </c>
      <c r="J104" s="294" t="str">
        <f t="shared" si="11"/>
        <v>21366</v>
      </c>
    </row>
    <row r="105" s="275" customFormat="1" ht="36" customHeight="1" spans="1:10">
      <c r="A105" s="298">
        <v>2136601</v>
      </c>
      <c r="B105" s="303" t="s">
        <v>1233</v>
      </c>
      <c r="C105" s="307">
        <v>94</v>
      </c>
      <c r="D105" s="307">
        <v>1979</v>
      </c>
      <c r="E105" s="292">
        <f t="shared" si="6"/>
        <v>20.0531914893617</v>
      </c>
      <c r="F105" s="293" t="str">
        <f t="shared" si="7"/>
        <v>是</v>
      </c>
      <c r="G105" s="276" t="str">
        <f t="shared" si="8"/>
        <v>项</v>
      </c>
      <c r="H105" s="294" t="str">
        <f t="shared" si="9"/>
        <v>213</v>
      </c>
      <c r="I105" s="294" t="str">
        <f t="shared" si="10"/>
        <v>21366</v>
      </c>
      <c r="J105" s="294" t="str">
        <f t="shared" si="11"/>
        <v>2136601</v>
      </c>
    </row>
    <row r="106" s="275" customFormat="1" ht="36" hidden="1" customHeight="1" spans="1:10">
      <c r="A106" s="298">
        <v>2136602</v>
      </c>
      <c r="B106" s="303" t="s">
        <v>1294</v>
      </c>
      <c r="C106" s="307"/>
      <c r="D106" s="307">
        <v>0</v>
      </c>
      <c r="E106" s="292" t="str">
        <f t="shared" si="6"/>
        <v/>
      </c>
      <c r="F106" s="293" t="str">
        <f t="shared" si="7"/>
        <v>否</v>
      </c>
      <c r="G106" s="276" t="str">
        <f t="shared" si="8"/>
        <v>项</v>
      </c>
      <c r="H106" s="294" t="str">
        <f t="shared" si="9"/>
        <v>213</v>
      </c>
      <c r="I106" s="294" t="str">
        <f t="shared" si="10"/>
        <v>21366</v>
      </c>
      <c r="J106" s="294" t="str">
        <f t="shared" si="11"/>
        <v>2136602</v>
      </c>
    </row>
    <row r="107" s="275" customFormat="1" ht="36" hidden="1" customHeight="1" spans="1:10">
      <c r="A107" s="298">
        <v>2136603</v>
      </c>
      <c r="B107" s="299" t="s">
        <v>1295</v>
      </c>
      <c r="C107" s="307"/>
      <c r="D107" s="307">
        <v>0</v>
      </c>
      <c r="E107" s="292" t="str">
        <f t="shared" si="6"/>
        <v/>
      </c>
      <c r="F107" s="293" t="str">
        <f t="shared" si="7"/>
        <v>否</v>
      </c>
      <c r="G107" s="276" t="str">
        <f t="shared" si="8"/>
        <v>项</v>
      </c>
      <c r="H107" s="294" t="str">
        <f t="shared" si="9"/>
        <v>213</v>
      </c>
      <c r="I107" s="294" t="str">
        <f t="shared" si="10"/>
        <v>21366</v>
      </c>
      <c r="J107" s="294" t="str">
        <f t="shared" si="11"/>
        <v>2136603</v>
      </c>
    </row>
    <row r="108" s="277" customFormat="1" ht="36" customHeight="1" spans="1:10">
      <c r="A108" s="298">
        <v>2136699</v>
      </c>
      <c r="B108" s="303" t="s">
        <v>1296</v>
      </c>
      <c r="C108" s="307">
        <v>65</v>
      </c>
      <c r="D108" s="307">
        <v>122</v>
      </c>
      <c r="E108" s="292">
        <f t="shared" si="6"/>
        <v>0.876923076923077</v>
      </c>
      <c r="F108" s="293" t="str">
        <f t="shared" si="7"/>
        <v>是</v>
      </c>
      <c r="G108" s="276" t="str">
        <f t="shared" si="8"/>
        <v>项</v>
      </c>
      <c r="H108" s="294" t="str">
        <f t="shared" si="9"/>
        <v>213</v>
      </c>
      <c r="I108" s="294" t="str">
        <f t="shared" si="10"/>
        <v>21366</v>
      </c>
      <c r="J108" s="294" t="str">
        <f t="shared" si="11"/>
        <v>2136699</v>
      </c>
    </row>
    <row r="109" s="275" customFormat="1" ht="36" hidden="1" customHeight="1" spans="1:10">
      <c r="A109" s="295">
        <v>21367</v>
      </c>
      <c r="B109" s="296" t="s">
        <v>1297</v>
      </c>
      <c r="C109" s="305">
        <f>SUMIFS(C110:C$278,$G110:$G$278,"项",$I110:$I$278,$A109)</f>
        <v>0</v>
      </c>
      <c r="D109" s="305">
        <f>SUMIFS(D110:D$278,$G110:$G$278,"项",$I110:$I$278,$A109)</f>
        <v>0</v>
      </c>
      <c r="E109" s="292" t="str">
        <f t="shared" si="6"/>
        <v/>
      </c>
      <c r="F109" s="293" t="str">
        <f t="shared" si="7"/>
        <v>否</v>
      </c>
      <c r="G109" s="276" t="str">
        <f t="shared" si="8"/>
        <v>款</v>
      </c>
      <c r="H109" s="294" t="str">
        <f t="shared" si="9"/>
        <v>213</v>
      </c>
      <c r="I109" s="294" t="str">
        <f t="shared" si="10"/>
        <v>21367</v>
      </c>
      <c r="J109" s="294" t="str">
        <f t="shared" si="11"/>
        <v>21367</v>
      </c>
    </row>
    <row r="110" s="275" customFormat="1" ht="36" hidden="1" customHeight="1" spans="1:10">
      <c r="A110" s="298">
        <v>2136701</v>
      </c>
      <c r="B110" s="299" t="s">
        <v>1233</v>
      </c>
      <c r="C110" s="301"/>
      <c r="D110" s="301">
        <v>0</v>
      </c>
      <c r="E110" s="292" t="str">
        <f t="shared" si="6"/>
        <v/>
      </c>
      <c r="F110" s="293" t="str">
        <f t="shared" si="7"/>
        <v>否</v>
      </c>
      <c r="G110" s="276" t="str">
        <f t="shared" si="8"/>
        <v>项</v>
      </c>
      <c r="H110" s="294" t="str">
        <f t="shared" si="9"/>
        <v>213</v>
      </c>
      <c r="I110" s="294" t="str">
        <f t="shared" si="10"/>
        <v>21367</v>
      </c>
      <c r="J110" s="294" t="str">
        <f t="shared" si="11"/>
        <v>2136701</v>
      </c>
    </row>
    <row r="111" s="275" customFormat="1" ht="36" hidden="1" customHeight="1" spans="1:10">
      <c r="A111" s="298">
        <v>2136702</v>
      </c>
      <c r="B111" s="299" t="s">
        <v>1294</v>
      </c>
      <c r="C111" s="301"/>
      <c r="D111" s="301">
        <v>0</v>
      </c>
      <c r="E111" s="292" t="str">
        <f t="shared" si="6"/>
        <v/>
      </c>
      <c r="F111" s="293" t="str">
        <f t="shared" si="7"/>
        <v>否</v>
      </c>
      <c r="G111" s="276" t="str">
        <f t="shared" si="8"/>
        <v>项</v>
      </c>
      <c r="H111" s="294" t="str">
        <f t="shared" si="9"/>
        <v>213</v>
      </c>
      <c r="I111" s="294" t="str">
        <f t="shared" si="10"/>
        <v>21367</v>
      </c>
      <c r="J111" s="294" t="str">
        <f t="shared" si="11"/>
        <v>2136702</v>
      </c>
    </row>
    <row r="112" s="275" customFormat="1" ht="36" hidden="1" customHeight="1" spans="1:10">
      <c r="A112" s="298">
        <v>2136703</v>
      </c>
      <c r="B112" s="299" t="s">
        <v>1298</v>
      </c>
      <c r="C112" s="301"/>
      <c r="D112" s="301">
        <v>0</v>
      </c>
      <c r="E112" s="292" t="str">
        <f t="shared" si="6"/>
        <v/>
      </c>
      <c r="F112" s="293" t="str">
        <f t="shared" si="7"/>
        <v>否</v>
      </c>
      <c r="G112" s="276" t="str">
        <f t="shared" si="8"/>
        <v>项</v>
      </c>
      <c r="H112" s="294" t="str">
        <f t="shared" si="9"/>
        <v>213</v>
      </c>
      <c r="I112" s="294" t="str">
        <f t="shared" si="10"/>
        <v>21367</v>
      </c>
      <c r="J112" s="294" t="str">
        <f t="shared" si="11"/>
        <v>2136703</v>
      </c>
    </row>
    <row r="113" s="275" customFormat="1" ht="36" hidden="1" customHeight="1" spans="1:10">
      <c r="A113" s="298">
        <v>2136799</v>
      </c>
      <c r="B113" s="303" t="s">
        <v>1299</v>
      </c>
      <c r="C113" s="301"/>
      <c r="D113" s="301">
        <v>0</v>
      </c>
      <c r="E113" s="292" t="str">
        <f t="shared" si="6"/>
        <v/>
      </c>
      <c r="F113" s="293" t="str">
        <f t="shared" si="7"/>
        <v>否</v>
      </c>
      <c r="G113" s="276" t="str">
        <f t="shared" si="8"/>
        <v>项</v>
      </c>
      <c r="H113" s="294" t="str">
        <f t="shared" si="9"/>
        <v>213</v>
      </c>
      <c r="I113" s="294" t="str">
        <f t="shared" si="10"/>
        <v>21367</v>
      </c>
      <c r="J113" s="294" t="str">
        <f t="shared" si="11"/>
        <v>2136799</v>
      </c>
    </row>
    <row r="114" s="275" customFormat="1" ht="36" hidden="1" customHeight="1" spans="1:10">
      <c r="A114" s="295">
        <v>21369</v>
      </c>
      <c r="B114" s="296" t="s">
        <v>1300</v>
      </c>
      <c r="C114" s="305">
        <f>SUMIFS(C115:C$278,$G115:$G$278,"项",$I115:$I$278,$A114)</f>
        <v>0</v>
      </c>
      <c r="D114" s="305">
        <f>SUMIFS(D115:D$278,$G115:$G$278,"项",$I115:$I$278,$A114)</f>
        <v>0</v>
      </c>
      <c r="E114" s="292" t="str">
        <f t="shared" si="6"/>
        <v/>
      </c>
      <c r="F114" s="293" t="str">
        <f t="shared" si="7"/>
        <v>否</v>
      </c>
      <c r="G114" s="276" t="str">
        <f t="shared" si="8"/>
        <v>款</v>
      </c>
      <c r="H114" s="294" t="str">
        <f t="shared" si="9"/>
        <v>213</v>
      </c>
      <c r="I114" s="294" t="str">
        <f t="shared" si="10"/>
        <v>21369</v>
      </c>
      <c r="J114" s="294" t="str">
        <f t="shared" si="11"/>
        <v>21369</v>
      </c>
    </row>
    <row r="115" s="275" customFormat="1" ht="36" hidden="1" customHeight="1" spans="1:10">
      <c r="A115" s="298">
        <v>2136901</v>
      </c>
      <c r="B115" s="299" t="s">
        <v>1301</v>
      </c>
      <c r="C115" s="301"/>
      <c r="D115" s="301">
        <v>0</v>
      </c>
      <c r="E115" s="292" t="str">
        <f t="shared" si="6"/>
        <v/>
      </c>
      <c r="F115" s="293" t="str">
        <f t="shared" si="7"/>
        <v>否</v>
      </c>
      <c r="G115" s="276" t="str">
        <f t="shared" si="8"/>
        <v>项</v>
      </c>
      <c r="H115" s="294" t="str">
        <f t="shared" si="9"/>
        <v>213</v>
      </c>
      <c r="I115" s="294" t="str">
        <f t="shared" si="10"/>
        <v>21369</v>
      </c>
      <c r="J115" s="294" t="str">
        <f t="shared" si="11"/>
        <v>2136901</v>
      </c>
    </row>
    <row r="116" s="275" customFormat="1" ht="36" hidden="1" customHeight="1" spans="1:10">
      <c r="A116" s="298">
        <v>2136902</v>
      </c>
      <c r="B116" s="299" t="s">
        <v>1302</v>
      </c>
      <c r="C116" s="301"/>
      <c r="D116" s="301">
        <v>0</v>
      </c>
      <c r="E116" s="292" t="str">
        <f t="shared" si="6"/>
        <v/>
      </c>
      <c r="F116" s="293" t="str">
        <f t="shared" si="7"/>
        <v>否</v>
      </c>
      <c r="G116" s="276" t="str">
        <f t="shared" si="8"/>
        <v>项</v>
      </c>
      <c r="H116" s="294" t="str">
        <f t="shared" si="9"/>
        <v>213</v>
      </c>
      <c r="I116" s="294" t="str">
        <f t="shared" si="10"/>
        <v>21369</v>
      </c>
      <c r="J116" s="294" t="str">
        <f t="shared" si="11"/>
        <v>2136902</v>
      </c>
    </row>
    <row r="117" s="277" customFormat="1" ht="36" hidden="1" customHeight="1" spans="1:10">
      <c r="A117" s="298">
        <v>2136903</v>
      </c>
      <c r="B117" s="299" t="s">
        <v>1303</v>
      </c>
      <c r="C117" s="301"/>
      <c r="D117" s="301">
        <v>0</v>
      </c>
      <c r="E117" s="292" t="str">
        <f t="shared" si="6"/>
        <v/>
      </c>
      <c r="F117" s="293" t="str">
        <f t="shared" si="7"/>
        <v>否</v>
      </c>
      <c r="G117" s="276" t="str">
        <f t="shared" si="8"/>
        <v>项</v>
      </c>
      <c r="H117" s="294" t="str">
        <f t="shared" si="9"/>
        <v>213</v>
      </c>
      <c r="I117" s="294" t="str">
        <f t="shared" si="10"/>
        <v>21369</v>
      </c>
      <c r="J117" s="294" t="str">
        <f t="shared" si="11"/>
        <v>2136903</v>
      </c>
    </row>
    <row r="118" s="277" customFormat="1" ht="36" hidden="1" customHeight="1" spans="1:10">
      <c r="A118" s="298">
        <v>2136999</v>
      </c>
      <c r="B118" s="303" t="s">
        <v>1304</v>
      </c>
      <c r="C118" s="301"/>
      <c r="D118" s="301">
        <v>0</v>
      </c>
      <c r="E118" s="292" t="str">
        <f t="shared" si="6"/>
        <v/>
      </c>
      <c r="F118" s="293" t="str">
        <f t="shared" si="7"/>
        <v>否</v>
      </c>
      <c r="G118" s="276" t="str">
        <f t="shared" si="8"/>
        <v>项</v>
      </c>
      <c r="H118" s="294" t="str">
        <f t="shared" si="9"/>
        <v>213</v>
      </c>
      <c r="I118" s="294" t="str">
        <f t="shared" si="10"/>
        <v>21369</v>
      </c>
      <c r="J118" s="294" t="str">
        <f t="shared" si="11"/>
        <v>2136999</v>
      </c>
    </row>
    <row r="119" s="275" customFormat="1" ht="36" hidden="1" customHeight="1" spans="1:10">
      <c r="A119" s="295">
        <v>21370</v>
      </c>
      <c r="B119" s="296" t="s">
        <v>1305</v>
      </c>
      <c r="C119" s="305">
        <f>SUMIFS(C120:C$278,$G120:$G$278,"项",$I120:$I$278,$A119)</f>
        <v>0</v>
      </c>
      <c r="D119" s="305">
        <f>SUMIFS(D120:D$278,$G120:$G$278,"项",$I120:$I$278,$A119)</f>
        <v>0</v>
      </c>
      <c r="E119" s="292" t="str">
        <f t="shared" si="6"/>
        <v/>
      </c>
      <c r="F119" s="293" t="str">
        <f t="shared" si="7"/>
        <v>否</v>
      </c>
      <c r="G119" s="276" t="str">
        <f t="shared" si="8"/>
        <v>款</v>
      </c>
      <c r="H119" s="294" t="str">
        <f t="shared" si="9"/>
        <v>213</v>
      </c>
      <c r="I119" s="294" t="str">
        <f t="shared" si="10"/>
        <v>21370</v>
      </c>
      <c r="J119" s="294" t="str">
        <f t="shared" si="11"/>
        <v>21370</v>
      </c>
    </row>
    <row r="120" s="275" customFormat="1" ht="36" hidden="1" customHeight="1" spans="1:10">
      <c r="A120" s="298">
        <v>2137001</v>
      </c>
      <c r="B120" s="299" t="s">
        <v>1233</v>
      </c>
      <c r="C120" s="301"/>
      <c r="D120" s="301">
        <v>0</v>
      </c>
      <c r="E120" s="292" t="str">
        <f t="shared" si="6"/>
        <v/>
      </c>
      <c r="F120" s="293" t="str">
        <f t="shared" si="7"/>
        <v>否</v>
      </c>
      <c r="G120" s="276" t="str">
        <f t="shared" si="8"/>
        <v>项</v>
      </c>
      <c r="H120" s="294" t="str">
        <f t="shared" si="9"/>
        <v>213</v>
      </c>
      <c r="I120" s="294" t="str">
        <f t="shared" si="10"/>
        <v>21370</v>
      </c>
      <c r="J120" s="294" t="str">
        <f t="shared" si="11"/>
        <v>2137001</v>
      </c>
    </row>
    <row r="121" s="275" customFormat="1" ht="36" hidden="1" customHeight="1" spans="1:10">
      <c r="A121" s="298">
        <v>2137099</v>
      </c>
      <c r="B121" s="299" t="s">
        <v>1306</v>
      </c>
      <c r="C121" s="301"/>
      <c r="D121" s="301">
        <v>0</v>
      </c>
      <c r="E121" s="292" t="str">
        <f t="shared" si="6"/>
        <v/>
      </c>
      <c r="F121" s="293" t="str">
        <f t="shared" si="7"/>
        <v>否</v>
      </c>
      <c r="G121" s="276" t="str">
        <f t="shared" si="8"/>
        <v>项</v>
      </c>
      <c r="H121" s="294" t="str">
        <f t="shared" si="9"/>
        <v>213</v>
      </c>
      <c r="I121" s="294" t="str">
        <f t="shared" si="10"/>
        <v>21370</v>
      </c>
      <c r="J121" s="294" t="str">
        <f t="shared" si="11"/>
        <v>2137099</v>
      </c>
    </row>
    <row r="122" s="275" customFormat="1" ht="36" hidden="1" customHeight="1" spans="1:10">
      <c r="A122" s="295">
        <v>21371</v>
      </c>
      <c r="B122" s="296" t="s">
        <v>1307</v>
      </c>
      <c r="C122" s="305">
        <f>SUMIFS(C123:C$278,$G123:$G$278,"项",$I123:$I$278,$A122)</f>
        <v>0</v>
      </c>
      <c r="D122" s="305">
        <f>SUMIFS(D123:D$278,$G123:$G$278,"项",$I123:$I$278,$A122)</f>
        <v>0</v>
      </c>
      <c r="E122" s="292" t="str">
        <f t="shared" si="6"/>
        <v/>
      </c>
      <c r="F122" s="293" t="str">
        <f t="shared" si="7"/>
        <v>否</v>
      </c>
      <c r="G122" s="276" t="str">
        <f t="shared" si="8"/>
        <v>款</v>
      </c>
      <c r="H122" s="294" t="str">
        <f t="shared" si="9"/>
        <v>213</v>
      </c>
      <c r="I122" s="294" t="str">
        <f t="shared" si="10"/>
        <v>21371</v>
      </c>
      <c r="J122" s="294" t="str">
        <f t="shared" si="11"/>
        <v>21371</v>
      </c>
    </row>
    <row r="123" s="275" customFormat="1" ht="36" hidden="1" customHeight="1" spans="1:10">
      <c r="A123" s="298">
        <v>2137101</v>
      </c>
      <c r="B123" s="303" t="s">
        <v>1301</v>
      </c>
      <c r="C123" s="301"/>
      <c r="D123" s="301">
        <v>0</v>
      </c>
      <c r="E123" s="292" t="str">
        <f t="shared" si="6"/>
        <v/>
      </c>
      <c r="F123" s="293" t="str">
        <f t="shared" si="7"/>
        <v>否</v>
      </c>
      <c r="G123" s="276" t="str">
        <f t="shared" si="8"/>
        <v>项</v>
      </c>
      <c r="H123" s="294" t="str">
        <f t="shared" si="9"/>
        <v>213</v>
      </c>
      <c r="I123" s="294" t="str">
        <f t="shared" si="10"/>
        <v>21371</v>
      </c>
      <c r="J123" s="294" t="str">
        <f t="shared" si="11"/>
        <v>2137101</v>
      </c>
    </row>
    <row r="124" s="275" customFormat="1" ht="36" hidden="1" customHeight="1" spans="1:10">
      <c r="A124" s="298">
        <v>2137102</v>
      </c>
      <c r="B124" s="299" t="s">
        <v>1308</v>
      </c>
      <c r="C124" s="301"/>
      <c r="D124" s="301">
        <v>0</v>
      </c>
      <c r="E124" s="292" t="str">
        <f t="shared" si="6"/>
        <v/>
      </c>
      <c r="F124" s="293" t="str">
        <f t="shared" si="7"/>
        <v>否</v>
      </c>
      <c r="G124" s="276" t="str">
        <f t="shared" si="8"/>
        <v>项</v>
      </c>
      <c r="H124" s="294" t="str">
        <f t="shared" si="9"/>
        <v>213</v>
      </c>
      <c r="I124" s="294" t="str">
        <f t="shared" si="10"/>
        <v>21371</v>
      </c>
      <c r="J124" s="294" t="str">
        <f t="shared" si="11"/>
        <v>2137102</v>
      </c>
    </row>
    <row r="125" s="277" customFormat="1" ht="36" hidden="1" customHeight="1" spans="1:10">
      <c r="A125" s="298">
        <v>2137103</v>
      </c>
      <c r="B125" s="299" t="s">
        <v>1303</v>
      </c>
      <c r="C125" s="301"/>
      <c r="D125" s="301">
        <v>0</v>
      </c>
      <c r="E125" s="292" t="str">
        <f t="shared" si="6"/>
        <v/>
      </c>
      <c r="F125" s="293" t="str">
        <f t="shared" si="7"/>
        <v>否</v>
      </c>
      <c r="G125" s="276" t="str">
        <f t="shared" si="8"/>
        <v>项</v>
      </c>
      <c r="H125" s="294" t="str">
        <f t="shared" si="9"/>
        <v>213</v>
      </c>
      <c r="I125" s="294" t="str">
        <f t="shared" si="10"/>
        <v>21371</v>
      </c>
      <c r="J125" s="294" t="str">
        <f t="shared" si="11"/>
        <v>2137103</v>
      </c>
    </row>
    <row r="126" s="275" customFormat="1" ht="36" hidden="1" customHeight="1" spans="1:10">
      <c r="A126" s="298">
        <v>2137199</v>
      </c>
      <c r="B126" s="299" t="s">
        <v>1309</v>
      </c>
      <c r="C126" s="301"/>
      <c r="D126" s="301">
        <v>0</v>
      </c>
      <c r="E126" s="292" t="str">
        <f t="shared" si="6"/>
        <v/>
      </c>
      <c r="F126" s="293" t="str">
        <f t="shared" si="7"/>
        <v>否</v>
      </c>
      <c r="G126" s="276" t="str">
        <f t="shared" si="8"/>
        <v>项</v>
      </c>
      <c r="H126" s="294" t="str">
        <f t="shared" si="9"/>
        <v>213</v>
      </c>
      <c r="I126" s="294" t="str">
        <f t="shared" si="10"/>
        <v>21371</v>
      </c>
      <c r="J126" s="294" t="str">
        <f t="shared" si="11"/>
        <v>2137199</v>
      </c>
    </row>
    <row r="127" s="275" customFormat="1" ht="36" customHeight="1" spans="1:10">
      <c r="A127" s="295" t="s">
        <v>1310</v>
      </c>
      <c r="B127" s="296" t="s">
        <v>2063</v>
      </c>
      <c r="C127" s="297">
        <f>SUMIFS(C128:C$278,$G128:$G$278,"项",$I128:$I$278,$A127)</f>
        <v>1107</v>
      </c>
      <c r="D127" s="297">
        <f>SUMIFS(D128:D$278,$G128:$G$278,"项",$I128:$I$278,$A127)</f>
        <v>2499</v>
      </c>
      <c r="E127" s="292">
        <f t="shared" si="6"/>
        <v>1.25745257452575</v>
      </c>
      <c r="F127" s="293" t="str">
        <f t="shared" si="7"/>
        <v>是</v>
      </c>
      <c r="G127" s="276" t="str">
        <f t="shared" si="8"/>
        <v>款</v>
      </c>
      <c r="H127" s="294" t="str">
        <f t="shared" si="9"/>
        <v>213</v>
      </c>
      <c r="I127" s="294" t="str">
        <f t="shared" si="10"/>
        <v>21372</v>
      </c>
      <c r="J127" s="294" t="str">
        <f t="shared" si="11"/>
        <v>21372</v>
      </c>
    </row>
    <row r="128" s="277" customFormat="1" ht="36" customHeight="1" spans="1:10">
      <c r="A128" s="298" t="s">
        <v>1312</v>
      </c>
      <c r="B128" s="299" t="s">
        <v>1313</v>
      </c>
      <c r="C128" s="307">
        <v>207</v>
      </c>
      <c r="D128" s="307">
        <v>55</v>
      </c>
      <c r="E128" s="292">
        <f t="shared" si="6"/>
        <v>-0.734299516908212</v>
      </c>
      <c r="F128" s="293" t="str">
        <f t="shared" si="7"/>
        <v>是</v>
      </c>
      <c r="G128" s="276" t="str">
        <f t="shared" si="8"/>
        <v>项</v>
      </c>
      <c r="H128" s="294" t="str">
        <f t="shared" si="9"/>
        <v>213</v>
      </c>
      <c r="I128" s="294" t="str">
        <f t="shared" si="10"/>
        <v>21372</v>
      </c>
      <c r="J128" s="294" t="str">
        <f t="shared" si="11"/>
        <v>2137201</v>
      </c>
    </row>
    <row r="129" s="277" customFormat="1" ht="36" customHeight="1" spans="1:10">
      <c r="A129" s="298" t="s">
        <v>1314</v>
      </c>
      <c r="B129" s="299" t="s">
        <v>1315</v>
      </c>
      <c r="C129" s="307">
        <v>900</v>
      </c>
      <c r="D129" s="307">
        <v>2444</v>
      </c>
      <c r="E129" s="292">
        <f t="shared" si="6"/>
        <v>1.71555555555556</v>
      </c>
      <c r="F129" s="293" t="str">
        <f t="shared" si="7"/>
        <v>是</v>
      </c>
      <c r="G129" s="276" t="str">
        <f t="shared" si="8"/>
        <v>项</v>
      </c>
      <c r="H129" s="294" t="str">
        <f t="shared" si="9"/>
        <v>213</v>
      </c>
      <c r="I129" s="294" t="str">
        <f t="shared" si="10"/>
        <v>21372</v>
      </c>
      <c r="J129" s="294" t="str">
        <f t="shared" si="11"/>
        <v>2137202</v>
      </c>
    </row>
    <row r="130" s="275" customFormat="1" ht="36" hidden="1" customHeight="1" spans="1:10">
      <c r="A130" s="298" t="s">
        <v>1316</v>
      </c>
      <c r="B130" s="299" t="s">
        <v>1317</v>
      </c>
      <c r="C130" s="301"/>
      <c r="D130" s="301">
        <v>0</v>
      </c>
      <c r="E130" s="292" t="str">
        <f t="shared" si="6"/>
        <v/>
      </c>
      <c r="F130" s="293" t="str">
        <f t="shared" si="7"/>
        <v>否</v>
      </c>
      <c r="G130" s="276" t="str">
        <f t="shared" si="8"/>
        <v>项</v>
      </c>
      <c r="H130" s="294" t="str">
        <f t="shared" si="9"/>
        <v>213</v>
      </c>
      <c r="I130" s="294" t="str">
        <f t="shared" si="10"/>
        <v>21372</v>
      </c>
      <c r="J130" s="294" t="str">
        <f t="shared" si="11"/>
        <v>2137299</v>
      </c>
    </row>
    <row r="131" s="275" customFormat="1" ht="36" hidden="1" customHeight="1" spans="1:10">
      <c r="A131" s="295" t="s">
        <v>1318</v>
      </c>
      <c r="B131" s="296" t="s">
        <v>1319</v>
      </c>
      <c r="C131" s="305">
        <f>SUMIFS(C132:C$278,$G132:$G$278,"项",$I132:$I$278,$A131)</f>
        <v>0</v>
      </c>
      <c r="D131" s="305">
        <f>SUMIFS(D132:D$278,$G132:$G$278,"项",$I132:$I$278,$A131)</f>
        <v>0</v>
      </c>
      <c r="E131" s="292" t="str">
        <f t="shared" si="6"/>
        <v/>
      </c>
      <c r="F131" s="293" t="str">
        <f t="shared" si="7"/>
        <v>否</v>
      </c>
      <c r="G131" s="276" t="str">
        <f t="shared" si="8"/>
        <v>款</v>
      </c>
      <c r="H131" s="294" t="str">
        <f t="shared" si="9"/>
        <v>213</v>
      </c>
      <c r="I131" s="294" t="str">
        <f t="shared" si="10"/>
        <v>21373</v>
      </c>
      <c r="J131" s="294" t="str">
        <f t="shared" si="11"/>
        <v>21373</v>
      </c>
    </row>
    <row r="132" s="275" customFormat="1" ht="36" hidden="1" customHeight="1" spans="1:10">
      <c r="A132" s="298" t="s">
        <v>1320</v>
      </c>
      <c r="B132" s="303" t="s">
        <v>1313</v>
      </c>
      <c r="C132" s="301"/>
      <c r="D132" s="301">
        <v>0</v>
      </c>
      <c r="E132" s="292" t="str">
        <f t="shared" ref="E132:E195" si="12">IF(C132&lt;&gt;0,D132/C132-1,"")</f>
        <v/>
      </c>
      <c r="F132" s="293" t="str">
        <f t="shared" ref="F132:F195" si="13">IF(LEN(A132)=3,"是",IF(B132&lt;&gt;"",IF(SUM(C132:D132)&lt;&gt;0,"是","否"),"是"))</f>
        <v>否</v>
      </c>
      <c r="G132" s="276" t="str">
        <f t="shared" ref="G132:G195" si="14">_xlfn.IFS(LEN(A132)=3,"类",LEN(A132)=5,"款",LEN(A132)=7,"项")</f>
        <v>项</v>
      </c>
      <c r="H132" s="294" t="str">
        <f t="shared" ref="H132:H195" si="15">LEFT(A132,3)</f>
        <v>213</v>
      </c>
      <c r="I132" s="294" t="str">
        <f t="shared" ref="I132:I195" si="16">LEFT(A132,5)</f>
        <v>21373</v>
      </c>
      <c r="J132" s="294" t="str">
        <f t="shared" ref="J132:J195" si="17">LEFT(A132,7)</f>
        <v>2137301</v>
      </c>
    </row>
    <row r="133" s="275" customFormat="1" ht="36" hidden="1" customHeight="1" spans="1:10">
      <c r="A133" s="298" t="s">
        <v>1321</v>
      </c>
      <c r="B133" s="299" t="s">
        <v>1315</v>
      </c>
      <c r="C133" s="301"/>
      <c r="D133" s="301">
        <v>0</v>
      </c>
      <c r="E133" s="292" t="str">
        <f t="shared" si="12"/>
        <v/>
      </c>
      <c r="F133" s="293" t="str">
        <f t="shared" si="13"/>
        <v>否</v>
      </c>
      <c r="G133" s="276" t="str">
        <f t="shared" si="14"/>
        <v>项</v>
      </c>
      <c r="H133" s="294" t="str">
        <f t="shared" si="15"/>
        <v>213</v>
      </c>
      <c r="I133" s="294" t="str">
        <f t="shared" si="16"/>
        <v>21373</v>
      </c>
      <c r="J133" s="294" t="str">
        <f t="shared" si="17"/>
        <v>2137302</v>
      </c>
    </row>
    <row r="134" s="275" customFormat="1" ht="36" hidden="1" customHeight="1" spans="1:10">
      <c r="A134" s="298" t="s">
        <v>1322</v>
      </c>
      <c r="B134" s="299" t="s">
        <v>1323</v>
      </c>
      <c r="C134" s="301"/>
      <c r="D134" s="301">
        <v>0</v>
      </c>
      <c r="E134" s="292" t="str">
        <f t="shared" si="12"/>
        <v/>
      </c>
      <c r="F134" s="293" t="str">
        <f t="shared" si="13"/>
        <v>否</v>
      </c>
      <c r="G134" s="276" t="str">
        <f t="shared" si="14"/>
        <v>项</v>
      </c>
      <c r="H134" s="294" t="str">
        <f t="shared" si="15"/>
        <v>213</v>
      </c>
      <c r="I134" s="294" t="str">
        <f t="shared" si="16"/>
        <v>21373</v>
      </c>
      <c r="J134" s="294" t="str">
        <f t="shared" si="17"/>
        <v>2137399</v>
      </c>
    </row>
    <row r="135" s="277" customFormat="1" ht="36" hidden="1" customHeight="1" spans="1:10">
      <c r="A135" s="295" t="s">
        <v>1324</v>
      </c>
      <c r="B135" s="296" t="s">
        <v>1325</v>
      </c>
      <c r="C135" s="305">
        <f>SUMIFS(C136:C$278,$G136:$G$278,"项",$I136:$I$278,$A135)</f>
        <v>0</v>
      </c>
      <c r="D135" s="305">
        <f>SUMIFS(D136:D$278,$G136:$G$278,"项",$I136:$I$278,$A135)</f>
        <v>0</v>
      </c>
      <c r="E135" s="292" t="str">
        <f t="shared" si="12"/>
        <v/>
      </c>
      <c r="F135" s="293" t="str">
        <f t="shared" si="13"/>
        <v>否</v>
      </c>
      <c r="G135" s="276" t="str">
        <f t="shared" si="14"/>
        <v>款</v>
      </c>
      <c r="H135" s="294" t="str">
        <f t="shared" si="15"/>
        <v>213</v>
      </c>
      <c r="I135" s="294" t="str">
        <f t="shared" si="16"/>
        <v>21374</v>
      </c>
      <c r="J135" s="294" t="str">
        <f t="shared" si="17"/>
        <v>21374</v>
      </c>
    </row>
    <row r="136" s="275" customFormat="1" ht="36" hidden="1" customHeight="1" spans="1:10">
      <c r="A136" s="298" t="s">
        <v>1326</v>
      </c>
      <c r="B136" s="299" t="s">
        <v>1315</v>
      </c>
      <c r="C136" s="301"/>
      <c r="D136" s="301">
        <v>0</v>
      </c>
      <c r="E136" s="292" t="str">
        <f t="shared" si="12"/>
        <v/>
      </c>
      <c r="F136" s="293" t="str">
        <f t="shared" si="13"/>
        <v>否</v>
      </c>
      <c r="G136" s="276" t="str">
        <f t="shared" si="14"/>
        <v>项</v>
      </c>
      <c r="H136" s="294" t="str">
        <f t="shared" si="15"/>
        <v>213</v>
      </c>
      <c r="I136" s="294" t="str">
        <f t="shared" si="16"/>
        <v>21374</v>
      </c>
      <c r="J136" s="294" t="str">
        <f t="shared" si="17"/>
        <v>2137401</v>
      </c>
    </row>
    <row r="137" s="277" customFormat="1" ht="36" hidden="1" customHeight="1" spans="1:10">
      <c r="A137" s="298" t="s">
        <v>1327</v>
      </c>
      <c r="B137" s="299" t="s">
        <v>1328</v>
      </c>
      <c r="C137" s="301"/>
      <c r="D137" s="301">
        <v>0</v>
      </c>
      <c r="E137" s="292" t="str">
        <f t="shared" si="12"/>
        <v/>
      </c>
      <c r="F137" s="293" t="str">
        <f t="shared" si="13"/>
        <v>否</v>
      </c>
      <c r="G137" s="276" t="str">
        <f t="shared" si="14"/>
        <v>项</v>
      </c>
      <c r="H137" s="294" t="str">
        <f t="shared" si="15"/>
        <v>213</v>
      </c>
      <c r="I137" s="294" t="str">
        <f t="shared" si="16"/>
        <v>21374</v>
      </c>
      <c r="J137" s="294" t="str">
        <f t="shared" si="17"/>
        <v>2137499</v>
      </c>
    </row>
    <row r="138" s="275" customFormat="1" ht="36" customHeight="1" spans="1:10">
      <c r="A138" s="289">
        <v>214</v>
      </c>
      <c r="B138" s="306" t="s">
        <v>1329</v>
      </c>
      <c r="C138" s="291">
        <f>SUMIFS(C139:C$278,$G139:$G$278,"款",$H139:$H$278,$A138)</f>
        <v>0</v>
      </c>
      <c r="D138" s="291">
        <f>SUMIFS(D139:D$278,$G139:$G$278,"款",$H139:$H$278,$A138)</f>
        <v>0</v>
      </c>
      <c r="E138" s="292" t="str">
        <f t="shared" si="12"/>
        <v/>
      </c>
      <c r="F138" s="293" t="str">
        <f t="shared" si="13"/>
        <v>是</v>
      </c>
      <c r="G138" s="276" t="str">
        <f t="shared" si="14"/>
        <v>类</v>
      </c>
      <c r="H138" s="294" t="str">
        <f t="shared" si="15"/>
        <v>214</v>
      </c>
      <c r="I138" s="294" t="str">
        <f t="shared" si="16"/>
        <v>214</v>
      </c>
      <c r="J138" s="294" t="str">
        <f t="shared" si="17"/>
        <v>214</v>
      </c>
    </row>
    <row r="139" s="275" customFormat="1" ht="36" hidden="1" customHeight="1" spans="1:10">
      <c r="A139" s="295">
        <v>21460</v>
      </c>
      <c r="B139" s="304" t="s">
        <v>1330</v>
      </c>
      <c r="C139" s="305">
        <f>SUMIFS(C140:C$278,$G140:$G$278,"项",$I140:$I$278,$A139)</f>
        <v>0</v>
      </c>
      <c r="D139" s="305">
        <f>SUMIFS(D140:D$278,$G140:$G$278,"项",$I140:$I$278,$A139)</f>
        <v>0</v>
      </c>
      <c r="E139" s="292" t="str">
        <f t="shared" si="12"/>
        <v/>
      </c>
      <c r="F139" s="293" t="str">
        <f t="shared" si="13"/>
        <v>否</v>
      </c>
      <c r="G139" s="276" t="str">
        <f t="shared" si="14"/>
        <v>款</v>
      </c>
      <c r="H139" s="294" t="str">
        <f t="shared" si="15"/>
        <v>214</v>
      </c>
      <c r="I139" s="294" t="str">
        <f t="shared" si="16"/>
        <v>21460</v>
      </c>
      <c r="J139" s="294" t="str">
        <f t="shared" si="17"/>
        <v>21460</v>
      </c>
    </row>
    <row r="140" s="275" customFormat="1" ht="36" hidden="1" customHeight="1" spans="1:10">
      <c r="A140" s="298">
        <v>2146001</v>
      </c>
      <c r="B140" s="299" t="s">
        <v>1331</v>
      </c>
      <c r="C140" s="301"/>
      <c r="D140" s="301">
        <v>0</v>
      </c>
      <c r="E140" s="292" t="str">
        <f t="shared" si="12"/>
        <v/>
      </c>
      <c r="F140" s="293" t="str">
        <f t="shared" si="13"/>
        <v>否</v>
      </c>
      <c r="G140" s="276" t="str">
        <f t="shared" si="14"/>
        <v>项</v>
      </c>
      <c r="H140" s="294" t="str">
        <f t="shared" si="15"/>
        <v>214</v>
      </c>
      <c r="I140" s="294" t="str">
        <f t="shared" si="16"/>
        <v>21460</v>
      </c>
      <c r="J140" s="294" t="str">
        <f t="shared" si="17"/>
        <v>2146001</v>
      </c>
    </row>
    <row r="141" s="275" customFormat="1" ht="36" hidden="1" customHeight="1" spans="1:10">
      <c r="A141" s="298">
        <v>2146002</v>
      </c>
      <c r="B141" s="299" t="s">
        <v>1332</v>
      </c>
      <c r="C141" s="301"/>
      <c r="D141" s="301">
        <v>0</v>
      </c>
      <c r="E141" s="292" t="str">
        <f t="shared" si="12"/>
        <v/>
      </c>
      <c r="F141" s="293" t="str">
        <f t="shared" si="13"/>
        <v>否</v>
      </c>
      <c r="G141" s="276" t="str">
        <f t="shared" si="14"/>
        <v>项</v>
      </c>
      <c r="H141" s="294" t="str">
        <f t="shared" si="15"/>
        <v>214</v>
      </c>
      <c r="I141" s="294" t="str">
        <f t="shared" si="16"/>
        <v>21460</v>
      </c>
      <c r="J141" s="294" t="str">
        <f t="shared" si="17"/>
        <v>2146002</v>
      </c>
    </row>
    <row r="142" s="275" customFormat="1" ht="36" hidden="1" customHeight="1" spans="1:10">
      <c r="A142" s="298">
        <v>2146003</v>
      </c>
      <c r="B142" s="299" t="s">
        <v>1333</v>
      </c>
      <c r="C142" s="301"/>
      <c r="D142" s="301">
        <v>0</v>
      </c>
      <c r="E142" s="292" t="str">
        <f t="shared" si="12"/>
        <v/>
      </c>
      <c r="F142" s="293" t="str">
        <f t="shared" si="13"/>
        <v>否</v>
      </c>
      <c r="G142" s="276" t="str">
        <f t="shared" si="14"/>
        <v>项</v>
      </c>
      <c r="H142" s="294" t="str">
        <f t="shared" si="15"/>
        <v>214</v>
      </c>
      <c r="I142" s="294" t="str">
        <f t="shared" si="16"/>
        <v>21460</v>
      </c>
      <c r="J142" s="294" t="str">
        <f t="shared" si="17"/>
        <v>2146003</v>
      </c>
    </row>
    <row r="143" s="275" customFormat="1" ht="36" hidden="1" customHeight="1" spans="1:10">
      <c r="A143" s="298">
        <v>2146099</v>
      </c>
      <c r="B143" s="299" t="s">
        <v>1334</v>
      </c>
      <c r="C143" s="301"/>
      <c r="D143" s="301">
        <v>0</v>
      </c>
      <c r="E143" s="292" t="str">
        <f t="shared" si="12"/>
        <v/>
      </c>
      <c r="F143" s="293" t="str">
        <f t="shared" si="13"/>
        <v>否</v>
      </c>
      <c r="G143" s="276" t="str">
        <f t="shared" si="14"/>
        <v>项</v>
      </c>
      <c r="H143" s="294" t="str">
        <f t="shared" si="15"/>
        <v>214</v>
      </c>
      <c r="I143" s="294" t="str">
        <f t="shared" si="16"/>
        <v>21460</v>
      </c>
      <c r="J143" s="294" t="str">
        <f t="shared" si="17"/>
        <v>2146099</v>
      </c>
    </row>
    <row r="144" s="275" customFormat="1" ht="36" hidden="1" customHeight="1" spans="1:10">
      <c r="A144" s="295">
        <v>21462</v>
      </c>
      <c r="B144" s="296" t="s">
        <v>1335</v>
      </c>
      <c r="C144" s="305">
        <f>SUMIFS(C145:C$278,$G145:$G$278,"项",$I145:$I$278,$A144)</f>
        <v>0</v>
      </c>
      <c r="D144" s="305">
        <f>SUMIFS(D145:D$278,$G145:$G$278,"项",$I145:$I$278,$A144)</f>
        <v>0</v>
      </c>
      <c r="E144" s="292" t="str">
        <f t="shared" si="12"/>
        <v/>
      </c>
      <c r="F144" s="293" t="str">
        <f t="shared" si="13"/>
        <v>否</v>
      </c>
      <c r="G144" s="276" t="str">
        <f t="shared" si="14"/>
        <v>款</v>
      </c>
      <c r="H144" s="294" t="str">
        <f t="shared" si="15"/>
        <v>214</v>
      </c>
      <c r="I144" s="294" t="str">
        <f t="shared" si="16"/>
        <v>21462</v>
      </c>
      <c r="J144" s="294" t="str">
        <f t="shared" si="17"/>
        <v>21462</v>
      </c>
    </row>
    <row r="145" s="275" customFormat="1" ht="36" hidden="1" customHeight="1" spans="1:10">
      <c r="A145" s="298">
        <v>2146201</v>
      </c>
      <c r="B145" s="299" t="s">
        <v>1333</v>
      </c>
      <c r="C145" s="301"/>
      <c r="D145" s="301">
        <v>0</v>
      </c>
      <c r="E145" s="292" t="str">
        <f t="shared" si="12"/>
        <v/>
      </c>
      <c r="F145" s="293" t="str">
        <f t="shared" si="13"/>
        <v>否</v>
      </c>
      <c r="G145" s="276" t="str">
        <f t="shared" si="14"/>
        <v>项</v>
      </c>
      <c r="H145" s="294" t="str">
        <f t="shared" si="15"/>
        <v>214</v>
      </c>
      <c r="I145" s="294" t="str">
        <f t="shared" si="16"/>
        <v>21462</v>
      </c>
      <c r="J145" s="294" t="str">
        <f t="shared" si="17"/>
        <v>2146201</v>
      </c>
    </row>
    <row r="146" s="277" customFormat="1" ht="36" hidden="1" customHeight="1" spans="1:10">
      <c r="A146" s="298">
        <v>2146202</v>
      </c>
      <c r="B146" s="299" t="s">
        <v>1336</v>
      </c>
      <c r="C146" s="301"/>
      <c r="D146" s="301">
        <v>0</v>
      </c>
      <c r="E146" s="292" t="str">
        <f t="shared" si="12"/>
        <v/>
      </c>
      <c r="F146" s="293" t="str">
        <f t="shared" si="13"/>
        <v>否</v>
      </c>
      <c r="G146" s="276" t="str">
        <f t="shared" si="14"/>
        <v>项</v>
      </c>
      <c r="H146" s="294" t="str">
        <f t="shared" si="15"/>
        <v>214</v>
      </c>
      <c r="I146" s="294" t="str">
        <f t="shared" si="16"/>
        <v>21462</v>
      </c>
      <c r="J146" s="294" t="str">
        <f t="shared" si="17"/>
        <v>2146202</v>
      </c>
    </row>
    <row r="147" s="275" customFormat="1" ht="36" hidden="1" customHeight="1" spans="1:10">
      <c r="A147" s="298">
        <v>2146203</v>
      </c>
      <c r="B147" s="299" t="s">
        <v>1337</v>
      </c>
      <c r="C147" s="301"/>
      <c r="D147" s="301">
        <v>0</v>
      </c>
      <c r="E147" s="292" t="str">
        <f t="shared" si="12"/>
        <v/>
      </c>
      <c r="F147" s="293" t="str">
        <f t="shared" si="13"/>
        <v>否</v>
      </c>
      <c r="G147" s="276" t="str">
        <f t="shared" si="14"/>
        <v>项</v>
      </c>
      <c r="H147" s="294" t="str">
        <f t="shared" si="15"/>
        <v>214</v>
      </c>
      <c r="I147" s="294" t="str">
        <f t="shared" si="16"/>
        <v>21462</v>
      </c>
      <c r="J147" s="294" t="str">
        <f t="shared" si="17"/>
        <v>2146203</v>
      </c>
    </row>
    <row r="148" s="275" customFormat="1" ht="36" hidden="1" customHeight="1" spans="1:10">
      <c r="A148" s="298">
        <v>2146299</v>
      </c>
      <c r="B148" s="303" t="s">
        <v>1338</v>
      </c>
      <c r="C148" s="301"/>
      <c r="D148" s="301">
        <v>0</v>
      </c>
      <c r="E148" s="292" t="str">
        <f t="shared" si="12"/>
        <v/>
      </c>
      <c r="F148" s="293" t="str">
        <f t="shared" si="13"/>
        <v>否</v>
      </c>
      <c r="G148" s="276" t="str">
        <f t="shared" si="14"/>
        <v>项</v>
      </c>
      <c r="H148" s="294" t="str">
        <f t="shared" si="15"/>
        <v>214</v>
      </c>
      <c r="I148" s="294" t="str">
        <f t="shared" si="16"/>
        <v>21462</v>
      </c>
      <c r="J148" s="294" t="str">
        <f t="shared" si="17"/>
        <v>2146299</v>
      </c>
    </row>
    <row r="149" s="275" customFormat="1" ht="36" hidden="1" customHeight="1" spans="1:10">
      <c r="A149" s="295">
        <v>21463</v>
      </c>
      <c r="B149" s="304" t="s">
        <v>1339</v>
      </c>
      <c r="C149" s="305">
        <f>SUMIFS(C150:C$278,$G150:$G$278,"项",$I150:$I$278,$A149)</f>
        <v>0</v>
      </c>
      <c r="D149" s="305">
        <f>SUMIFS(D150:D$278,$G150:$G$278,"项",$I150:$I$278,$A149)</f>
        <v>0</v>
      </c>
      <c r="E149" s="292" t="str">
        <f t="shared" si="12"/>
        <v/>
      </c>
      <c r="F149" s="293" t="str">
        <f t="shared" si="13"/>
        <v>否</v>
      </c>
      <c r="G149" s="276" t="str">
        <f t="shared" si="14"/>
        <v>款</v>
      </c>
      <c r="H149" s="294" t="str">
        <f t="shared" si="15"/>
        <v>214</v>
      </c>
      <c r="I149" s="294" t="str">
        <f t="shared" si="16"/>
        <v>21463</v>
      </c>
      <c r="J149" s="294" t="str">
        <f t="shared" si="17"/>
        <v>21463</v>
      </c>
    </row>
    <row r="150" s="275" customFormat="1" ht="36" hidden="1" customHeight="1" spans="1:10">
      <c r="A150" s="298">
        <v>2146301</v>
      </c>
      <c r="B150" s="299" t="s">
        <v>1340</v>
      </c>
      <c r="C150" s="301"/>
      <c r="D150" s="301">
        <v>0</v>
      </c>
      <c r="E150" s="292" t="str">
        <f t="shared" si="12"/>
        <v/>
      </c>
      <c r="F150" s="293" t="str">
        <f t="shared" si="13"/>
        <v>否</v>
      </c>
      <c r="G150" s="276" t="str">
        <f t="shared" si="14"/>
        <v>项</v>
      </c>
      <c r="H150" s="294" t="str">
        <f t="shared" si="15"/>
        <v>214</v>
      </c>
      <c r="I150" s="294" t="str">
        <f t="shared" si="16"/>
        <v>21463</v>
      </c>
      <c r="J150" s="294" t="str">
        <f t="shared" si="17"/>
        <v>2146301</v>
      </c>
    </row>
    <row r="151" s="275" customFormat="1" ht="36" hidden="1" customHeight="1" spans="1:10">
      <c r="A151" s="298">
        <v>2146302</v>
      </c>
      <c r="B151" s="299" t="s">
        <v>1341</v>
      </c>
      <c r="C151" s="301"/>
      <c r="D151" s="301">
        <v>0</v>
      </c>
      <c r="E151" s="292" t="str">
        <f t="shared" si="12"/>
        <v/>
      </c>
      <c r="F151" s="293" t="str">
        <f t="shared" si="13"/>
        <v>否</v>
      </c>
      <c r="G151" s="276" t="str">
        <f t="shared" si="14"/>
        <v>项</v>
      </c>
      <c r="H151" s="294" t="str">
        <f t="shared" si="15"/>
        <v>214</v>
      </c>
      <c r="I151" s="294" t="str">
        <f t="shared" si="16"/>
        <v>21463</v>
      </c>
      <c r="J151" s="294" t="str">
        <f t="shared" si="17"/>
        <v>2146302</v>
      </c>
    </row>
    <row r="152" s="275" customFormat="1" ht="36" hidden="1" customHeight="1" spans="1:10">
      <c r="A152" s="298">
        <v>2146303</v>
      </c>
      <c r="B152" s="299" t="s">
        <v>1342</v>
      </c>
      <c r="C152" s="301"/>
      <c r="D152" s="301">
        <v>0</v>
      </c>
      <c r="E152" s="292" t="str">
        <f t="shared" si="12"/>
        <v/>
      </c>
      <c r="F152" s="293" t="str">
        <f t="shared" si="13"/>
        <v>否</v>
      </c>
      <c r="G152" s="276" t="str">
        <f t="shared" si="14"/>
        <v>项</v>
      </c>
      <c r="H152" s="294" t="str">
        <f t="shared" si="15"/>
        <v>214</v>
      </c>
      <c r="I152" s="294" t="str">
        <f t="shared" si="16"/>
        <v>21463</v>
      </c>
      <c r="J152" s="294" t="str">
        <f t="shared" si="17"/>
        <v>2146303</v>
      </c>
    </row>
    <row r="153" s="275" customFormat="1" ht="36" hidden="1" customHeight="1" spans="1:10">
      <c r="A153" s="298">
        <v>2146399</v>
      </c>
      <c r="B153" s="299" t="s">
        <v>1343</v>
      </c>
      <c r="C153" s="301"/>
      <c r="D153" s="301">
        <v>0</v>
      </c>
      <c r="E153" s="292" t="str">
        <f t="shared" si="12"/>
        <v/>
      </c>
      <c r="F153" s="293" t="str">
        <f t="shared" si="13"/>
        <v>否</v>
      </c>
      <c r="G153" s="276" t="str">
        <f t="shared" si="14"/>
        <v>项</v>
      </c>
      <c r="H153" s="294" t="str">
        <f t="shared" si="15"/>
        <v>214</v>
      </c>
      <c r="I153" s="294" t="str">
        <f t="shared" si="16"/>
        <v>21463</v>
      </c>
      <c r="J153" s="294" t="str">
        <f t="shared" si="17"/>
        <v>2146399</v>
      </c>
    </row>
    <row r="154" s="275" customFormat="1" ht="36" hidden="1" customHeight="1" spans="1:10">
      <c r="A154" s="295">
        <v>21464</v>
      </c>
      <c r="B154" s="296" t="s">
        <v>1344</v>
      </c>
      <c r="C154" s="305">
        <f>SUMIFS(C155:C$278,$G155:$G$278,"项",$I155:$I$278,$A154)</f>
        <v>0</v>
      </c>
      <c r="D154" s="305">
        <f>SUMIFS(D155:D$278,$G155:$G$278,"项",$I155:$I$278,$A154)</f>
        <v>0</v>
      </c>
      <c r="E154" s="292" t="str">
        <f t="shared" si="12"/>
        <v/>
      </c>
      <c r="F154" s="293" t="str">
        <f t="shared" si="13"/>
        <v>否</v>
      </c>
      <c r="G154" s="276" t="str">
        <f t="shared" si="14"/>
        <v>款</v>
      </c>
      <c r="H154" s="294" t="str">
        <f t="shared" si="15"/>
        <v>214</v>
      </c>
      <c r="I154" s="294" t="str">
        <f t="shared" si="16"/>
        <v>21464</v>
      </c>
      <c r="J154" s="294" t="str">
        <f t="shared" si="17"/>
        <v>21464</v>
      </c>
    </row>
    <row r="155" s="275" customFormat="1" ht="36" hidden="1" customHeight="1" spans="1:10">
      <c r="A155" s="298">
        <v>2146401</v>
      </c>
      <c r="B155" s="299" t="s">
        <v>1345</v>
      </c>
      <c r="C155" s="301"/>
      <c r="D155" s="301">
        <v>0</v>
      </c>
      <c r="E155" s="292" t="str">
        <f t="shared" si="12"/>
        <v/>
      </c>
      <c r="F155" s="293" t="str">
        <f t="shared" si="13"/>
        <v>否</v>
      </c>
      <c r="G155" s="276" t="str">
        <f t="shared" si="14"/>
        <v>项</v>
      </c>
      <c r="H155" s="294" t="str">
        <f t="shared" si="15"/>
        <v>214</v>
      </c>
      <c r="I155" s="294" t="str">
        <f t="shared" si="16"/>
        <v>21464</v>
      </c>
      <c r="J155" s="294" t="str">
        <f t="shared" si="17"/>
        <v>2146401</v>
      </c>
    </row>
    <row r="156" s="275" customFormat="1" ht="36" hidden="1" customHeight="1" spans="1:10">
      <c r="A156" s="298">
        <v>2146402</v>
      </c>
      <c r="B156" s="303" t="s">
        <v>1346</v>
      </c>
      <c r="C156" s="301"/>
      <c r="D156" s="301">
        <v>0</v>
      </c>
      <c r="E156" s="292" t="str">
        <f t="shared" si="12"/>
        <v/>
      </c>
      <c r="F156" s="293" t="str">
        <f t="shared" si="13"/>
        <v>否</v>
      </c>
      <c r="G156" s="276" t="str">
        <f t="shared" si="14"/>
        <v>项</v>
      </c>
      <c r="H156" s="294" t="str">
        <f t="shared" si="15"/>
        <v>214</v>
      </c>
      <c r="I156" s="294" t="str">
        <f t="shared" si="16"/>
        <v>21464</v>
      </c>
      <c r="J156" s="294" t="str">
        <f t="shared" si="17"/>
        <v>2146402</v>
      </c>
    </row>
    <row r="157" s="275" customFormat="1" ht="36" hidden="1" customHeight="1" spans="1:10">
      <c r="A157" s="298">
        <v>2146403</v>
      </c>
      <c r="B157" s="299" t="s">
        <v>1347</v>
      </c>
      <c r="C157" s="301"/>
      <c r="D157" s="301">
        <v>0</v>
      </c>
      <c r="E157" s="292" t="str">
        <f t="shared" si="12"/>
        <v/>
      </c>
      <c r="F157" s="293" t="str">
        <f t="shared" si="13"/>
        <v>否</v>
      </c>
      <c r="G157" s="276" t="str">
        <f t="shared" si="14"/>
        <v>项</v>
      </c>
      <c r="H157" s="294" t="str">
        <f t="shared" si="15"/>
        <v>214</v>
      </c>
      <c r="I157" s="294" t="str">
        <f t="shared" si="16"/>
        <v>21464</v>
      </c>
      <c r="J157" s="294" t="str">
        <f t="shared" si="17"/>
        <v>2146403</v>
      </c>
    </row>
    <row r="158" s="275" customFormat="1" ht="36" hidden="1" customHeight="1" spans="1:10">
      <c r="A158" s="298">
        <v>2146404</v>
      </c>
      <c r="B158" s="299" t="s">
        <v>1348</v>
      </c>
      <c r="C158" s="301"/>
      <c r="D158" s="301">
        <v>0</v>
      </c>
      <c r="E158" s="292" t="str">
        <f t="shared" si="12"/>
        <v/>
      </c>
      <c r="F158" s="293" t="str">
        <f t="shared" si="13"/>
        <v>否</v>
      </c>
      <c r="G158" s="276" t="str">
        <f t="shared" si="14"/>
        <v>项</v>
      </c>
      <c r="H158" s="294" t="str">
        <f t="shared" si="15"/>
        <v>214</v>
      </c>
      <c r="I158" s="294" t="str">
        <f t="shared" si="16"/>
        <v>21464</v>
      </c>
      <c r="J158" s="294" t="str">
        <f t="shared" si="17"/>
        <v>2146404</v>
      </c>
    </row>
    <row r="159" s="275" customFormat="1" ht="36" hidden="1" customHeight="1" spans="1:10">
      <c r="A159" s="298">
        <v>2146405</v>
      </c>
      <c r="B159" s="299" t="s">
        <v>1349</v>
      </c>
      <c r="C159" s="301"/>
      <c r="D159" s="301">
        <v>0</v>
      </c>
      <c r="E159" s="292" t="str">
        <f t="shared" si="12"/>
        <v/>
      </c>
      <c r="F159" s="293" t="str">
        <f t="shared" si="13"/>
        <v>否</v>
      </c>
      <c r="G159" s="276" t="str">
        <f t="shared" si="14"/>
        <v>项</v>
      </c>
      <c r="H159" s="294" t="str">
        <f t="shared" si="15"/>
        <v>214</v>
      </c>
      <c r="I159" s="294" t="str">
        <f t="shared" si="16"/>
        <v>21464</v>
      </c>
      <c r="J159" s="294" t="str">
        <f t="shared" si="17"/>
        <v>2146405</v>
      </c>
    </row>
    <row r="160" s="275" customFormat="1" ht="36" hidden="1" customHeight="1" spans="1:10">
      <c r="A160" s="298">
        <v>2146406</v>
      </c>
      <c r="B160" s="299" t="s">
        <v>1350</v>
      </c>
      <c r="C160" s="301"/>
      <c r="D160" s="301">
        <v>0</v>
      </c>
      <c r="E160" s="292" t="str">
        <f t="shared" si="12"/>
        <v/>
      </c>
      <c r="F160" s="293" t="str">
        <f t="shared" si="13"/>
        <v>否</v>
      </c>
      <c r="G160" s="276" t="str">
        <f t="shared" si="14"/>
        <v>项</v>
      </c>
      <c r="H160" s="294" t="str">
        <f t="shared" si="15"/>
        <v>214</v>
      </c>
      <c r="I160" s="294" t="str">
        <f t="shared" si="16"/>
        <v>21464</v>
      </c>
      <c r="J160" s="294" t="str">
        <f t="shared" si="17"/>
        <v>2146406</v>
      </c>
    </row>
    <row r="161" s="275" customFormat="1" ht="36" hidden="1" customHeight="1" spans="1:10">
      <c r="A161" s="298">
        <v>2146407</v>
      </c>
      <c r="B161" s="299" t="s">
        <v>1351</v>
      </c>
      <c r="C161" s="301"/>
      <c r="D161" s="301">
        <v>0</v>
      </c>
      <c r="E161" s="292" t="str">
        <f t="shared" si="12"/>
        <v/>
      </c>
      <c r="F161" s="293" t="str">
        <f t="shared" si="13"/>
        <v>否</v>
      </c>
      <c r="G161" s="276" t="str">
        <f t="shared" si="14"/>
        <v>项</v>
      </c>
      <c r="H161" s="294" t="str">
        <f t="shared" si="15"/>
        <v>214</v>
      </c>
      <c r="I161" s="294" t="str">
        <f t="shared" si="16"/>
        <v>21464</v>
      </c>
      <c r="J161" s="294" t="str">
        <f t="shared" si="17"/>
        <v>2146407</v>
      </c>
    </row>
    <row r="162" s="275" customFormat="1" ht="36" hidden="1" customHeight="1" spans="1:10">
      <c r="A162" s="298">
        <v>2146499</v>
      </c>
      <c r="B162" s="303" t="s">
        <v>1352</v>
      </c>
      <c r="C162" s="301"/>
      <c r="D162" s="301">
        <v>0</v>
      </c>
      <c r="E162" s="292" t="str">
        <f t="shared" si="12"/>
        <v/>
      </c>
      <c r="F162" s="293" t="str">
        <f t="shared" si="13"/>
        <v>否</v>
      </c>
      <c r="G162" s="276" t="str">
        <f t="shared" si="14"/>
        <v>项</v>
      </c>
      <c r="H162" s="294" t="str">
        <f t="shared" si="15"/>
        <v>214</v>
      </c>
      <c r="I162" s="294" t="str">
        <f t="shared" si="16"/>
        <v>21464</v>
      </c>
      <c r="J162" s="294" t="str">
        <f t="shared" si="17"/>
        <v>2146499</v>
      </c>
    </row>
    <row r="163" s="275" customFormat="1" ht="36" hidden="1" customHeight="1" spans="1:10">
      <c r="A163" s="295">
        <v>21468</v>
      </c>
      <c r="B163" s="296" t="s">
        <v>1353</v>
      </c>
      <c r="C163" s="305">
        <f>SUMIFS(C164:C$278,$G164:$G$278,"项",$I164:$I$278,$A163)</f>
        <v>0</v>
      </c>
      <c r="D163" s="305">
        <f>SUMIFS(D164:D$278,$G164:$G$278,"项",$I164:$I$278,$A163)</f>
        <v>0</v>
      </c>
      <c r="E163" s="292" t="str">
        <f t="shared" si="12"/>
        <v/>
      </c>
      <c r="F163" s="293" t="str">
        <f t="shared" si="13"/>
        <v>否</v>
      </c>
      <c r="G163" s="276" t="str">
        <f t="shared" si="14"/>
        <v>款</v>
      </c>
      <c r="H163" s="294" t="str">
        <f t="shared" si="15"/>
        <v>214</v>
      </c>
      <c r="I163" s="294" t="str">
        <f t="shared" si="16"/>
        <v>21468</v>
      </c>
      <c r="J163" s="294" t="str">
        <f t="shared" si="17"/>
        <v>21468</v>
      </c>
    </row>
    <row r="164" s="275" customFormat="1" ht="36" hidden="1" customHeight="1" spans="1:10">
      <c r="A164" s="298">
        <v>2146801</v>
      </c>
      <c r="B164" s="299" t="s">
        <v>1354</v>
      </c>
      <c r="C164" s="301"/>
      <c r="D164" s="301">
        <v>0</v>
      </c>
      <c r="E164" s="292" t="str">
        <f t="shared" si="12"/>
        <v/>
      </c>
      <c r="F164" s="293" t="str">
        <f t="shared" si="13"/>
        <v>否</v>
      </c>
      <c r="G164" s="276" t="str">
        <f t="shared" si="14"/>
        <v>项</v>
      </c>
      <c r="H164" s="294" t="str">
        <f t="shared" si="15"/>
        <v>214</v>
      </c>
      <c r="I164" s="294" t="str">
        <f t="shared" si="16"/>
        <v>21468</v>
      </c>
      <c r="J164" s="294" t="str">
        <f t="shared" si="17"/>
        <v>2146801</v>
      </c>
    </row>
    <row r="165" s="275" customFormat="1" ht="36" hidden="1" customHeight="1" spans="1:10">
      <c r="A165" s="298">
        <v>2146802</v>
      </c>
      <c r="B165" s="303" t="s">
        <v>1355</v>
      </c>
      <c r="C165" s="301"/>
      <c r="D165" s="301">
        <v>0</v>
      </c>
      <c r="E165" s="292" t="str">
        <f t="shared" si="12"/>
        <v/>
      </c>
      <c r="F165" s="293" t="str">
        <f t="shared" si="13"/>
        <v>否</v>
      </c>
      <c r="G165" s="276" t="str">
        <f t="shared" si="14"/>
        <v>项</v>
      </c>
      <c r="H165" s="294" t="str">
        <f t="shared" si="15"/>
        <v>214</v>
      </c>
      <c r="I165" s="294" t="str">
        <f t="shared" si="16"/>
        <v>21468</v>
      </c>
      <c r="J165" s="294" t="str">
        <f t="shared" si="17"/>
        <v>2146802</v>
      </c>
    </row>
    <row r="166" s="275" customFormat="1" ht="36" hidden="1" customHeight="1" spans="1:10">
      <c r="A166" s="298">
        <v>2146803</v>
      </c>
      <c r="B166" s="303" t="s">
        <v>1356</v>
      </c>
      <c r="C166" s="301"/>
      <c r="D166" s="301">
        <v>0</v>
      </c>
      <c r="E166" s="292" t="str">
        <f t="shared" si="12"/>
        <v/>
      </c>
      <c r="F166" s="293" t="str">
        <f t="shared" si="13"/>
        <v>否</v>
      </c>
      <c r="G166" s="276" t="str">
        <f t="shared" si="14"/>
        <v>项</v>
      </c>
      <c r="H166" s="294" t="str">
        <f t="shared" si="15"/>
        <v>214</v>
      </c>
      <c r="I166" s="294" t="str">
        <f t="shared" si="16"/>
        <v>21468</v>
      </c>
      <c r="J166" s="294" t="str">
        <f t="shared" si="17"/>
        <v>2146803</v>
      </c>
    </row>
    <row r="167" s="275" customFormat="1" ht="36" hidden="1" customHeight="1" spans="1:10">
      <c r="A167" s="298">
        <v>2146804</v>
      </c>
      <c r="B167" s="299" t="s">
        <v>1357</v>
      </c>
      <c r="C167" s="301"/>
      <c r="D167" s="301">
        <v>0</v>
      </c>
      <c r="E167" s="292" t="str">
        <f t="shared" si="12"/>
        <v/>
      </c>
      <c r="F167" s="293" t="str">
        <f t="shared" si="13"/>
        <v>否</v>
      </c>
      <c r="G167" s="276" t="str">
        <f t="shared" si="14"/>
        <v>项</v>
      </c>
      <c r="H167" s="294" t="str">
        <f t="shared" si="15"/>
        <v>214</v>
      </c>
      <c r="I167" s="294" t="str">
        <f t="shared" si="16"/>
        <v>21468</v>
      </c>
      <c r="J167" s="294" t="str">
        <f t="shared" si="17"/>
        <v>2146804</v>
      </c>
    </row>
    <row r="168" s="275" customFormat="1" ht="36" hidden="1" customHeight="1" spans="1:10">
      <c r="A168" s="298">
        <v>2146805</v>
      </c>
      <c r="B168" s="299" t="s">
        <v>1358</v>
      </c>
      <c r="C168" s="301"/>
      <c r="D168" s="301">
        <v>0</v>
      </c>
      <c r="E168" s="292" t="str">
        <f t="shared" si="12"/>
        <v/>
      </c>
      <c r="F168" s="293" t="str">
        <f t="shared" si="13"/>
        <v>否</v>
      </c>
      <c r="G168" s="276" t="str">
        <f t="shared" si="14"/>
        <v>项</v>
      </c>
      <c r="H168" s="294" t="str">
        <f t="shared" si="15"/>
        <v>214</v>
      </c>
      <c r="I168" s="294" t="str">
        <f t="shared" si="16"/>
        <v>21468</v>
      </c>
      <c r="J168" s="294" t="str">
        <f t="shared" si="17"/>
        <v>2146805</v>
      </c>
    </row>
    <row r="169" s="275" customFormat="1" ht="36" hidden="1" customHeight="1" spans="1:10">
      <c r="A169" s="298">
        <v>2146899</v>
      </c>
      <c r="B169" s="299" t="s">
        <v>1359</v>
      </c>
      <c r="C169" s="301"/>
      <c r="D169" s="301">
        <v>0</v>
      </c>
      <c r="E169" s="292" t="str">
        <f t="shared" si="12"/>
        <v/>
      </c>
      <c r="F169" s="293" t="str">
        <f t="shared" si="13"/>
        <v>否</v>
      </c>
      <c r="G169" s="276" t="str">
        <f t="shared" si="14"/>
        <v>项</v>
      </c>
      <c r="H169" s="294" t="str">
        <f t="shared" si="15"/>
        <v>214</v>
      </c>
      <c r="I169" s="294" t="str">
        <f t="shared" si="16"/>
        <v>21468</v>
      </c>
      <c r="J169" s="294" t="str">
        <f t="shared" si="17"/>
        <v>2146899</v>
      </c>
    </row>
    <row r="170" s="275" customFormat="1" ht="36" hidden="1" customHeight="1" spans="1:10">
      <c r="A170" s="295">
        <v>21469</v>
      </c>
      <c r="B170" s="296" t="s">
        <v>1360</v>
      </c>
      <c r="C170" s="305">
        <f>SUMIFS(C171:C$278,$G171:$G$278,"项",$I171:$I$278,$A170)</f>
        <v>0</v>
      </c>
      <c r="D170" s="305">
        <f>SUMIFS(D171:D$278,$G171:$G$278,"项",$I171:$I$278,$A170)</f>
        <v>0</v>
      </c>
      <c r="E170" s="292" t="str">
        <f t="shared" si="12"/>
        <v/>
      </c>
      <c r="F170" s="293" t="str">
        <f t="shared" si="13"/>
        <v>否</v>
      </c>
      <c r="G170" s="276" t="str">
        <f t="shared" si="14"/>
        <v>款</v>
      </c>
      <c r="H170" s="294" t="str">
        <f t="shared" si="15"/>
        <v>214</v>
      </c>
      <c r="I170" s="294" t="str">
        <f t="shared" si="16"/>
        <v>21469</v>
      </c>
      <c r="J170" s="294" t="str">
        <f t="shared" si="17"/>
        <v>21469</v>
      </c>
    </row>
    <row r="171" s="275" customFormat="1" ht="36" hidden="1" customHeight="1" spans="1:10">
      <c r="A171" s="298">
        <v>2146901</v>
      </c>
      <c r="B171" s="299" t="s">
        <v>1361</v>
      </c>
      <c r="C171" s="301"/>
      <c r="D171" s="301">
        <v>0</v>
      </c>
      <c r="E171" s="292" t="str">
        <f t="shared" si="12"/>
        <v/>
      </c>
      <c r="F171" s="293" t="str">
        <f t="shared" si="13"/>
        <v>否</v>
      </c>
      <c r="G171" s="276" t="str">
        <f t="shared" si="14"/>
        <v>项</v>
      </c>
      <c r="H171" s="294" t="str">
        <f t="shared" si="15"/>
        <v>214</v>
      </c>
      <c r="I171" s="294" t="str">
        <f t="shared" si="16"/>
        <v>21469</v>
      </c>
      <c r="J171" s="294" t="str">
        <f t="shared" si="17"/>
        <v>2146901</v>
      </c>
    </row>
    <row r="172" s="275" customFormat="1" ht="36" hidden="1" customHeight="1" spans="1:10">
      <c r="A172" s="298">
        <v>2146902</v>
      </c>
      <c r="B172" s="303" t="s">
        <v>1362</v>
      </c>
      <c r="C172" s="301"/>
      <c r="D172" s="301">
        <v>0</v>
      </c>
      <c r="E172" s="292" t="str">
        <f t="shared" si="12"/>
        <v/>
      </c>
      <c r="F172" s="293" t="str">
        <f t="shared" si="13"/>
        <v>否</v>
      </c>
      <c r="G172" s="276" t="str">
        <f t="shared" si="14"/>
        <v>项</v>
      </c>
      <c r="H172" s="294" t="str">
        <f t="shared" si="15"/>
        <v>214</v>
      </c>
      <c r="I172" s="294" t="str">
        <f t="shared" si="16"/>
        <v>21469</v>
      </c>
      <c r="J172" s="294" t="str">
        <f t="shared" si="17"/>
        <v>2146902</v>
      </c>
    </row>
    <row r="173" s="275" customFormat="1" ht="36" hidden="1" customHeight="1" spans="1:10">
      <c r="A173" s="298">
        <v>2146903</v>
      </c>
      <c r="B173" s="308" t="s">
        <v>1363</v>
      </c>
      <c r="C173" s="301"/>
      <c r="D173" s="301">
        <v>0</v>
      </c>
      <c r="E173" s="292" t="str">
        <f t="shared" si="12"/>
        <v/>
      </c>
      <c r="F173" s="293" t="str">
        <f t="shared" si="13"/>
        <v>否</v>
      </c>
      <c r="G173" s="276" t="str">
        <f t="shared" si="14"/>
        <v>项</v>
      </c>
      <c r="H173" s="294" t="str">
        <f t="shared" si="15"/>
        <v>214</v>
      </c>
      <c r="I173" s="294" t="str">
        <f t="shared" si="16"/>
        <v>21469</v>
      </c>
      <c r="J173" s="294" t="str">
        <f t="shared" si="17"/>
        <v>2146903</v>
      </c>
    </row>
    <row r="174" s="275" customFormat="1" ht="36" hidden="1" customHeight="1" spans="1:10">
      <c r="A174" s="298">
        <v>2146904</v>
      </c>
      <c r="B174" s="308" t="s">
        <v>1364</v>
      </c>
      <c r="C174" s="301"/>
      <c r="D174" s="301">
        <v>0</v>
      </c>
      <c r="E174" s="292" t="str">
        <f t="shared" si="12"/>
        <v/>
      </c>
      <c r="F174" s="293" t="str">
        <f t="shared" si="13"/>
        <v>否</v>
      </c>
      <c r="G174" s="276" t="str">
        <f t="shared" si="14"/>
        <v>项</v>
      </c>
      <c r="H174" s="294" t="str">
        <f t="shared" si="15"/>
        <v>214</v>
      </c>
      <c r="I174" s="294" t="str">
        <f t="shared" si="16"/>
        <v>21469</v>
      </c>
      <c r="J174" s="294" t="str">
        <f t="shared" si="17"/>
        <v>2146904</v>
      </c>
    </row>
    <row r="175" s="275" customFormat="1" ht="36" hidden="1" customHeight="1" spans="1:10">
      <c r="A175" s="298">
        <v>2146906</v>
      </c>
      <c r="B175" s="308" t="s">
        <v>1365</v>
      </c>
      <c r="C175" s="301"/>
      <c r="D175" s="301">
        <v>0</v>
      </c>
      <c r="E175" s="292" t="str">
        <f t="shared" si="12"/>
        <v/>
      </c>
      <c r="F175" s="293" t="str">
        <f t="shared" si="13"/>
        <v>否</v>
      </c>
      <c r="G175" s="276" t="str">
        <f t="shared" si="14"/>
        <v>项</v>
      </c>
      <c r="H175" s="294" t="str">
        <f t="shared" si="15"/>
        <v>214</v>
      </c>
      <c r="I175" s="294" t="str">
        <f t="shared" si="16"/>
        <v>21469</v>
      </c>
      <c r="J175" s="294" t="str">
        <f t="shared" si="17"/>
        <v>2146906</v>
      </c>
    </row>
    <row r="176" s="275" customFormat="1" ht="36" hidden="1" customHeight="1" spans="1:10">
      <c r="A176" s="298">
        <v>2146907</v>
      </c>
      <c r="B176" s="308" t="s">
        <v>1366</v>
      </c>
      <c r="C176" s="301"/>
      <c r="D176" s="301">
        <v>0</v>
      </c>
      <c r="E176" s="292" t="str">
        <f t="shared" si="12"/>
        <v/>
      </c>
      <c r="F176" s="293" t="str">
        <f t="shared" si="13"/>
        <v>否</v>
      </c>
      <c r="G176" s="276" t="str">
        <f t="shared" si="14"/>
        <v>项</v>
      </c>
      <c r="H176" s="294" t="str">
        <f t="shared" si="15"/>
        <v>214</v>
      </c>
      <c r="I176" s="294" t="str">
        <f t="shared" si="16"/>
        <v>21469</v>
      </c>
      <c r="J176" s="294" t="str">
        <f t="shared" si="17"/>
        <v>2146907</v>
      </c>
    </row>
    <row r="177" s="275" customFormat="1" ht="36" hidden="1" customHeight="1" spans="1:10">
      <c r="A177" s="298">
        <v>2146908</v>
      </c>
      <c r="B177" s="308" t="s">
        <v>1367</v>
      </c>
      <c r="C177" s="301"/>
      <c r="D177" s="301">
        <v>0</v>
      </c>
      <c r="E177" s="292" t="str">
        <f t="shared" si="12"/>
        <v/>
      </c>
      <c r="F177" s="293" t="str">
        <f t="shared" si="13"/>
        <v>否</v>
      </c>
      <c r="G177" s="276" t="str">
        <f t="shared" si="14"/>
        <v>项</v>
      </c>
      <c r="H177" s="294" t="str">
        <f t="shared" si="15"/>
        <v>214</v>
      </c>
      <c r="I177" s="294" t="str">
        <f t="shared" si="16"/>
        <v>21469</v>
      </c>
      <c r="J177" s="294" t="str">
        <f t="shared" si="17"/>
        <v>2146908</v>
      </c>
    </row>
    <row r="178" s="275" customFormat="1" ht="36" hidden="1" customHeight="1" spans="1:10">
      <c r="A178" s="298">
        <v>2146999</v>
      </c>
      <c r="B178" s="308" t="s">
        <v>1368</v>
      </c>
      <c r="C178" s="301"/>
      <c r="D178" s="301">
        <v>0</v>
      </c>
      <c r="E178" s="292" t="str">
        <f t="shared" si="12"/>
        <v/>
      </c>
      <c r="F178" s="293" t="str">
        <f t="shared" si="13"/>
        <v>否</v>
      </c>
      <c r="G178" s="276" t="str">
        <f t="shared" si="14"/>
        <v>项</v>
      </c>
      <c r="H178" s="294" t="str">
        <f t="shared" si="15"/>
        <v>214</v>
      </c>
      <c r="I178" s="294" t="str">
        <f t="shared" si="16"/>
        <v>21469</v>
      </c>
      <c r="J178" s="294" t="str">
        <f t="shared" si="17"/>
        <v>2146999</v>
      </c>
    </row>
    <row r="179" s="275" customFormat="1" ht="36" hidden="1" customHeight="1" spans="1:10">
      <c r="A179" s="295">
        <v>21470</v>
      </c>
      <c r="B179" s="309" t="s">
        <v>1369</v>
      </c>
      <c r="C179" s="305">
        <f>SUMIFS(C180:C$278,$G180:$G$278,"项",$I180:$I$278,$A179)</f>
        <v>0</v>
      </c>
      <c r="D179" s="305">
        <f>SUMIFS(D180:D$278,$G180:$G$278,"项",$I180:$I$278,$A179)</f>
        <v>0</v>
      </c>
      <c r="E179" s="292" t="str">
        <f t="shared" si="12"/>
        <v/>
      </c>
      <c r="F179" s="293" t="str">
        <f t="shared" si="13"/>
        <v>否</v>
      </c>
      <c r="G179" s="276" t="str">
        <f t="shared" si="14"/>
        <v>款</v>
      </c>
      <c r="H179" s="294" t="str">
        <f t="shared" si="15"/>
        <v>214</v>
      </c>
      <c r="I179" s="294" t="str">
        <f t="shared" si="16"/>
        <v>21470</v>
      </c>
      <c r="J179" s="294" t="str">
        <f t="shared" si="17"/>
        <v>21470</v>
      </c>
    </row>
    <row r="180" s="275" customFormat="1" ht="36" hidden="1" customHeight="1" spans="1:10">
      <c r="A180" s="298">
        <v>2147001</v>
      </c>
      <c r="B180" s="308" t="s">
        <v>1331</v>
      </c>
      <c r="C180" s="301"/>
      <c r="D180" s="301">
        <v>0</v>
      </c>
      <c r="E180" s="292" t="str">
        <f t="shared" si="12"/>
        <v/>
      </c>
      <c r="F180" s="293" t="str">
        <f t="shared" si="13"/>
        <v>否</v>
      </c>
      <c r="G180" s="276" t="str">
        <f t="shared" si="14"/>
        <v>项</v>
      </c>
      <c r="H180" s="294" t="str">
        <f t="shared" si="15"/>
        <v>214</v>
      </c>
      <c r="I180" s="294" t="str">
        <f t="shared" si="16"/>
        <v>21470</v>
      </c>
      <c r="J180" s="294" t="str">
        <f t="shared" si="17"/>
        <v>2147001</v>
      </c>
    </row>
    <row r="181" s="275" customFormat="1" ht="36" hidden="1" customHeight="1" spans="1:10">
      <c r="A181" s="298">
        <v>2147099</v>
      </c>
      <c r="B181" s="308" t="s">
        <v>1370</v>
      </c>
      <c r="C181" s="301"/>
      <c r="D181" s="301">
        <v>0</v>
      </c>
      <c r="E181" s="292" t="str">
        <f t="shared" si="12"/>
        <v/>
      </c>
      <c r="F181" s="293" t="str">
        <f t="shared" si="13"/>
        <v>否</v>
      </c>
      <c r="G181" s="276" t="str">
        <f t="shared" si="14"/>
        <v>项</v>
      </c>
      <c r="H181" s="294" t="str">
        <f t="shared" si="15"/>
        <v>214</v>
      </c>
      <c r="I181" s="294" t="str">
        <f t="shared" si="16"/>
        <v>21470</v>
      </c>
      <c r="J181" s="294" t="str">
        <f t="shared" si="17"/>
        <v>2147099</v>
      </c>
    </row>
    <row r="182" s="275" customFormat="1" ht="36" hidden="1" customHeight="1" spans="1:10">
      <c r="A182" s="295">
        <v>21471</v>
      </c>
      <c r="B182" s="309" t="s">
        <v>1371</v>
      </c>
      <c r="C182" s="305">
        <f>SUMIFS(C183:C$278,$G183:$G$278,"项",$I183:$I$278,$A182)</f>
        <v>0</v>
      </c>
      <c r="D182" s="305">
        <f>SUMIFS(D183:D$278,$G183:$G$278,"项",$I183:$I$278,$A182)</f>
        <v>0</v>
      </c>
      <c r="E182" s="292" t="str">
        <f t="shared" si="12"/>
        <v/>
      </c>
      <c r="F182" s="293" t="str">
        <f t="shared" si="13"/>
        <v>否</v>
      </c>
      <c r="G182" s="276" t="str">
        <f t="shared" si="14"/>
        <v>款</v>
      </c>
      <c r="H182" s="294" t="str">
        <f t="shared" si="15"/>
        <v>214</v>
      </c>
      <c r="I182" s="294" t="str">
        <f t="shared" si="16"/>
        <v>21471</v>
      </c>
      <c r="J182" s="294" t="str">
        <f t="shared" si="17"/>
        <v>21471</v>
      </c>
    </row>
    <row r="183" s="275" customFormat="1" ht="36" hidden="1" customHeight="1" spans="1:10">
      <c r="A183" s="298">
        <v>2147101</v>
      </c>
      <c r="B183" s="308" t="s">
        <v>1331</v>
      </c>
      <c r="C183" s="301"/>
      <c r="D183" s="301">
        <v>0</v>
      </c>
      <c r="E183" s="292" t="str">
        <f t="shared" si="12"/>
        <v/>
      </c>
      <c r="F183" s="293" t="str">
        <f t="shared" si="13"/>
        <v>否</v>
      </c>
      <c r="G183" s="276" t="str">
        <f t="shared" si="14"/>
        <v>项</v>
      </c>
      <c r="H183" s="294" t="str">
        <f t="shared" si="15"/>
        <v>214</v>
      </c>
      <c r="I183" s="294" t="str">
        <f t="shared" si="16"/>
        <v>21471</v>
      </c>
      <c r="J183" s="294" t="str">
        <f t="shared" si="17"/>
        <v>2147101</v>
      </c>
    </row>
    <row r="184" s="275" customFormat="1" ht="36" hidden="1" customHeight="1" spans="1:10">
      <c r="A184" s="298">
        <v>2147199</v>
      </c>
      <c r="B184" s="308" t="s">
        <v>1372</v>
      </c>
      <c r="C184" s="301"/>
      <c r="D184" s="301">
        <v>0</v>
      </c>
      <c r="E184" s="292" t="str">
        <f t="shared" si="12"/>
        <v/>
      </c>
      <c r="F184" s="293" t="str">
        <f t="shared" si="13"/>
        <v>否</v>
      </c>
      <c r="G184" s="276" t="str">
        <f t="shared" si="14"/>
        <v>项</v>
      </c>
      <c r="H184" s="294" t="str">
        <f t="shared" si="15"/>
        <v>214</v>
      </c>
      <c r="I184" s="294" t="str">
        <f t="shared" si="16"/>
        <v>21471</v>
      </c>
      <c r="J184" s="294" t="str">
        <f t="shared" si="17"/>
        <v>2147199</v>
      </c>
    </row>
    <row r="185" s="275" customFormat="1" ht="36" hidden="1" customHeight="1" spans="1:10">
      <c r="A185" s="295">
        <v>21472</v>
      </c>
      <c r="B185" s="309" t="s">
        <v>1373</v>
      </c>
      <c r="C185" s="305">
        <f>SUMIFS(C186:C$278,$G186:$G$278,"项",$I186:$I$278,$A185)</f>
        <v>0</v>
      </c>
      <c r="D185" s="305">
        <f>SUMIFS(D186:D$278,$G186:$G$278,"项",$I186:$I$278,$A185)</f>
        <v>0</v>
      </c>
      <c r="E185" s="292" t="str">
        <f t="shared" si="12"/>
        <v/>
      </c>
      <c r="F185" s="293" t="str">
        <f t="shared" si="13"/>
        <v>否</v>
      </c>
      <c r="G185" s="276" t="str">
        <f t="shared" si="14"/>
        <v>款</v>
      </c>
      <c r="H185" s="294" t="str">
        <f t="shared" si="15"/>
        <v>214</v>
      </c>
      <c r="I185" s="294" t="str">
        <f t="shared" si="16"/>
        <v>21472</v>
      </c>
      <c r="J185" s="294" t="str">
        <f t="shared" si="17"/>
        <v>21472</v>
      </c>
    </row>
    <row r="186" s="275" customFormat="1" ht="36" hidden="1" customHeight="1" spans="1:10">
      <c r="A186" s="295">
        <v>21473</v>
      </c>
      <c r="B186" s="309" t="s">
        <v>1374</v>
      </c>
      <c r="C186" s="305">
        <f>SUMIFS(C187:C$278,$G187:$G$278,"项",$I187:$I$278,$A186)</f>
        <v>0</v>
      </c>
      <c r="D186" s="305">
        <f>SUMIFS(D187:D$278,$G187:$G$278,"项",$I187:$I$278,$A186)</f>
        <v>0</v>
      </c>
      <c r="E186" s="292" t="str">
        <f t="shared" si="12"/>
        <v/>
      </c>
      <c r="F186" s="293" t="str">
        <f t="shared" si="13"/>
        <v>否</v>
      </c>
      <c r="G186" s="276" t="str">
        <f t="shared" si="14"/>
        <v>款</v>
      </c>
      <c r="H186" s="294" t="str">
        <f t="shared" si="15"/>
        <v>214</v>
      </c>
      <c r="I186" s="294" t="str">
        <f t="shared" si="16"/>
        <v>21473</v>
      </c>
      <c r="J186" s="294" t="str">
        <f t="shared" si="17"/>
        <v>21473</v>
      </c>
    </row>
    <row r="187" s="275" customFormat="1" ht="36" hidden="1" customHeight="1" spans="1:10">
      <c r="A187" s="298">
        <v>2147301</v>
      </c>
      <c r="B187" s="308" t="s">
        <v>1340</v>
      </c>
      <c r="C187" s="301"/>
      <c r="D187" s="301">
        <v>0</v>
      </c>
      <c r="E187" s="292" t="str">
        <f t="shared" si="12"/>
        <v/>
      </c>
      <c r="F187" s="293" t="str">
        <f t="shared" si="13"/>
        <v>否</v>
      </c>
      <c r="G187" s="276" t="str">
        <f t="shared" si="14"/>
        <v>项</v>
      </c>
      <c r="H187" s="294" t="str">
        <f t="shared" si="15"/>
        <v>214</v>
      </c>
      <c r="I187" s="294" t="str">
        <f t="shared" si="16"/>
        <v>21473</v>
      </c>
      <c r="J187" s="294" t="str">
        <f t="shared" si="17"/>
        <v>2147301</v>
      </c>
    </row>
    <row r="188" s="275" customFormat="1" ht="36" hidden="1" customHeight="1" spans="1:10">
      <c r="A188" s="298">
        <v>2147303</v>
      </c>
      <c r="B188" s="308" t="s">
        <v>1342</v>
      </c>
      <c r="C188" s="301"/>
      <c r="D188" s="301">
        <v>0</v>
      </c>
      <c r="E188" s="292" t="str">
        <f t="shared" si="12"/>
        <v/>
      </c>
      <c r="F188" s="293" t="str">
        <f t="shared" si="13"/>
        <v>否</v>
      </c>
      <c r="G188" s="276" t="str">
        <f t="shared" si="14"/>
        <v>项</v>
      </c>
      <c r="H188" s="294" t="str">
        <f t="shared" si="15"/>
        <v>214</v>
      </c>
      <c r="I188" s="294" t="str">
        <f t="shared" si="16"/>
        <v>21473</v>
      </c>
      <c r="J188" s="294" t="str">
        <f t="shared" si="17"/>
        <v>2147303</v>
      </c>
    </row>
    <row r="189" s="275" customFormat="1" ht="36" hidden="1" customHeight="1" spans="1:10">
      <c r="A189" s="298">
        <v>2147399</v>
      </c>
      <c r="B189" s="308" t="s">
        <v>1375</v>
      </c>
      <c r="C189" s="301"/>
      <c r="D189" s="301">
        <v>0</v>
      </c>
      <c r="E189" s="292" t="str">
        <f t="shared" si="12"/>
        <v/>
      </c>
      <c r="F189" s="293" t="str">
        <f t="shared" si="13"/>
        <v>否</v>
      </c>
      <c r="G189" s="276" t="str">
        <f t="shared" si="14"/>
        <v>项</v>
      </c>
      <c r="H189" s="294" t="str">
        <f t="shared" si="15"/>
        <v>214</v>
      </c>
      <c r="I189" s="294" t="str">
        <f t="shared" si="16"/>
        <v>21473</v>
      </c>
      <c r="J189" s="294" t="str">
        <f t="shared" si="17"/>
        <v>2147399</v>
      </c>
    </row>
    <row r="190" s="275" customFormat="1" ht="36" customHeight="1" spans="1:10">
      <c r="A190" s="289">
        <v>215</v>
      </c>
      <c r="B190" s="310" t="s">
        <v>1376</v>
      </c>
      <c r="C190" s="291">
        <f>SUMIFS(C191:C$278,$G191:$G$278,"款",$H191:$H$278,$A190)</f>
        <v>0</v>
      </c>
      <c r="D190" s="291">
        <f>SUMIFS(D191:D$278,$G191:$G$278,"款",$H191:$H$278,$A190)</f>
        <v>0</v>
      </c>
      <c r="E190" s="292" t="str">
        <f t="shared" si="12"/>
        <v/>
      </c>
      <c r="F190" s="293" t="str">
        <f t="shared" si="13"/>
        <v>是</v>
      </c>
      <c r="G190" s="276" t="str">
        <f t="shared" si="14"/>
        <v>类</v>
      </c>
      <c r="H190" s="294" t="str">
        <f t="shared" si="15"/>
        <v>215</v>
      </c>
      <c r="I190" s="294" t="str">
        <f t="shared" si="16"/>
        <v>215</v>
      </c>
      <c r="J190" s="294" t="str">
        <f t="shared" si="17"/>
        <v>215</v>
      </c>
    </row>
    <row r="191" s="275" customFormat="1" ht="36" hidden="1" customHeight="1" spans="1:10">
      <c r="A191" s="295">
        <v>21562</v>
      </c>
      <c r="B191" s="309" t="s">
        <v>1377</v>
      </c>
      <c r="C191" s="305">
        <f>SUMIFS(C192:C$278,$G192:$G$278,"项",$I192:$I$278,$A191)</f>
        <v>0</v>
      </c>
      <c r="D191" s="305">
        <f>SUMIFS(D192:D$278,$G192:$G$278,"项",$I192:$I$278,$A191)</f>
        <v>0</v>
      </c>
      <c r="E191" s="292" t="str">
        <f t="shared" si="12"/>
        <v/>
      </c>
      <c r="F191" s="293" t="str">
        <f t="shared" si="13"/>
        <v>否</v>
      </c>
      <c r="G191" s="276" t="str">
        <f t="shared" si="14"/>
        <v>款</v>
      </c>
      <c r="H191" s="294" t="str">
        <f t="shared" si="15"/>
        <v>215</v>
      </c>
      <c r="I191" s="294" t="str">
        <f t="shared" si="16"/>
        <v>21562</v>
      </c>
      <c r="J191" s="294" t="str">
        <f t="shared" si="17"/>
        <v>21562</v>
      </c>
    </row>
    <row r="192" s="275" customFormat="1" ht="36" hidden="1" customHeight="1" spans="1:10">
      <c r="A192" s="298">
        <v>2156202</v>
      </c>
      <c r="B192" s="308" t="s">
        <v>1378</v>
      </c>
      <c r="C192" s="301"/>
      <c r="D192" s="301">
        <v>0</v>
      </c>
      <c r="E192" s="292" t="str">
        <f t="shared" si="12"/>
        <v/>
      </c>
      <c r="F192" s="293" t="str">
        <f t="shared" si="13"/>
        <v>否</v>
      </c>
      <c r="G192" s="276" t="str">
        <f t="shared" si="14"/>
        <v>项</v>
      </c>
      <c r="H192" s="294" t="str">
        <f t="shared" si="15"/>
        <v>215</v>
      </c>
      <c r="I192" s="294" t="str">
        <f t="shared" si="16"/>
        <v>21562</v>
      </c>
      <c r="J192" s="294" t="str">
        <f t="shared" si="17"/>
        <v>2156202</v>
      </c>
    </row>
    <row r="193" s="275" customFormat="1" ht="36" hidden="1" customHeight="1" spans="1:10">
      <c r="A193" s="298">
        <v>2156299</v>
      </c>
      <c r="B193" s="308" t="s">
        <v>1379</v>
      </c>
      <c r="C193" s="301"/>
      <c r="D193" s="301">
        <v>0</v>
      </c>
      <c r="E193" s="292" t="str">
        <f t="shared" si="12"/>
        <v/>
      </c>
      <c r="F193" s="293" t="str">
        <f t="shared" si="13"/>
        <v>否</v>
      </c>
      <c r="G193" s="276" t="str">
        <f t="shared" si="14"/>
        <v>项</v>
      </c>
      <c r="H193" s="294" t="str">
        <f t="shared" si="15"/>
        <v>215</v>
      </c>
      <c r="I193" s="294" t="str">
        <f t="shared" si="16"/>
        <v>21562</v>
      </c>
      <c r="J193" s="294" t="str">
        <f t="shared" si="17"/>
        <v>2156299</v>
      </c>
    </row>
    <row r="194" s="275" customFormat="1" ht="36" customHeight="1" spans="1:10">
      <c r="A194" s="289">
        <v>229</v>
      </c>
      <c r="B194" s="310" t="s">
        <v>1380</v>
      </c>
      <c r="C194" s="291">
        <f>SUMIFS(C195:C$278,$G195:$G$278,"款",$H195:$H$278,$A194)</f>
        <v>62162</v>
      </c>
      <c r="D194" s="291">
        <f>SUMIFS(D195:D$278,$G195:$G$278,"款",$H195:$H$278,$A194)</f>
        <v>2535</v>
      </c>
      <c r="E194" s="292">
        <f t="shared" si="12"/>
        <v>-0.959219458833371</v>
      </c>
      <c r="F194" s="293" t="str">
        <f t="shared" si="13"/>
        <v>是</v>
      </c>
      <c r="G194" s="276" t="str">
        <f t="shared" si="14"/>
        <v>类</v>
      </c>
      <c r="H194" s="294" t="str">
        <f t="shared" si="15"/>
        <v>229</v>
      </c>
      <c r="I194" s="294" t="str">
        <f t="shared" si="16"/>
        <v>229</v>
      </c>
      <c r="J194" s="294" t="str">
        <f t="shared" si="17"/>
        <v>229</v>
      </c>
    </row>
    <row r="195" s="275" customFormat="1" ht="36" customHeight="1" spans="1:10">
      <c r="A195" s="295">
        <v>22904</v>
      </c>
      <c r="B195" s="309" t="s">
        <v>1381</v>
      </c>
      <c r="C195" s="297">
        <f>SUMIFS(C196:C$278,$G196:$G$278,"项",$I196:$I$278,$A195)</f>
        <v>59927</v>
      </c>
      <c r="D195" s="297">
        <f>SUMIFS(D196:D$278,$G196:$G$278,"项",$I196:$I$278,$A195)</f>
        <v>0</v>
      </c>
      <c r="E195" s="292">
        <f t="shared" si="12"/>
        <v>-1</v>
      </c>
      <c r="F195" s="293" t="str">
        <f t="shared" si="13"/>
        <v>是</v>
      </c>
      <c r="G195" s="276" t="str">
        <f t="shared" si="14"/>
        <v>款</v>
      </c>
      <c r="H195" s="294" t="str">
        <f t="shared" si="15"/>
        <v>229</v>
      </c>
      <c r="I195" s="294" t="str">
        <f t="shared" si="16"/>
        <v>22904</v>
      </c>
      <c r="J195" s="294" t="str">
        <f t="shared" si="17"/>
        <v>22904</v>
      </c>
    </row>
    <row r="196" s="275" customFormat="1" ht="36" hidden="1" customHeight="1" spans="1:10">
      <c r="A196" s="298">
        <v>2290401</v>
      </c>
      <c r="B196" s="308" t="s">
        <v>1382</v>
      </c>
      <c r="C196" s="301"/>
      <c r="D196" s="301">
        <v>0</v>
      </c>
      <c r="E196" s="292" t="str">
        <f t="shared" ref="E196:E259" si="18">IF(C196&lt;&gt;0,D196/C196-1,"")</f>
        <v/>
      </c>
      <c r="F196" s="293" t="str">
        <f t="shared" ref="F196:F259" si="19">IF(LEN(A196)=3,"是",IF(B196&lt;&gt;"",IF(SUM(C196:D196)&lt;&gt;0,"是","否"),"是"))</f>
        <v>否</v>
      </c>
      <c r="G196" s="276" t="str">
        <f t="shared" ref="G196:G259" si="20">_xlfn.IFS(LEN(A196)=3,"类",LEN(A196)=5,"款",LEN(A196)=7,"项")</f>
        <v>项</v>
      </c>
      <c r="H196" s="294" t="str">
        <f t="shared" ref="H196:H259" si="21">LEFT(A196,3)</f>
        <v>229</v>
      </c>
      <c r="I196" s="294" t="str">
        <f t="shared" ref="I196:I259" si="22">LEFT(A196,5)</f>
        <v>22904</v>
      </c>
      <c r="J196" s="294" t="str">
        <f t="shared" ref="J196:J259" si="23">LEFT(A196,7)</f>
        <v>2290401</v>
      </c>
    </row>
    <row r="197" s="275" customFormat="1" ht="36" hidden="1" customHeight="1" spans="1:10">
      <c r="A197" s="298">
        <v>2290402</v>
      </c>
      <c r="B197" s="308" t="s">
        <v>1383</v>
      </c>
      <c r="C197" s="300"/>
      <c r="D197" s="300">
        <v>0</v>
      </c>
      <c r="E197" s="292" t="str">
        <f t="shared" si="18"/>
        <v/>
      </c>
      <c r="F197" s="293" t="str">
        <f t="shared" si="19"/>
        <v>否</v>
      </c>
      <c r="G197" s="276" t="str">
        <f t="shared" si="20"/>
        <v>项</v>
      </c>
      <c r="H197" s="294" t="str">
        <f t="shared" si="21"/>
        <v>229</v>
      </c>
      <c r="I197" s="294" t="str">
        <f t="shared" si="22"/>
        <v>22904</v>
      </c>
      <c r="J197" s="294" t="str">
        <f t="shared" si="23"/>
        <v>2290402</v>
      </c>
    </row>
    <row r="198" s="275" customFormat="1" ht="36" customHeight="1" spans="1:10">
      <c r="A198" s="298">
        <v>2290403</v>
      </c>
      <c r="B198" s="308" t="s">
        <v>1384</v>
      </c>
      <c r="C198" s="307">
        <v>59927</v>
      </c>
      <c r="D198" s="307">
        <v>0</v>
      </c>
      <c r="E198" s="292">
        <f t="shared" si="18"/>
        <v>-1</v>
      </c>
      <c r="F198" s="293" t="str">
        <f t="shared" si="19"/>
        <v>是</v>
      </c>
      <c r="G198" s="276" t="str">
        <f t="shared" si="20"/>
        <v>项</v>
      </c>
      <c r="H198" s="294" t="str">
        <f t="shared" si="21"/>
        <v>229</v>
      </c>
      <c r="I198" s="294" t="str">
        <f t="shared" si="22"/>
        <v>22904</v>
      </c>
      <c r="J198" s="294" t="str">
        <f t="shared" si="23"/>
        <v>2290403</v>
      </c>
    </row>
    <row r="199" s="275" customFormat="1" ht="36" hidden="1" customHeight="1" spans="1:10">
      <c r="A199" s="295">
        <v>22908</v>
      </c>
      <c r="B199" s="309" t="s">
        <v>1385</v>
      </c>
      <c r="C199" s="305">
        <f>SUMIFS(C200:C$278,$G200:$G$278,"项",$I200:$I$278,$A199)</f>
        <v>0</v>
      </c>
      <c r="D199" s="305">
        <f>SUMIFS(D200:D$278,$G200:$G$278,"项",$I200:$I$278,$A199)</f>
        <v>0</v>
      </c>
      <c r="E199" s="292" t="str">
        <f t="shared" si="18"/>
        <v/>
      </c>
      <c r="F199" s="293" t="str">
        <f t="shared" si="19"/>
        <v>否</v>
      </c>
      <c r="G199" s="276" t="str">
        <f t="shared" si="20"/>
        <v>款</v>
      </c>
      <c r="H199" s="294" t="str">
        <f t="shared" si="21"/>
        <v>229</v>
      </c>
      <c r="I199" s="294" t="str">
        <f t="shared" si="22"/>
        <v>22908</v>
      </c>
      <c r="J199" s="294" t="str">
        <f t="shared" si="23"/>
        <v>22908</v>
      </c>
    </row>
    <row r="200" s="275" customFormat="1" ht="36" hidden="1" customHeight="1" spans="1:10">
      <c r="A200" s="298">
        <v>2290802</v>
      </c>
      <c r="B200" s="308" t="s">
        <v>1386</v>
      </c>
      <c r="C200" s="301"/>
      <c r="D200" s="301">
        <v>0</v>
      </c>
      <c r="E200" s="292" t="str">
        <f t="shared" si="18"/>
        <v/>
      </c>
      <c r="F200" s="293" t="str">
        <f t="shared" si="19"/>
        <v>否</v>
      </c>
      <c r="G200" s="276" t="str">
        <f t="shared" si="20"/>
        <v>项</v>
      </c>
      <c r="H200" s="294" t="str">
        <f t="shared" si="21"/>
        <v>229</v>
      </c>
      <c r="I200" s="294" t="str">
        <f t="shared" si="22"/>
        <v>22908</v>
      </c>
      <c r="J200" s="294" t="str">
        <f t="shared" si="23"/>
        <v>2290802</v>
      </c>
    </row>
    <row r="201" s="275" customFormat="1" ht="36" hidden="1" customHeight="1" spans="1:10">
      <c r="A201" s="298">
        <v>2290803</v>
      </c>
      <c r="B201" s="308" t="s">
        <v>1387</v>
      </c>
      <c r="C201" s="301"/>
      <c r="D201" s="301">
        <v>0</v>
      </c>
      <c r="E201" s="292" t="str">
        <f t="shared" si="18"/>
        <v/>
      </c>
      <c r="F201" s="293" t="str">
        <f t="shared" si="19"/>
        <v>否</v>
      </c>
      <c r="G201" s="276" t="str">
        <f t="shared" si="20"/>
        <v>项</v>
      </c>
      <c r="H201" s="294" t="str">
        <f t="shared" si="21"/>
        <v>229</v>
      </c>
      <c r="I201" s="294" t="str">
        <f t="shared" si="22"/>
        <v>22908</v>
      </c>
      <c r="J201" s="294" t="str">
        <f t="shared" si="23"/>
        <v>2290803</v>
      </c>
    </row>
    <row r="202" s="275" customFormat="1" ht="36" hidden="1" customHeight="1" spans="1:10">
      <c r="A202" s="298">
        <v>2290804</v>
      </c>
      <c r="B202" s="308" t="s">
        <v>1388</v>
      </c>
      <c r="C202" s="301"/>
      <c r="D202" s="301">
        <v>0</v>
      </c>
      <c r="E202" s="292" t="str">
        <f t="shared" si="18"/>
        <v/>
      </c>
      <c r="F202" s="293" t="str">
        <f t="shared" si="19"/>
        <v>否</v>
      </c>
      <c r="G202" s="276" t="str">
        <f t="shared" si="20"/>
        <v>项</v>
      </c>
      <c r="H202" s="294" t="str">
        <f t="shared" si="21"/>
        <v>229</v>
      </c>
      <c r="I202" s="294" t="str">
        <f t="shared" si="22"/>
        <v>22908</v>
      </c>
      <c r="J202" s="294" t="str">
        <f t="shared" si="23"/>
        <v>2290804</v>
      </c>
    </row>
    <row r="203" s="275" customFormat="1" ht="36" hidden="1" customHeight="1" spans="1:10">
      <c r="A203" s="298">
        <v>2290805</v>
      </c>
      <c r="B203" s="308" t="s">
        <v>1389</v>
      </c>
      <c r="C203" s="301"/>
      <c r="D203" s="301">
        <v>0</v>
      </c>
      <c r="E203" s="292" t="str">
        <f t="shared" si="18"/>
        <v/>
      </c>
      <c r="F203" s="293" t="str">
        <f t="shared" si="19"/>
        <v>否</v>
      </c>
      <c r="G203" s="276" t="str">
        <f t="shared" si="20"/>
        <v>项</v>
      </c>
      <c r="H203" s="294" t="str">
        <f t="shared" si="21"/>
        <v>229</v>
      </c>
      <c r="I203" s="294" t="str">
        <f t="shared" si="22"/>
        <v>22908</v>
      </c>
      <c r="J203" s="294" t="str">
        <f t="shared" si="23"/>
        <v>2290805</v>
      </c>
    </row>
    <row r="204" s="275" customFormat="1" ht="36" hidden="1" customHeight="1" spans="1:10">
      <c r="A204" s="298">
        <v>2290806</v>
      </c>
      <c r="B204" s="308" t="s">
        <v>1390</v>
      </c>
      <c r="C204" s="301"/>
      <c r="D204" s="301">
        <v>0</v>
      </c>
      <c r="E204" s="292" t="str">
        <f t="shared" si="18"/>
        <v/>
      </c>
      <c r="F204" s="293" t="str">
        <f t="shared" si="19"/>
        <v>否</v>
      </c>
      <c r="G204" s="276" t="str">
        <f t="shared" si="20"/>
        <v>项</v>
      </c>
      <c r="H204" s="294" t="str">
        <f t="shared" si="21"/>
        <v>229</v>
      </c>
      <c r="I204" s="294" t="str">
        <f t="shared" si="22"/>
        <v>22908</v>
      </c>
      <c r="J204" s="294" t="str">
        <f t="shared" si="23"/>
        <v>2290806</v>
      </c>
    </row>
    <row r="205" s="275" customFormat="1" ht="36" hidden="1" customHeight="1" spans="1:10">
      <c r="A205" s="298">
        <v>2290807</v>
      </c>
      <c r="B205" s="308" t="s">
        <v>1391</v>
      </c>
      <c r="C205" s="301"/>
      <c r="D205" s="301">
        <v>0</v>
      </c>
      <c r="E205" s="292" t="str">
        <f t="shared" si="18"/>
        <v/>
      </c>
      <c r="F205" s="293" t="str">
        <f t="shared" si="19"/>
        <v>否</v>
      </c>
      <c r="G205" s="276" t="str">
        <f t="shared" si="20"/>
        <v>项</v>
      </c>
      <c r="H205" s="294" t="str">
        <f t="shared" si="21"/>
        <v>229</v>
      </c>
      <c r="I205" s="294" t="str">
        <f t="shared" si="22"/>
        <v>22908</v>
      </c>
      <c r="J205" s="294" t="str">
        <f t="shared" si="23"/>
        <v>2290807</v>
      </c>
    </row>
    <row r="206" s="275" customFormat="1" ht="36" hidden="1" customHeight="1" spans="1:10">
      <c r="A206" s="298">
        <v>2290808</v>
      </c>
      <c r="B206" s="308" t="s">
        <v>1392</v>
      </c>
      <c r="C206" s="301"/>
      <c r="D206" s="301">
        <v>0</v>
      </c>
      <c r="E206" s="292" t="str">
        <f t="shared" si="18"/>
        <v/>
      </c>
      <c r="F206" s="293" t="str">
        <f t="shared" si="19"/>
        <v>否</v>
      </c>
      <c r="G206" s="276" t="str">
        <f t="shared" si="20"/>
        <v>项</v>
      </c>
      <c r="H206" s="294" t="str">
        <f t="shared" si="21"/>
        <v>229</v>
      </c>
      <c r="I206" s="294" t="str">
        <f t="shared" si="22"/>
        <v>22908</v>
      </c>
      <c r="J206" s="294" t="str">
        <f t="shared" si="23"/>
        <v>2290808</v>
      </c>
    </row>
    <row r="207" s="275" customFormat="1" ht="36" hidden="1" customHeight="1" spans="1:10">
      <c r="A207" s="298">
        <v>2290899</v>
      </c>
      <c r="B207" s="308" t="s">
        <v>1393</v>
      </c>
      <c r="C207" s="301"/>
      <c r="D207" s="301">
        <v>0</v>
      </c>
      <c r="E207" s="292" t="str">
        <f t="shared" si="18"/>
        <v/>
      </c>
      <c r="F207" s="293" t="str">
        <f t="shared" si="19"/>
        <v>否</v>
      </c>
      <c r="G207" s="276" t="str">
        <f t="shared" si="20"/>
        <v>项</v>
      </c>
      <c r="H207" s="294" t="str">
        <f t="shared" si="21"/>
        <v>229</v>
      </c>
      <c r="I207" s="294" t="str">
        <f t="shared" si="22"/>
        <v>22908</v>
      </c>
      <c r="J207" s="294" t="str">
        <f t="shared" si="23"/>
        <v>2290899</v>
      </c>
    </row>
    <row r="208" s="275" customFormat="1" ht="36" customHeight="1" spans="1:10">
      <c r="A208" s="295">
        <v>22960</v>
      </c>
      <c r="B208" s="309" t="s">
        <v>1394</v>
      </c>
      <c r="C208" s="297">
        <f>SUMIFS(C209:C$278,$G209:$G$278,"项",$I209:$I$278,$A208)</f>
        <v>1057</v>
      </c>
      <c r="D208" s="297">
        <f>SUMIFS(D209:D$278,$G209:$G$278,"项",$I209:$I$278,$A208)</f>
        <v>2535</v>
      </c>
      <c r="E208" s="292">
        <f t="shared" si="18"/>
        <v>1.39829706717124</v>
      </c>
      <c r="F208" s="293" t="str">
        <f t="shared" si="19"/>
        <v>是</v>
      </c>
      <c r="G208" s="276" t="str">
        <f t="shared" si="20"/>
        <v>款</v>
      </c>
      <c r="H208" s="294" t="str">
        <f t="shared" si="21"/>
        <v>229</v>
      </c>
      <c r="I208" s="294" t="str">
        <f t="shared" si="22"/>
        <v>22960</v>
      </c>
      <c r="J208" s="294" t="str">
        <f t="shared" si="23"/>
        <v>22960</v>
      </c>
    </row>
    <row r="209" s="275" customFormat="1" ht="36" hidden="1" customHeight="1" spans="1:10">
      <c r="A209" s="298">
        <v>2296001</v>
      </c>
      <c r="B209" s="308" t="s">
        <v>1395</v>
      </c>
      <c r="C209" s="301"/>
      <c r="D209" s="301">
        <v>0</v>
      </c>
      <c r="E209" s="292" t="str">
        <f t="shared" si="18"/>
        <v/>
      </c>
      <c r="F209" s="293" t="str">
        <f t="shared" si="19"/>
        <v>否</v>
      </c>
      <c r="G209" s="276" t="str">
        <f t="shared" si="20"/>
        <v>项</v>
      </c>
      <c r="H209" s="294" t="str">
        <f t="shared" si="21"/>
        <v>229</v>
      </c>
      <c r="I209" s="294" t="str">
        <f t="shared" si="22"/>
        <v>22960</v>
      </c>
      <c r="J209" s="294" t="str">
        <f t="shared" si="23"/>
        <v>2296001</v>
      </c>
    </row>
    <row r="210" s="275" customFormat="1" ht="36" customHeight="1" spans="1:10">
      <c r="A210" s="298">
        <v>2296002</v>
      </c>
      <c r="B210" s="308" t="s">
        <v>1396</v>
      </c>
      <c r="C210" s="307">
        <v>458</v>
      </c>
      <c r="D210" s="307">
        <v>779</v>
      </c>
      <c r="E210" s="292">
        <f t="shared" si="18"/>
        <v>0.700873362445415</v>
      </c>
      <c r="F210" s="293" t="str">
        <f t="shared" si="19"/>
        <v>是</v>
      </c>
      <c r="G210" s="276" t="str">
        <f t="shared" si="20"/>
        <v>项</v>
      </c>
      <c r="H210" s="294" t="str">
        <f t="shared" si="21"/>
        <v>229</v>
      </c>
      <c r="I210" s="294" t="str">
        <f t="shared" si="22"/>
        <v>22960</v>
      </c>
      <c r="J210" s="294" t="str">
        <f t="shared" si="23"/>
        <v>2296002</v>
      </c>
    </row>
    <row r="211" s="275" customFormat="1" ht="36" customHeight="1" spans="1:10">
      <c r="A211" s="298">
        <v>2296003</v>
      </c>
      <c r="B211" s="308" t="s">
        <v>1397</v>
      </c>
      <c r="C211" s="307">
        <v>295</v>
      </c>
      <c r="D211" s="307">
        <v>656</v>
      </c>
      <c r="E211" s="292">
        <f t="shared" si="18"/>
        <v>1.22372881355932</v>
      </c>
      <c r="F211" s="293" t="str">
        <f t="shared" si="19"/>
        <v>是</v>
      </c>
      <c r="G211" s="276" t="str">
        <f t="shared" si="20"/>
        <v>项</v>
      </c>
      <c r="H211" s="294" t="str">
        <f t="shared" si="21"/>
        <v>229</v>
      </c>
      <c r="I211" s="294" t="str">
        <f t="shared" si="22"/>
        <v>22960</v>
      </c>
      <c r="J211" s="294" t="str">
        <f t="shared" si="23"/>
        <v>2296003</v>
      </c>
    </row>
    <row r="212" s="275" customFormat="1" ht="36" customHeight="1" spans="1:10">
      <c r="A212" s="298">
        <v>2296004</v>
      </c>
      <c r="B212" s="308" t="s">
        <v>1398</v>
      </c>
      <c r="C212" s="307">
        <v>3</v>
      </c>
      <c r="D212" s="307">
        <v>4</v>
      </c>
      <c r="E212" s="292">
        <f t="shared" si="18"/>
        <v>0.333333333333333</v>
      </c>
      <c r="F212" s="293" t="str">
        <f t="shared" si="19"/>
        <v>是</v>
      </c>
      <c r="G212" s="276" t="str">
        <f t="shared" si="20"/>
        <v>项</v>
      </c>
      <c r="H212" s="294" t="str">
        <f t="shared" si="21"/>
        <v>229</v>
      </c>
      <c r="I212" s="294" t="str">
        <f t="shared" si="22"/>
        <v>22960</v>
      </c>
      <c r="J212" s="294" t="str">
        <f t="shared" si="23"/>
        <v>2296004</v>
      </c>
    </row>
    <row r="213" s="275" customFormat="1" ht="36" hidden="1" customHeight="1" spans="1:10">
      <c r="A213" s="298">
        <v>2296005</v>
      </c>
      <c r="B213" s="308" t="s">
        <v>1399</v>
      </c>
      <c r="C213" s="307"/>
      <c r="D213" s="307">
        <v>0</v>
      </c>
      <c r="E213" s="292" t="str">
        <f t="shared" si="18"/>
        <v/>
      </c>
      <c r="F213" s="293" t="str">
        <f t="shared" si="19"/>
        <v>否</v>
      </c>
      <c r="G213" s="276" t="str">
        <f t="shared" si="20"/>
        <v>项</v>
      </c>
      <c r="H213" s="294" t="str">
        <f t="shared" si="21"/>
        <v>229</v>
      </c>
      <c r="I213" s="294" t="str">
        <f t="shared" si="22"/>
        <v>22960</v>
      </c>
      <c r="J213" s="294" t="str">
        <f t="shared" si="23"/>
        <v>2296005</v>
      </c>
    </row>
    <row r="214" s="275" customFormat="1" ht="36" customHeight="1" spans="1:10">
      <c r="A214" s="298">
        <v>2296006</v>
      </c>
      <c r="B214" s="308" t="s">
        <v>1400</v>
      </c>
      <c r="C214" s="307">
        <v>108</v>
      </c>
      <c r="D214" s="307">
        <v>163</v>
      </c>
      <c r="E214" s="292">
        <f t="shared" si="18"/>
        <v>0.509259259259259</v>
      </c>
      <c r="F214" s="293" t="str">
        <f t="shared" si="19"/>
        <v>是</v>
      </c>
      <c r="G214" s="276" t="str">
        <f t="shared" si="20"/>
        <v>项</v>
      </c>
      <c r="H214" s="294" t="str">
        <f t="shared" si="21"/>
        <v>229</v>
      </c>
      <c r="I214" s="294" t="str">
        <f t="shared" si="22"/>
        <v>22960</v>
      </c>
      <c r="J214" s="294" t="str">
        <f t="shared" si="23"/>
        <v>2296006</v>
      </c>
    </row>
    <row r="215" s="275" customFormat="1" ht="36" customHeight="1" spans="1:10">
      <c r="A215" s="298">
        <v>2296010</v>
      </c>
      <c r="B215" s="308" t="s">
        <v>1401</v>
      </c>
      <c r="C215" s="307"/>
      <c r="D215" s="307">
        <v>8</v>
      </c>
      <c r="E215" s="292" t="str">
        <f t="shared" si="18"/>
        <v/>
      </c>
      <c r="F215" s="293" t="str">
        <f t="shared" si="19"/>
        <v>是</v>
      </c>
      <c r="G215" s="276" t="str">
        <f t="shared" si="20"/>
        <v>项</v>
      </c>
      <c r="H215" s="294" t="str">
        <f t="shared" si="21"/>
        <v>229</v>
      </c>
      <c r="I215" s="294" t="str">
        <f t="shared" si="22"/>
        <v>22960</v>
      </c>
      <c r="J215" s="294" t="str">
        <f t="shared" si="23"/>
        <v>2296010</v>
      </c>
    </row>
    <row r="216" s="275" customFormat="1" ht="36" hidden="1" customHeight="1" spans="1:10">
      <c r="A216" s="298">
        <v>2296011</v>
      </c>
      <c r="B216" s="308" t="s">
        <v>1402</v>
      </c>
      <c r="C216" s="307"/>
      <c r="D216" s="307">
        <v>0</v>
      </c>
      <c r="E216" s="292" t="str">
        <f t="shared" si="18"/>
        <v/>
      </c>
      <c r="F216" s="293" t="str">
        <f t="shared" si="19"/>
        <v>否</v>
      </c>
      <c r="G216" s="276" t="str">
        <f t="shared" si="20"/>
        <v>项</v>
      </c>
      <c r="H216" s="294" t="str">
        <f t="shared" si="21"/>
        <v>229</v>
      </c>
      <c r="I216" s="294" t="str">
        <f t="shared" si="22"/>
        <v>22960</v>
      </c>
      <c r="J216" s="294" t="str">
        <f t="shared" si="23"/>
        <v>2296011</v>
      </c>
    </row>
    <row r="217" s="275" customFormat="1" ht="36" hidden="1" customHeight="1" spans="1:10">
      <c r="A217" s="298">
        <v>2296012</v>
      </c>
      <c r="B217" s="308" t="s">
        <v>1403</v>
      </c>
      <c r="C217" s="307"/>
      <c r="D217" s="307">
        <v>0</v>
      </c>
      <c r="E217" s="292" t="str">
        <f t="shared" si="18"/>
        <v/>
      </c>
      <c r="F217" s="293" t="str">
        <f t="shared" si="19"/>
        <v>否</v>
      </c>
      <c r="G217" s="276" t="str">
        <f t="shared" si="20"/>
        <v>项</v>
      </c>
      <c r="H217" s="294" t="str">
        <f t="shared" si="21"/>
        <v>229</v>
      </c>
      <c r="I217" s="294" t="str">
        <f t="shared" si="22"/>
        <v>22960</v>
      </c>
      <c r="J217" s="294" t="str">
        <f t="shared" si="23"/>
        <v>2296012</v>
      </c>
    </row>
    <row r="218" s="275" customFormat="1" ht="36" hidden="1" customHeight="1" spans="1:10">
      <c r="A218" s="298">
        <v>2296013</v>
      </c>
      <c r="B218" s="308" t="s">
        <v>1404</v>
      </c>
      <c r="C218" s="307"/>
      <c r="D218" s="307">
        <v>0</v>
      </c>
      <c r="E218" s="292" t="str">
        <f t="shared" si="18"/>
        <v/>
      </c>
      <c r="F218" s="293" t="str">
        <f t="shared" si="19"/>
        <v>否</v>
      </c>
      <c r="G218" s="276" t="str">
        <f t="shared" si="20"/>
        <v>项</v>
      </c>
      <c r="H218" s="294" t="str">
        <f t="shared" si="21"/>
        <v>229</v>
      </c>
      <c r="I218" s="294" t="str">
        <f t="shared" si="22"/>
        <v>22960</v>
      </c>
      <c r="J218" s="294" t="str">
        <f t="shared" si="23"/>
        <v>2296013</v>
      </c>
    </row>
    <row r="219" s="275" customFormat="1" ht="36" customHeight="1" spans="1:10">
      <c r="A219" s="298">
        <v>2296099</v>
      </c>
      <c r="B219" s="308" t="s">
        <v>1405</v>
      </c>
      <c r="C219" s="307">
        <v>193</v>
      </c>
      <c r="D219" s="307">
        <v>925</v>
      </c>
      <c r="E219" s="292">
        <f t="shared" si="18"/>
        <v>3.79274611398964</v>
      </c>
      <c r="F219" s="293" t="str">
        <f t="shared" si="19"/>
        <v>是</v>
      </c>
      <c r="G219" s="276" t="str">
        <f t="shared" si="20"/>
        <v>项</v>
      </c>
      <c r="H219" s="294" t="str">
        <f t="shared" si="21"/>
        <v>229</v>
      </c>
      <c r="I219" s="294" t="str">
        <f t="shared" si="22"/>
        <v>22960</v>
      </c>
      <c r="J219" s="294" t="str">
        <f t="shared" si="23"/>
        <v>2296099</v>
      </c>
    </row>
    <row r="220" s="275" customFormat="1" ht="36" customHeight="1" spans="1:10">
      <c r="A220" s="295" t="s">
        <v>1406</v>
      </c>
      <c r="B220" s="309" t="s">
        <v>1407</v>
      </c>
      <c r="C220" s="297">
        <f>SUMIFS(C221:C$278,$G221:$G$278,"项",$I221:$I$278,$A220)</f>
        <v>1178</v>
      </c>
      <c r="D220" s="297">
        <f>SUMIFS(D221:D$278,$G221:$G$278,"项",$I221:$I$278,$A220)</f>
        <v>0</v>
      </c>
      <c r="E220" s="292">
        <f t="shared" si="18"/>
        <v>-1</v>
      </c>
      <c r="F220" s="293" t="str">
        <f t="shared" si="19"/>
        <v>是</v>
      </c>
      <c r="G220" s="276" t="str">
        <f t="shared" si="20"/>
        <v>款</v>
      </c>
      <c r="H220" s="294" t="str">
        <f t="shared" si="21"/>
        <v>229</v>
      </c>
      <c r="I220" s="294" t="str">
        <f t="shared" si="22"/>
        <v>22998</v>
      </c>
      <c r="J220" s="294" t="str">
        <f t="shared" si="23"/>
        <v>22998</v>
      </c>
    </row>
    <row r="221" s="275" customFormat="1" ht="36" customHeight="1" spans="1:10">
      <c r="A221" s="298">
        <v>2299899</v>
      </c>
      <c r="B221" s="308" t="s">
        <v>1121</v>
      </c>
      <c r="C221" s="307">
        <v>1178</v>
      </c>
      <c r="D221" s="307"/>
      <c r="E221" s="292">
        <f t="shared" si="18"/>
        <v>-1</v>
      </c>
      <c r="F221" s="293" t="str">
        <f t="shared" si="19"/>
        <v>是</v>
      </c>
      <c r="G221" s="276" t="str">
        <f t="shared" si="20"/>
        <v>项</v>
      </c>
      <c r="H221" s="294" t="str">
        <f t="shared" si="21"/>
        <v>229</v>
      </c>
      <c r="I221" s="294" t="str">
        <f t="shared" si="22"/>
        <v>22998</v>
      </c>
      <c r="J221" s="294" t="str">
        <f t="shared" si="23"/>
        <v>2299899</v>
      </c>
    </row>
    <row r="222" s="275" customFormat="1" ht="36" customHeight="1" spans="1:10">
      <c r="A222" s="289">
        <v>232</v>
      </c>
      <c r="B222" s="310" t="s">
        <v>1408</v>
      </c>
      <c r="C222" s="291">
        <f>SUMIFS(C223:C$278,$G223:$G$278,"款",$H223:$H$278,$A222)</f>
        <v>10300</v>
      </c>
      <c r="D222" s="291">
        <f>SUMIFS(D223:D$278,$G223:$G$278,"款",$H223:$H$278,$A222)</f>
        <v>11872</v>
      </c>
      <c r="E222" s="292">
        <f t="shared" si="18"/>
        <v>0.152621359223301</v>
      </c>
      <c r="F222" s="293" t="str">
        <f t="shared" si="19"/>
        <v>是</v>
      </c>
      <c r="G222" s="276" t="str">
        <f t="shared" si="20"/>
        <v>类</v>
      </c>
      <c r="H222" s="294" t="str">
        <f t="shared" si="21"/>
        <v>232</v>
      </c>
      <c r="I222" s="294" t="str">
        <f t="shared" si="22"/>
        <v>232</v>
      </c>
      <c r="J222" s="294" t="str">
        <f t="shared" si="23"/>
        <v>232</v>
      </c>
    </row>
    <row r="223" s="275" customFormat="1" ht="36" customHeight="1" spans="1:10">
      <c r="A223" s="295" t="s">
        <v>1409</v>
      </c>
      <c r="B223" s="309" t="s">
        <v>1410</v>
      </c>
      <c r="C223" s="297">
        <f>SUMIFS(C224:C$278,$G224:$G$278,"项",$I224:$I$278,$A223)</f>
        <v>10300</v>
      </c>
      <c r="D223" s="297">
        <f>SUMIFS(D224:D$278,$G224:$G$278,"项",$I224:$I$278,$A223)</f>
        <v>11872</v>
      </c>
      <c r="E223" s="292">
        <f t="shared" si="18"/>
        <v>0.152621359223301</v>
      </c>
      <c r="F223" s="293" t="str">
        <f t="shared" si="19"/>
        <v>是</v>
      </c>
      <c r="G223" s="276" t="str">
        <f t="shared" si="20"/>
        <v>款</v>
      </c>
      <c r="H223" s="294" t="str">
        <f t="shared" si="21"/>
        <v>232</v>
      </c>
      <c r="I223" s="294" t="str">
        <f t="shared" si="22"/>
        <v>23204</v>
      </c>
      <c r="J223" s="294" t="str">
        <f t="shared" si="23"/>
        <v>23204</v>
      </c>
    </row>
    <row r="224" s="275" customFormat="1" ht="36" hidden="1" customHeight="1" spans="1:10">
      <c r="A224" s="298">
        <v>2320401</v>
      </c>
      <c r="B224" s="308" t="s">
        <v>1411</v>
      </c>
      <c r="C224" s="301"/>
      <c r="D224" s="301">
        <v>0</v>
      </c>
      <c r="E224" s="292" t="str">
        <f t="shared" si="18"/>
        <v/>
      </c>
      <c r="F224" s="293" t="str">
        <f t="shared" si="19"/>
        <v>否</v>
      </c>
      <c r="G224" s="276" t="str">
        <f t="shared" si="20"/>
        <v>项</v>
      </c>
      <c r="H224" s="294" t="str">
        <f t="shared" si="21"/>
        <v>232</v>
      </c>
      <c r="I224" s="294" t="str">
        <f t="shared" si="22"/>
        <v>23204</v>
      </c>
      <c r="J224" s="294" t="str">
        <f t="shared" si="23"/>
        <v>2320401</v>
      </c>
    </row>
    <row r="225" s="275" customFormat="1" ht="36" hidden="1" customHeight="1" spans="1:10">
      <c r="A225" s="298">
        <v>2320402</v>
      </c>
      <c r="B225" s="308" t="s">
        <v>1412</v>
      </c>
      <c r="C225" s="301"/>
      <c r="D225" s="301">
        <v>0</v>
      </c>
      <c r="E225" s="292" t="str">
        <f t="shared" si="18"/>
        <v/>
      </c>
      <c r="F225" s="293" t="str">
        <f t="shared" si="19"/>
        <v>否</v>
      </c>
      <c r="G225" s="276" t="str">
        <f t="shared" si="20"/>
        <v>项</v>
      </c>
      <c r="H225" s="294" t="str">
        <f t="shared" si="21"/>
        <v>232</v>
      </c>
      <c r="I225" s="294" t="str">
        <f t="shared" si="22"/>
        <v>23204</v>
      </c>
      <c r="J225" s="294" t="str">
        <f t="shared" si="23"/>
        <v>2320402</v>
      </c>
    </row>
    <row r="226" s="275" customFormat="1" ht="36" hidden="1" customHeight="1" spans="1:10">
      <c r="A226" s="298">
        <v>2320405</v>
      </c>
      <c r="B226" s="308" t="s">
        <v>1413</v>
      </c>
      <c r="C226" s="301"/>
      <c r="D226" s="301">
        <v>0</v>
      </c>
      <c r="E226" s="292" t="str">
        <f t="shared" si="18"/>
        <v/>
      </c>
      <c r="F226" s="293" t="str">
        <f t="shared" si="19"/>
        <v>否</v>
      </c>
      <c r="G226" s="276" t="str">
        <f t="shared" si="20"/>
        <v>项</v>
      </c>
      <c r="H226" s="294" t="str">
        <f t="shared" si="21"/>
        <v>232</v>
      </c>
      <c r="I226" s="294" t="str">
        <f t="shared" si="22"/>
        <v>23204</v>
      </c>
      <c r="J226" s="294" t="str">
        <f t="shared" si="23"/>
        <v>2320405</v>
      </c>
    </row>
    <row r="227" s="275" customFormat="1" ht="36" customHeight="1" spans="1:10">
      <c r="A227" s="298">
        <v>2320411</v>
      </c>
      <c r="B227" s="308" t="s">
        <v>1414</v>
      </c>
      <c r="C227" s="307">
        <v>189</v>
      </c>
      <c r="D227" s="307">
        <v>143</v>
      </c>
      <c r="E227" s="292">
        <f t="shared" si="18"/>
        <v>-0.243386243386243</v>
      </c>
      <c r="F227" s="293" t="str">
        <f t="shared" si="19"/>
        <v>是</v>
      </c>
      <c r="G227" s="276" t="str">
        <f t="shared" si="20"/>
        <v>项</v>
      </c>
      <c r="H227" s="294" t="str">
        <f t="shared" si="21"/>
        <v>232</v>
      </c>
      <c r="I227" s="294" t="str">
        <f t="shared" si="22"/>
        <v>23204</v>
      </c>
      <c r="J227" s="294" t="str">
        <f t="shared" si="23"/>
        <v>2320411</v>
      </c>
    </row>
    <row r="228" s="275" customFormat="1" ht="36" hidden="1" customHeight="1" spans="1:10">
      <c r="A228" s="298">
        <v>2320413</v>
      </c>
      <c r="B228" s="308" t="s">
        <v>1415</v>
      </c>
      <c r="C228" s="307"/>
      <c r="D228" s="307">
        <v>0</v>
      </c>
      <c r="E228" s="292" t="str">
        <f t="shared" si="18"/>
        <v/>
      </c>
      <c r="F228" s="293" t="str">
        <f t="shared" si="19"/>
        <v>否</v>
      </c>
      <c r="G228" s="276" t="str">
        <f t="shared" si="20"/>
        <v>项</v>
      </c>
      <c r="H228" s="294" t="str">
        <f t="shared" si="21"/>
        <v>232</v>
      </c>
      <c r="I228" s="294" t="str">
        <f t="shared" si="22"/>
        <v>23204</v>
      </c>
      <c r="J228" s="294" t="str">
        <f t="shared" si="23"/>
        <v>2320413</v>
      </c>
    </row>
    <row r="229" s="275" customFormat="1" ht="36" hidden="1" customHeight="1" spans="1:10">
      <c r="A229" s="298">
        <v>2320414</v>
      </c>
      <c r="B229" s="308" t="s">
        <v>1416</v>
      </c>
      <c r="C229" s="307"/>
      <c r="D229" s="307">
        <v>0</v>
      </c>
      <c r="E229" s="292" t="str">
        <f t="shared" si="18"/>
        <v/>
      </c>
      <c r="F229" s="293" t="str">
        <f t="shared" si="19"/>
        <v>否</v>
      </c>
      <c r="G229" s="276" t="str">
        <f t="shared" si="20"/>
        <v>项</v>
      </c>
      <c r="H229" s="294" t="str">
        <f t="shared" si="21"/>
        <v>232</v>
      </c>
      <c r="I229" s="294" t="str">
        <f t="shared" si="22"/>
        <v>23204</v>
      </c>
      <c r="J229" s="294" t="str">
        <f t="shared" si="23"/>
        <v>2320414</v>
      </c>
    </row>
    <row r="230" s="275" customFormat="1" ht="36" hidden="1" customHeight="1" spans="1:10">
      <c r="A230" s="298">
        <v>2320416</v>
      </c>
      <c r="B230" s="308" t="s">
        <v>1417</v>
      </c>
      <c r="C230" s="307"/>
      <c r="D230" s="307">
        <v>0</v>
      </c>
      <c r="E230" s="292" t="str">
        <f t="shared" si="18"/>
        <v/>
      </c>
      <c r="F230" s="293" t="str">
        <f t="shared" si="19"/>
        <v>否</v>
      </c>
      <c r="G230" s="276" t="str">
        <f t="shared" si="20"/>
        <v>项</v>
      </c>
      <c r="H230" s="294" t="str">
        <f t="shared" si="21"/>
        <v>232</v>
      </c>
      <c r="I230" s="294" t="str">
        <f t="shared" si="22"/>
        <v>23204</v>
      </c>
      <c r="J230" s="294" t="str">
        <f t="shared" si="23"/>
        <v>2320416</v>
      </c>
    </row>
    <row r="231" s="275" customFormat="1" ht="36" hidden="1" customHeight="1" spans="1:10">
      <c r="A231" s="298">
        <v>2320417</v>
      </c>
      <c r="B231" s="308" t="s">
        <v>1418</v>
      </c>
      <c r="C231" s="307"/>
      <c r="D231" s="307">
        <v>0</v>
      </c>
      <c r="E231" s="292" t="str">
        <f t="shared" si="18"/>
        <v/>
      </c>
      <c r="F231" s="293" t="str">
        <f t="shared" si="19"/>
        <v>否</v>
      </c>
      <c r="G231" s="276" t="str">
        <f t="shared" si="20"/>
        <v>项</v>
      </c>
      <c r="H231" s="294" t="str">
        <f t="shared" si="21"/>
        <v>232</v>
      </c>
      <c r="I231" s="294" t="str">
        <f t="shared" si="22"/>
        <v>23204</v>
      </c>
      <c r="J231" s="294" t="str">
        <f t="shared" si="23"/>
        <v>2320417</v>
      </c>
    </row>
    <row r="232" s="275" customFormat="1" ht="36" hidden="1" customHeight="1" spans="1:10">
      <c r="A232" s="298">
        <v>2320418</v>
      </c>
      <c r="B232" s="308" t="s">
        <v>1419</v>
      </c>
      <c r="C232" s="307"/>
      <c r="D232" s="307">
        <v>0</v>
      </c>
      <c r="E232" s="292" t="str">
        <f t="shared" si="18"/>
        <v/>
      </c>
      <c r="F232" s="293" t="str">
        <f t="shared" si="19"/>
        <v>否</v>
      </c>
      <c r="G232" s="276" t="str">
        <f t="shared" si="20"/>
        <v>项</v>
      </c>
      <c r="H232" s="294" t="str">
        <f t="shared" si="21"/>
        <v>232</v>
      </c>
      <c r="I232" s="294" t="str">
        <f t="shared" si="22"/>
        <v>23204</v>
      </c>
      <c r="J232" s="294" t="str">
        <f t="shared" si="23"/>
        <v>2320418</v>
      </c>
    </row>
    <row r="233" s="275" customFormat="1" ht="36" hidden="1" customHeight="1" spans="1:10">
      <c r="A233" s="298">
        <v>2320419</v>
      </c>
      <c r="B233" s="308" t="s">
        <v>1420</v>
      </c>
      <c r="C233" s="307"/>
      <c r="D233" s="307">
        <v>0</v>
      </c>
      <c r="E233" s="292" t="str">
        <f t="shared" si="18"/>
        <v/>
      </c>
      <c r="F233" s="293" t="str">
        <f t="shared" si="19"/>
        <v>否</v>
      </c>
      <c r="G233" s="276" t="str">
        <f t="shared" si="20"/>
        <v>项</v>
      </c>
      <c r="H233" s="294" t="str">
        <f t="shared" si="21"/>
        <v>232</v>
      </c>
      <c r="I233" s="294" t="str">
        <f t="shared" si="22"/>
        <v>23204</v>
      </c>
      <c r="J233" s="294" t="str">
        <f t="shared" si="23"/>
        <v>2320419</v>
      </c>
    </row>
    <row r="234" s="275" customFormat="1" ht="36" hidden="1" customHeight="1" spans="1:10">
      <c r="A234" s="298">
        <v>2320420</v>
      </c>
      <c r="B234" s="308" t="s">
        <v>1421</v>
      </c>
      <c r="C234" s="307"/>
      <c r="D234" s="307">
        <v>0</v>
      </c>
      <c r="E234" s="292" t="str">
        <f t="shared" si="18"/>
        <v/>
      </c>
      <c r="F234" s="293" t="str">
        <f t="shared" si="19"/>
        <v>否</v>
      </c>
      <c r="G234" s="276" t="str">
        <f t="shared" si="20"/>
        <v>项</v>
      </c>
      <c r="H234" s="294" t="str">
        <f t="shared" si="21"/>
        <v>232</v>
      </c>
      <c r="I234" s="294" t="str">
        <f t="shared" si="22"/>
        <v>23204</v>
      </c>
      <c r="J234" s="294" t="str">
        <f t="shared" si="23"/>
        <v>2320420</v>
      </c>
    </row>
    <row r="235" s="275" customFormat="1" ht="36" customHeight="1" spans="1:10">
      <c r="A235" s="298">
        <v>2320431</v>
      </c>
      <c r="B235" s="308" t="s">
        <v>1422</v>
      </c>
      <c r="C235" s="307">
        <v>181</v>
      </c>
      <c r="D235" s="307">
        <v>181</v>
      </c>
      <c r="E235" s="292">
        <f t="shared" si="18"/>
        <v>0</v>
      </c>
      <c r="F235" s="293" t="str">
        <f t="shared" si="19"/>
        <v>是</v>
      </c>
      <c r="G235" s="276" t="str">
        <f t="shared" si="20"/>
        <v>项</v>
      </c>
      <c r="H235" s="294" t="str">
        <f t="shared" si="21"/>
        <v>232</v>
      </c>
      <c r="I235" s="294" t="str">
        <f t="shared" si="22"/>
        <v>23204</v>
      </c>
      <c r="J235" s="294" t="str">
        <f t="shared" si="23"/>
        <v>2320431</v>
      </c>
    </row>
    <row r="236" s="275" customFormat="1" ht="36" hidden="1" customHeight="1" spans="1:10">
      <c r="A236" s="298">
        <v>2320432</v>
      </c>
      <c r="B236" s="308" t="s">
        <v>1423</v>
      </c>
      <c r="C236" s="307"/>
      <c r="D236" s="307">
        <v>0</v>
      </c>
      <c r="E236" s="292" t="str">
        <f t="shared" si="18"/>
        <v/>
      </c>
      <c r="F236" s="293" t="str">
        <f t="shared" si="19"/>
        <v>否</v>
      </c>
      <c r="G236" s="276" t="str">
        <f t="shared" si="20"/>
        <v>项</v>
      </c>
      <c r="H236" s="294" t="str">
        <f t="shared" si="21"/>
        <v>232</v>
      </c>
      <c r="I236" s="294" t="str">
        <f t="shared" si="22"/>
        <v>23204</v>
      </c>
      <c r="J236" s="294" t="str">
        <f t="shared" si="23"/>
        <v>2320432</v>
      </c>
    </row>
    <row r="237" s="275" customFormat="1" ht="36" hidden="1" customHeight="1" spans="1:10">
      <c r="A237" s="298">
        <v>2320433</v>
      </c>
      <c r="B237" s="308" t="s">
        <v>1424</v>
      </c>
      <c r="C237" s="307"/>
      <c r="D237" s="307">
        <v>0</v>
      </c>
      <c r="E237" s="292" t="str">
        <f t="shared" si="18"/>
        <v/>
      </c>
      <c r="F237" s="293" t="str">
        <f t="shared" si="19"/>
        <v>否</v>
      </c>
      <c r="G237" s="276" t="str">
        <f t="shared" si="20"/>
        <v>项</v>
      </c>
      <c r="H237" s="294" t="str">
        <f t="shared" si="21"/>
        <v>232</v>
      </c>
      <c r="I237" s="294" t="str">
        <f t="shared" si="22"/>
        <v>23204</v>
      </c>
      <c r="J237" s="294" t="str">
        <f t="shared" si="23"/>
        <v>2320433</v>
      </c>
    </row>
    <row r="238" s="275" customFormat="1" ht="36" customHeight="1" spans="1:10">
      <c r="A238" s="298">
        <v>2320498</v>
      </c>
      <c r="B238" s="308" t="s">
        <v>1425</v>
      </c>
      <c r="C238" s="307">
        <v>9614</v>
      </c>
      <c r="D238" s="307">
        <v>9837</v>
      </c>
      <c r="E238" s="292">
        <f t="shared" si="18"/>
        <v>0.0231953401289786</v>
      </c>
      <c r="F238" s="293" t="str">
        <f t="shared" si="19"/>
        <v>是</v>
      </c>
      <c r="G238" s="276" t="str">
        <f t="shared" si="20"/>
        <v>项</v>
      </c>
      <c r="H238" s="294" t="str">
        <f t="shared" si="21"/>
        <v>232</v>
      </c>
      <c r="I238" s="294" t="str">
        <f t="shared" si="22"/>
        <v>23204</v>
      </c>
      <c r="J238" s="294" t="str">
        <f t="shared" si="23"/>
        <v>2320498</v>
      </c>
    </row>
    <row r="239" s="275" customFormat="1" ht="36" customHeight="1" spans="1:10">
      <c r="A239" s="298">
        <v>2320499</v>
      </c>
      <c r="B239" s="308" t="s">
        <v>1426</v>
      </c>
      <c r="C239" s="307">
        <v>316</v>
      </c>
      <c r="D239" s="307">
        <v>1711</v>
      </c>
      <c r="E239" s="292">
        <f t="shared" si="18"/>
        <v>4.41455696202532</v>
      </c>
      <c r="F239" s="293" t="str">
        <f t="shared" si="19"/>
        <v>是</v>
      </c>
      <c r="G239" s="276" t="str">
        <f t="shared" si="20"/>
        <v>项</v>
      </c>
      <c r="H239" s="294" t="str">
        <f t="shared" si="21"/>
        <v>232</v>
      </c>
      <c r="I239" s="294" t="str">
        <f t="shared" si="22"/>
        <v>23204</v>
      </c>
      <c r="J239" s="294" t="str">
        <f t="shared" si="23"/>
        <v>2320499</v>
      </c>
    </row>
    <row r="240" s="275" customFormat="1" ht="36" customHeight="1" spans="1:10">
      <c r="A240" s="289">
        <v>233</v>
      </c>
      <c r="B240" s="310" t="s">
        <v>1427</v>
      </c>
      <c r="C240" s="291">
        <f>SUMIFS(C241:C$278,$G241:$G$278,"款",$H241:$H$278,$A240)</f>
        <v>79</v>
      </c>
      <c r="D240" s="291">
        <f>SUMIFS(D241:D$278,$G241:$G$278,"款",$H241:$H$278,$A240)</f>
        <v>87</v>
      </c>
      <c r="E240" s="292">
        <f t="shared" si="18"/>
        <v>0.10126582278481</v>
      </c>
      <c r="F240" s="293" t="str">
        <f t="shared" si="19"/>
        <v>是</v>
      </c>
      <c r="G240" s="276" t="str">
        <f t="shared" si="20"/>
        <v>类</v>
      </c>
      <c r="H240" s="294" t="str">
        <f t="shared" si="21"/>
        <v>233</v>
      </c>
      <c r="I240" s="294" t="str">
        <f t="shared" si="22"/>
        <v>233</v>
      </c>
      <c r="J240" s="294" t="str">
        <f t="shared" si="23"/>
        <v>233</v>
      </c>
    </row>
    <row r="241" s="275" customFormat="1" ht="36" customHeight="1" spans="1:10">
      <c r="A241" s="295">
        <v>23304</v>
      </c>
      <c r="B241" s="309" t="s">
        <v>1428</v>
      </c>
      <c r="C241" s="297">
        <f>SUMIFS(C242:C$278,$G242:$G$278,"项",$I242:$I$278,$A241)</f>
        <v>79</v>
      </c>
      <c r="D241" s="297">
        <f>SUMIFS(D242:D$278,$G242:$G$278,"项",$I242:$I$278,$A241)</f>
        <v>87</v>
      </c>
      <c r="E241" s="292">
        <f t="shared" si="18"/>
        <v>0.10126582278481</v>
      </c>
      <c r="F241" s="293" t="str">
        <f t="shared" si="19"/>
        <v>是</v>
      </c>
      <c r="G241" s="276" t="str">
        <f t="shared" si="20"/>
        <v>款</v>
      </c>
      <c r="H241" s="294" t="str">
        <f t="shared" si="21"/>
        <v>233</v>
      </c>
      <c r="I241" s="294" t="str">
        <f t="shared" si="22"/>
        <v>23304</v>
      </c>
      <c r="J241" s="294" t="str">
        <f t="shared" si="23"/>
        <v>23304</v>
      </c>
    </row>
    <row r="242" s="275" customFormat="1" ht="36" hidden="1" customHeight="1" spans="1:10">
      <c r="A242" s="298">
        <v>2330401</v>
      </c>
      <c r="B242" s="308" t="s">
        <v>1429</v>
      </c>
      <c r="C242" s="301"/>
      <c r="D242" s="301">
        <v>0</v>
      </c>
      <c r="E242" s="292" t="str">
        <f t="shared" si="18"/>
        <v/>
      </c>
      <c r="F242" s="293" t="str">
        <f t="shared" si="19"/>
        <v>否</v>
      </c>
      <c r="G242" s="276" t="str">
        <f t="shared" si="20"/>
        <v>项</v>
      </c>
      <c r="H242" s="294" t="str">
        <f t="shared" si="21"/>
        <v>233</v>
      </c>
      <c r="I242" s="294" t="str">
        <f t="shared" si="22"/>
        <v>23304</v>
      </c>
      <c r="J242" s="294" t="str">
        <f t="shared" si="23"/>
        <v>2330401</v>
      </c>
    </row>
    <row r="243" s="275" customFormat="1" ht="36" hidden="1" customHeight="1" spans="1:10">
      <c r="A243" s="298">
        <v>2330402</v>
      </c>
      <c r="B243" s="308" t="s">
        <v>1430</v>
      </c>
      <c r="C243" s="301"/>
      <c r="D243" s="301">
        <v>0</v>
      </c>
      <c r="E243" s="292" t="str">
        <f t="shared" si="18"/>
        <v/>
      </c>
      <c r="F243" s="293" t="str">
        <f t="shared" si="19"/>
        <v>否</v>
      </c>
      <c r="G243" s="276" t="str">
        <f t="shared" si="20"/>
        <v>项</v>
      </c>
      <c r="H243" s="294" t="str">
        <f t="shared" si="21"/>
        <v>233</v>
      </c>
      <c r="I243" s="294" t="str">
        <f t="shared" si="22"/>
        <v>23304</v>
      </c>
      <c r="J243" s="294" t="str">
        <f t="shared" si="23"/>
        <v>2330402</v>
      </c>
    </row>
    <row r="244" s="275" customFormat="1" ht="36" hidden="1" customHeight="1" spans="1:10">
      <c r="A244" s="298">
        <v>2330405</v>
      </c>
      <c r="B244" s="308" t="s">
        <v>1431</v>
      </c>
      <c r="C244" s="301"/>
      <c r="D244" s="301">
        <v>0</v>
      </c>
      <c r="E244" s="292" t="str">
        <f t="shared" si="18"/>
        <v/>
      </c>
      <c r="F244" s="293" t="str">
        <f t="shared" si="19"/>
        <v>否</v>
      </c>
      <c r="G244" s="276" t="str">
        <f t="shared" si="20"/>
        <v>项</v>
      </c>
      <c r="H244" s="294" t="str">
        <f t="shared" si="21"/>
        <v>233</v>
      </c>
      <c r="I244" s="294" t="str">
        <f t="shared" si="22"/>
        <v>23304</v>
      </c>
      <c r="J244" s="294" t="str">
        <f t="shared" si="23"/>
        <v>2330405</v>
      </c>
    </row>
    <row r="245" s="275" customFormat="1" ht="36" customHeight="1" spans="1:10">
      <c r="A245" s="298">
        <v>2330411</v>
      </c>
      <c r="B245" s="308" t="s">
        <v>1432</v>
      </c>
      <c r="C245" s="307">
        <v>2</v>
      </c>
      <c r="D245" s="307">
        <v>2</v>
      </c>
      <c r="E245" s="292">
        <f t="shared" si="18"/>
        <v>0</v>
      </c>
      <c r="F245" s="293" t="str">
        <f t="shared" si="19"/>
        <v>是</v>
      </c>
      <c r="G245" s="276" t="str">
        <f t="shared" si="20"/>
        <v>项</v>
      </c>
      <c r="H245" s="294" t="str">
        <f t="shared" si="21"/>
        <v>233</v>
      </c>
      <c r="I245" s="294" t="str">
        <f t="shared" si="22"/>
        <v>23304</v>
      </c>
      <c r="J245" s="294" t="str">
        <f t="shared" si="23"/>
        <v>2330411</v>
      </c>
    </row>
    <row r="246" s="275" customFormat="1" ht="36" hidden="1" customHeight="1" spans="1:10">
      <c r="A246" s="298">
        <v>2330413</v>
      </c>
      <c r="B246" s="308" t="s">
        <v>1433</v>
      </c>
      <c r="C246" s="307"/>
      <c r="D246" s="307">
        <v>0</v>
      </c>
      <c r="E246" s="292" t="str">
        <f t="shared" si="18"/>
        <v/>
      </c>
      <c r="F246" s="293" t="str">
        <f t="shared" si="19"/>
        <v>否</v>
      </c>
      <c r="G246" s="276" t="str">
        <f t="shared" si="20"/>
        <v>项</v>
      </c>
      <c r="H246" s="294" t="str">
        <f t="shared" si="21"/>
        <v>233</v>
      </c>
      <c r="I246" s="294" t="str">
        <f t="shared" si="22"/>
        <v>23304</v>
      </c>
      <c r="J246" s="294" t="str">
        <f t="shared" si="23"/>
        <v>2330413</v>
      </c>
    </row>
    <row r="247" s="275" customFormat="1" ht="36" hidden="1" customHeight="1" spans="1:10">
      <c r="A247" s="298">
        <v>2330414</v>
      </c>
      <c r="B247" s="308" t="s">
        <v>1434</v>
      </c>
      <c r="C247" s="307"/>
      <c r="D247" s="307">
        <v>0</v>
      </c>
      <c r="E247" s="292" t="str">
        <f t="shared" si="18"/>
        <v/>
      </c>
      <c r="F247" s="293" t="str">
        <f t="shared" si="19"/>
        <v>否</v>
      </c>
      <c r="G247" s="276" t="str">
        <f t="shared" si="20"/>
        <v>项</v>
      </c>
      <c r="H247" s="294" t="str">
        <f t="shared" si="21"/>
        <v>233</v>
      </c>
      <c r="I247" s="294" t="str">
        <f t="shared" si="22"/>
        <v>23304</v>
      </c>
      <c r="J247" s="294" t="str">
        <f t="shared" si="23"/>
        <v>2330414</v>
      </c>
    </row>
    <row r="248" s="275" customFormat="1" ht="36" hidden="1" customHeight="1" spans="1:10">
      <c r="A248" s="298">
        <v>2330416</v>
      </c>
      <c r="B248" s="308" t="s">
        <v>1435</v>
      </c>
      <c r="C248" s="307"/>
      <c r="D248" s="307">
        <v>0</v>
      </c>
      <c r="E248" s="292" t="str">
        <f t="shared" si="18"/>
        <v/>
      </c>
      <c r="F248" s="293" t="str">
        <f t="shared" si="19"/>
        <v>否</v>
      </c>
      <c r="G248" s="276" t="str">
        <f t="shared" si="20"/>
        <v>项</v>
      </c>
      <c r="H248" s="294" t="str">
        <f t="shared" si="21"/>
        <v>233</v>
      </c>
      <c r="I248" s="294" t="str">
        <f t="shared" si="22"/>
        <v>23304</v>
      </c>
      <c r="J248" s="294" t="str">
        <f t="shared" si="23"/>
        <v>2330416</v>
      </c>
    </row>
    <row r="249" s="275" customFormat="1" ht="36" hidden="1" customHeight="1" spans="1:10">
      <c r="A249" s="298">
        <v>2330417</v>
      </c>
      <c r="B249" s="308" t="s">
        <v>1436</v>
      </c>
      <c r="C249" s="307"/>
      <c r="D249" s="307">
        <v>0</v>
      </c>
      <c r="E249" s="292" t="str">
        <f t="shared" si="18"/>
        <v/>
      </c>
      <c r="F249" s="293" t="str">
        <f t="shared" si="19"/>
        <v>否</v>
      </c>
      <c r="G249" s="276" t="str">
        <f t="shared" si="20"/>
        <v>项</v>
      </c>
      <c r="H249" s="294" t="str">
        <f t="shared" si="21"/>
        <v>233</v>
      </c>
      <c r="I249" s="294" t="str">
        <f t="shared" si="22"/>
        <v>23304</v>
      </c>
      <c r="J249" s="294" t="str">
        <f t="shared" si="23"/>
        <v>2330417</v>
      </c>
    </row>
    <row r="250" s="275" customFormat="1" ht="36" hidden="1" customHeight="1" spans="1:10">
      <c r="A250" s="298">
        <v>2330418</v>
      </c>
      <c r="B250" s="308" t="s">
        <v>1437</v>
      </c>
      <c r="C250" s="307"/>
      <c r="D250" s="307">
        <v>0</v>
      </c>
      <c r="E250" s="292" t="str">
        <f t="shared" si="18"/>
        <v/>
      </c>
      <c r="F250" s="293" t="str">
        <f t="shared" si="19"/>
        <v>否</v>
      </c>
      <c r="G250" s="276" t="str">
        <f t="shared" si="20"/>
        <v>项</v>
      </c>
      <c r="H250" s="294" t="str">
        <f t="shared" si="21"/>
        <v>233</v>
      </c>
      <c r="I250" s="294" t="str">
        <f t="shared" si="22"/>
        <v>23304</v>
      </c>
      <c r="J250" s="294" t="str">
        <f t="shared" si="23"/>
        <v>2330418</v>
      </c>
    </row>
    <row r="251" s="275" customFormat="1" ht="36" hidden="1" customHeight="1" spans="1:10">
      <c r="A251" s="298">
        <v>2330419</v>
      </c>
      <c r="B251" s="308" t="s">
        <v>1438</v>
      </c>
      <c r="C251" s="307"/>
      <c r="D251" s="307">
        <v>0</v>
      </c>
      <c r="E251" s="292" t="str">
        <f t="shared" si="18"/>
        <v/>
      </c>
      <c r="F251" s="293" t="str">
        <f t="shared" si="19"/>
        <v>否</v>
      </c>
      <c r="G251" s="276" t="str">
        <f t="shared" si="20"/>
        <v>项</v>
      </c>
      <c r="H251" s="294" t="str">
        <f t="shared" si="21"/>
        <v>233</v>
      </c>
      <c r="I251" s="294" t="str">
        <f t="shared" si="22"/>
        <v>23304</v>
      </c>
      <c r="J251" s="294" t="str">
        <f t="shared" si="23"/>
        <v>2330419</v>
      </c>
    </row>
    <row r="252" s="275" customFormat="1" ht="36" hidden="1" customHeight="1" spans="1:10">
      <c r="A252" s="298">
        <v>2330420</v>
      </c>
      <c r="B252" s="308" t="s">
        <v>1439</v>
      </c>
      <c r="C252" s="307"/>
      <c r="D252" s="307">
        <v>0</v>
      </c>
      <c r="E252" s="292" t="str">
        <f t="shared" si="18"/>
        <v/>
      </c>
      <c r="F252" s="293" t="str">
        <f t="shared" si="19"/>
        <v>否</v>
      </c>
      <c r="G252" s="276" t="str">
        <f t="shared" si="20"/>
        <v>项</v>
      </c>
      <c r="H252" s="294" t="str">
        <f t="shared" si="21"/>
        <v>233</v>
      </c>
      <c r="I252" s="294" t="str">
        <f t="shared" si="22"/>
        <v>23304</v>
      </c>
      <c r="J252" s="294" t="str">
        <f t="shared" si="23"/>
        <v>2330420</v>
      </c>
    </row>
    <row r="253" s="275" customFormat="1" ht="36" hidden="1" customHeight="1" spans="1:10">
      <c r="A253" s="298">
        <v>2330431</v>
      </c>
      <c r="B253" s="308" t="s">
        <v>1440</v>
      </c>
      <c r="C253" s="307"/>
      <c r="D253" s="307"/>
      <c r="E253" s="292" t="str">
        <f t="shared" si="18"/>
        <v/>
      </c>
      <c r="F253" s="293" t="str">
        <f t="shared" si="19"/>
        <v>否</v>
      </c>
      <c r="G253" s="276" t="str">
        <f t="shared" si="20"/>
        <v>项</v>
      </c>
      <c r="H253" s="294" t="str">
        <f t="shared" si="21"/>
        <v>233</v>
      </c>
      <c r="I253" s="294" t="str">
        <f t="shared" si="22"/>
        <v>23304</v>
      </c>
      <c r="J253" s="294" t="str">
        <f t="shared" si="23"/>
        <v>2330431</v>
      </c>
    </row>
    <row r="254" s="275" customFormat="1" ht="36" hidden="1" customHeight="1" spans="1:10">
      <c r="A254" s="298">
        <v>2330432</v>
      </c>
      <c r="B254" s="308" t="s">
        <v>1441</v>
      </c>
      <c r="C254" s="307"/>
      <c r="D254" s="307">
        <v>0</v>
      </c>
      <c r="E254" s="292" t="str">
        <f t="shared" si="18"/>
        <v/>
      </c>
      <c r="F254" s="293" t="str">
        <f t="shared" si="19"/>
        <v>否</v>
      </c>
      <c r="G254" s="276" t="str">
        <f t="shared" si="20"/>
        <v>项</v>
      </c>
      <c r="H254" s="294" t="str">
        <f t="shared" si="21"/>
        <v>233</v>
      </c>
      <c r="I254" s="294" t="str">
        <f t="shared" si="22"/>
        <v>23304</v>
      </c>
      <c r="J254" s="294" t="str">
        <f t="shared" si="23"/>
        <v>2330432</v>
      </c>
    </row>
    <row r="255" s="275" customFormat="1" ht="36" hidden="1" customHeight="1" spans="1:10">
      <c r="A255" s="298">
        <v>2330433</v>
      </c>
      <c r="B255" s="308" t="s">
        <v>1442</v>
      </c>
      <c r="C255" s="307"/>
      <c r="D255" s="307">
        <v>0</v>
      </c>
      <c r="E255" s="292" t="str">
        <f t="shared" si="18"/>
        <v/>
      </c>
      <c r="F255" s="293" t="str">
        <f t="shared" si="19"/>
        <v>否</v>
      </c>
      <c r="G255" s="276" t="str">
        <f t="shared" si="20"/>
        <v>项</v>
      </c>
      <c r="H255" s="294" t="str">
        <f t="shared" si="21"/>
        <v>233</v>
      </c>
      <c r="I255" s="294" t="str">
        <f t="shared" si="22"/>
        <v>23304</v>
      </c>
      <c r="J255" s="294" t="str">
        <f t="shared" si="23"/>
        <v>2330433</v>
      </c>
    </row>
    <row r="256" s="275" customFormat="1" ht="36" customHeight="1" spans="1:10">
      <c r="A256" s="298">
        <v>2330498</v>
      </c>
      <c r="B256" s="308" t="s">
        <v>1443</v>
      </c>
      <c r="C256" s="307">
        <v>8</v>
      </c>
      <c r="D256" s="307">
        <v>39</v>
      </c>
      <c r="E256" s="292">
        <f t="shared" si="18"/>
        <v>3.875</v>
      </c>
      <c r="F256" s="293" t="str">
        <f t="shared" si="19"/>
        <v>是</v>
      </c>
      <c r="G256" s="276" t="str">
        <f t="shared" si="20"/>
        <v>项</v>
      </c>
      <c r="H256" s="294" t="str">
        <f t="shared" si="21"/>
        <v>233</v>
      </c>
      <c r="I256" s="294" t="str">
        <f t="shared" si="22"/>
        <v>23304</v>
      </c>
      <c r="J256" s="294" t="str">
        <f t="shared" si="23"/>
        <v>2330498</v>
      </c>
    </row>
    <row r="257" s="275" customFormat="1" ht="36" customHeight="1" spans="1:10">
      <c r="A257" s="298">
        <v>2330499</v>
      </c>
      <c r="B257" s="308" t="s">
        <v>1444</v>
      </c>
      <c r="C257" s="307">
        <v>69</v>
      </c>
      <c r="D257" s="307">
        <v>46</v>
      </c>
      <c r="E257" s="292">
        <f t="shared" si="18"/>
        <v>-0.333333333333333</v>
      </c>
      <c r="F257" s="293" t="str">
        <f t="shared" si="19"/>
        <v>是</v>
      </c>
      <c r="G257" s="276" t="str">
        <f t="shared" si="20"/>
        <v>项</v>
      </c>
      <c r="H257" s="294" t="str">
        <f t="shared" si="21"/>
        <v>233</v>
      </c>
      <c r="I257" s="294" t="str">
        <f t="shared" si="22"/>
        <v>23304</v>
      </c>
      <c r="J257" s="294" t="str">
        <f t="shared" si="23"/>
        <v>2330499</v>
      </c>
    </row>
    <row r="258" s="275" customFormat="1" ht="36" customHeight="1" spans="1:10">
      <c r="A258" s="289">
        <v>234</v>
      </c>
      <c r="B258" s="310" t="s">
        <v>1445</v>
      </c>
      <c r="C258" s="291">
        <f>SUMIFS(C259:C$278,$G259:$G$278,"款",$H259:$H$278,$A258)</f>
        <v>0</v>
      </c>
      <c r="D258" s="291">
        <f>SUMIFS(D259:D$278,$G259:$G$278,"款",$H259:$H$278,$A258)</f>
        <v>0</v>
      </c>
      <c r="E258" s="292" t="str">
        <f t="shared" si="18"/>
        <v/>
      </c>
      <c r="F258" s="293" t="str">
        <f t="shared" si="19"/>
        <v>是</v>
      </c>
      <c r="G258" s="276" t="str">
        <f t="shared" si="20"/>
        <v>类</v>
      </c>
      <c r="H258" s="294" t="str">
        <f t="shared" si="21"/>
        <v>234</v>
      </c>
      <c r="I258" s="294" t="str">
        <f t="shared" si="22"/>
        <v>234</v>
      </c>
      <c r="J258" s="294" t="str">
        <f t="shared" si="23"/>
        <v>234</v>
      </c>
    </row>
    <row r="259" s="275" customFormat="1" ht="36" hidden="1" customHeight="1" spans="1:10">
      <c r="A259" s="295">
        <v>23401</v>
      </c>
      <c r="B259" s="309" t="s">
        <v>1446</v>
      </c>
      <c r="C259" s="305">
        <f>SUMIFS(C260:C$278,$G260:$G$278,"项",$I260:$I$278,$A259)</f>
        <v>0</v>
      </c>
      <c r="D259" s="305">
        <f>SUMIFS(D260:D$278,$G260:$G$278,"项",$I260:$I$278,$A259)</f>
        <v>0</v>
      </c>
      <c r="E259" s="292" t="str">
        <f t="shared" si="18"/>
        <v/>
      </c>
      <c r="F259" s="293" t="str">
        <f t="shared" si="19"/>
        <v>否</v>
      </c>
      <c r="G259" s="276" t="str">
        <f t="shared" si="20"/>
        <v>款</v>
      </c>
      <c r="H259" s="294" t="str">
        <f t="shared" si="21"/>
        <v>234</v>
      </c>
      <c r="I259" s="294" t="str">
        <f t="shared" si="22"/>
        <v>23401</v>
      </c>
      <c r="J259" s="294" t="str">
        <f t="shared" si="23"/>
        <v>23401</v>
      </c>
    </row>
    <row r="260" s="275" customFormat="1" ht="36" hidden="1" customHeight="1" spans="1:10">
      <c r="A260" s="298">
        <v>2340101</v>
      </c>
      <c r="B260" s="308" t="s">
        <v>1447</v>
      </c>
      <c r="C260" s="301"/>
      <c r="D260" s="301">
        <v>0</v>
      </c>
      <c r="E260" s="292" t="str">
        <f t="shared" ref="E260:E288" si="24">IF(C260&lt;&gt;0,D260/C260-1,"")</f>
        <v/>
      </c>
      <c r="F260" s="293" t="str">
        <f t="shared" ref="F260:F279" si="25">IF(LEN(A260)=3,"是",IF(B260&lt;&gt;"",IF(SUM(C260:D260)&lt;&gt;0,"是","否"),"是"))</f>
        <v>否</v>
      </c>
      <c r="G260" s="276" t="str">
        <f t="shared" ref="G260:G291" si="26">_xlfn.IFS(LEN(A260)=3,"类",LEN(A260)=5,"款",LEN(A260)=7,"项")</f>
        <v>项</v>
      </c>
      <c r="H260" s="294" t="str">
        <f t="shared" ref="H260:H278" si="27">LEFT(A260,3)</f>
        <v>234</v>
      </c>
      <c r="I260" s="294" t="str">
        <f t="shared" ref="I260:I278" si="28">LEFT(A260,5)</f>
        <v>23401</v>
      </c>
      <c r="J260" s="294" t="str">
        <f t="shared" ref="J260:J278" si="29">LEFT(A260,7)</f>
        <v>2340101</v>
      </c>
    </row>
    <row r="261" s="275" customFormat="1" ht="36" hidden="1" customHeight="1" spans="1:10">
      <c r="A261" s="298">
        <v>2340102</v>
      </c>
      <c r="B261" s="308" t="s">
        <v>1448</v>
      </c>
      <c r="C261" s="301"/>
      <c r="D261" s="301">
        <v>0</v>
      </c>
      <c r="E261" s="292" t="str">
        <f t="shared" si="24"/>
        <v/>
      </c>
      <c r="F261" s="293" t="str">
        <f t="shared" si="25"/>
        <v>否</v>
      </c>
      <c r="G261" s="276" t="str">
        <f t="shared" si="26"/>
        <v>项</v>
      </c>
      <c r="H261" s="294" t="str">
        <f t="shared" si="27"/>
        <v>234</v>
      </c>
      <c r="I261" s="294" t="str">
        <f t="shared" si="28"/>
        <v>23401</v>
      </c>
      <c r="J261" s="294" t="str">
        <f t="shared" si="29"/>
        <v>2340102</v>
      </c>
    </row>
    <row r="262" s="275" customFormat="1" ht="36" hidden="1" customHeight="1" spans="1:10">
      <c r="A262" s="298">
        <v>2340103</v>
      </c>
      <c r="B262" s="308" t="s">
        <v>1449</v>
      </c>
      <c r="C262" s="301"/>
      <c r="D262" s="301">
        <v>0</v>
      </c>
      <c r="E262" s="292" t="str">
        <f t="shared" si="24"/>
        <v/>
      </c>
      <c r="F262" s="293" t="str">
        <f t="shared" si="25"/>
        <v>否</v>
      </c>
      <c r="G262" s="276" t="str">
        <f t="shared" si="26"/>
        <v>项</v>
      </c>
      <c r="H262" s="294" t="str">
        <f t="shared" si="27"/>
        <v>234</v>
      </c>
      <c r="I262" s="294" t="str">
        <f t="shared" si="28"/>
        <v>23401</v>
      </c>
      <c r="J262" s="294" t="str">
        <f t="shared" si="29"/>
        <v>2340103</v>
      </c>
    </row>
    <row r="263" s="275" customFormat="1" ht="36" hidden="1" customHeight="1" spans="1:10">
      <c r="A263" s="298">
        <v>2340104</v>
      </c>
      <c r="B263" s="308" t="s">
        <v>1450</v>
      </c>
      <c r="C263" s="301"/>
      <c r="D263" s="301">
        <v>0</v>
      </c>
      <c r="E263" s="292" t="str">
        <f t="shared" si="24"/>
        <v/>
      </c>
      <c r="F263" s="293" t="str">
        <f t="shared" si="25"/>
        <v>否</v>
      </c>
      <c r="G263" s="276" t="str">
        <f t="shared" si="26"/>
        <v>项</v>
      </c>
      <c r="H263" s="294" t="str">
        <f t="shared" si="27"/>
        <v>234</v>
      </c>
      <c r="I263" s="294" t="str">
        <f t="shared" si="28"/>
        <v>23401</v>
      </c>
      <c r="J263" s="294" t="str">
        <f t="shared" si="29"/>
        <v>2340104</v>
      </c>
    </row>
    <row r="264" s="275" customFormat="1" ht="36" hidden="1" customHeight="1" spans="1:10">
      <c r="A264" s="298">
        <v>2340105</v>
      </c>
      <c r="B264" s="308" t="s">
        <v>1451</v>
      </c>
      <c r="C264" s="301"/>
      <c r="D264" s="301">
        <v>0</v>
      </c>
      <c r="E264" s="292" t="str">
        <f t="shared" si="24"/>
        <v/>
      </c>
      <c r="F264" s="293" t="str">
        <f t="shared" si="25"/>
        <v>否</v>
      </c>
      <c r="G264" s="276" t="str">
        <f t="shared" si="26"/>
        <v>项</v>
      </c>
      <c r="H264" s="294" t="str">
        <f t="shared" si="27"/>
        <v>234</v>
      </c>
      <c r="I264" s="294" t="str">
        <f t="shared" si="28"/>
        <v>23401</v>
      </c>
      <c r="J264" s="294" t="str">
        <f t="shared" si="29"/>
        <v>2340105</v>
      </c>
    </row>
    <row r="265" s="275" customFormat="1" ht="36" hidden="1" customHeight="1" spans="1:10">
      <c r="A265" s="298">
        <v>2340106</v>
      </c>
      <c r="B265" s="308" t="s">
        <v>1452</v>
      </c>
      <c r="C265" s="301"/>
      <c r="D265" s="301">
        <v>0</v>
      </c>
      <c r="E265" s="292" t="str">
        <f t="shared" si="24"/>
        <v/>
      </c>
      <c r="F265" s="293" t="str">
        <f t="shared" si="25"/>
        <v>否</v>
      </c>
      <c r="G265" s="276" t="str">
        <f t="shared" si="26"/>
        <v>项</v>
      </c>
      <c r="H265" s="294" t="str">
        <f t="shared" si="27"/>
        <v>234</v>
      </c>
      <c r="I265" s="294" t="str">
        <f t="shared" si="28"/>
        <v>23401</v>
      </c>
      <c r="J265" s="294" t="str">
        <f t="shared" si="29"/>
        <v>2340106</v>
      </c>
    </row>
    <row r="266" s="275" customFormat="1" ht="36" hidden="1" customHeight="1" spans="1:10">
      <c r="A266" s="298">
        <v>2340107</v>
      </c>
      <c r="B266" s="308" t="s">
        <v>1453</v>
      </c>
      <c r="C266" s="301"/>
      <c r="D266" s="301">
        <v>0</v>
      </c>
      <c r="E266" s="292" t="str">
        <f t="shared" si="24"/>
        <v/>
      </c>
      <c r="F266" s="293" t="str">
        <f t="shared" si="25"/>
        <v>否</v>
      </c>
      <c r="G266" s="276" t="str">
        <f t="shared" si="26"/>
        <v>项</v>
      </c>
      <c r="H266" s="294" t="str">
        <f t="shared" si="27"/>
        <v>234</v>
      </c>
      <c r="I266" s="294" t="str">
        <f t="shared" si="28"/>
        <v>23401</v>
      </c>
      <c r="J266" s="294" t="str">
        <f t="shared" si="29"/>
        <v>2340107</v>
      </c>
    </row>
    <row r="267" s="275" customFormat="1" ht="36" hidden="1" customHeight="1" spans="1:10">
      <c r="A267" s="298">
        <v>2340108</v>
      </c>
      <c r="B267" s="308" t="s">
        <v>1454</v>
      </c>
      <c r="C267" s="301"/>
      <c r="D267" s="301">
        <v>0</v>
      </c>
      <c r="E267" s="292" t="str">
        <f t="shared" si="24"/>
        <v/>
      </c>
      <c r="F267" s="293" t="str">
        <f t="shared" si="25"/>
        <v>否</v>
      </c>
      <c r="G267" s="276" t="str">
        <f t="shared" si="26"/>
        <v>项</v>
      </c>
      <c r="H267" s="294" t="str">
        <f t="shared" si="27"/>
        <v>234</v>
      </c>
      <c r="I267" s="294" t="str">
        <f t="shared" si="28"/>
        <v>23401</v>
      </c>
      <c r="J267" s="294" t="str">
        <f t="shared" si="29"/>
        <v>2340108</v>
      </c>
    </row>
    <row r="268" s="275" customFormat="1" ht="36" hidden="1" customHeight="1" spans="1:10">
      <c r="A268" s="298">
        <v>2340109</v>
      </c>
      <c r="B268" s="308" t="s">
        <v>1455</v>
      </c>
      <c r="C268" s="301"/>
      <c r="D268" s="301">
        <v>0</v>
      </c>
      <c r="E268" s="292" t="str">
        <f t="shared" si="24"/>
        <v/>
      </c>
      <c r="F268" s="293" t="str">
        <f t="shared" si="25"/>
        <v>否</v>
      </c>
      <c r="G268" s="276" t="str">
        <f t="shared" si="26"/>
        <v>项</v>
      </c>
      <c r="H268" s="294" t="str">
        <f t="shared" si="27"/>
        <v>234</v>
      </c>
      <c r="I268" s="294" t="str">
        <f t="shared" si="28"/>
        <v>23401</v>
      </c>
      <c r="J268" s="294" t="str">
        <f t="shared" si="29"/>
        <v>2340109</v>
      </c>
    </row>
    <row r="269" s="275" customFormat="1" ht="36" hidden="1" customHeight="1" spans="1:10">
      <c r="A269" s="298">
        <v>2340110</v>
      </c>
      <c r="B269" s="308" t="s">
        <v>1456</v>
      </c>
      <c r="C269" s="301"/>
      <c r="D269" s="301">
        <v>0</v>
      </c>
      <c r="E269" s="292" t="str">
        <f t="shared" si="24"/>
        <v/>
      </c>
      <c r="F269" s="293" t="str">
        <f t="shared" si="25"/>
        <v>否</v>
      </c>
      <c r="G269" s="276" t="str">
        <f t="shared" si="26"/>
        <v>项</v>
      </c>
      <c r="H269" s="294" t="str">
        <f t="shared" si="27"/>
        <v>234</v>
      </c>
      <c r="I269" s="294" t="str">
        <f t="shared" si="28"/>
        <v>23401</v>
      </c>
      <c r="J269" s="294" t="str">
        <f t="shared" si="29"/>
        <v>2340110</v>
      </c>
    </row>
    <row r="270" s="275" customFormat="1" ht="36" hidden="1" customHeight="1" spans="1:10">
      <c r="A270" s="298">
        <v>2340111</v>
      </c>
      <c r="B270" s="308" t="s">
        <v>1457</v>
      </c>
      <c r="C270" s="301"/>
      <c r="D270" s="301">
        <v>0</v>
      </c>
      <c r="E270" s="292" t="str">
        <f t="shared" si="24"/>
        <v/>
      </c>
      <c r="F270" s="293" t="str">
        <f t="shared" si="25"/>
        <v>否</v>
      </c>
      <c r="G270" s="276" t="str">
        <f t="shared" si="26"/>
        <v>项</v>
      </c>
      <c r="H270" s="294" t="str">
        <f t="shared" si="27"/>
        <v>234</v>
      </c>
      <c r="I270" s="294" t="str">
        <f t="shared" si="28"/>
        <v>23401</v>
      </c>
      <c r="J270" s="294" t="str">
        <f t="shared" si="29"/>
        <v>2340111</v>
      </c>
    </row>
    <row r="271" s="275" customFormat="1" ht="36" hidden="1" customHeight="1" spans="1:10">
      <c r="A271" s="298">
        <v>2340199</v>
      </c>
      <c r="B271" s="308" t="s">
        <v>1458</v>
      </c>
      <c r="C271" s="301"/>
      <c r="D271" s="301">
        <v>0</v>
      </c>
      <c r="E271" s="292" t="str">
        <f t="shared" si="24"/>
        <v/>
      </c>
      <c r="F271" s="293" t="str">
        <f t="shared" si="25"/>
        <v>否</v>
      </c>
      <c r="G271" s="276" t="str">
        <f t="shared" si="26"/>
        <v>项</v>
      </c>
      <c r="H271" s="294" t="str">
        <f t="shared" si="27"/>
        <v>234</v>
      </c>
      <c r="I271" s="294" t="str">
        <f t="shared" si="28"/>
        <v>23401</v>
      </c>
      <c r="J271" s="294" t="str">
        <f t="shared" si="29"/>
        <v>2340199</v>
      </c>
    </row>
    <row r="272" s="275" customFormat="1" ht="36" hidden="1" customHeight="1" spans="1:10">
      <c r="A272" s="295">
        <v>23402</v>
      </c>
      <c r="B272" s="309" t="s">
        <v>1459</v>
      </c>
      <c r="C272" s="305">
        <f>SUMIFS(C273:C$278,$G273:$G$278,"项",$I273:$I$278,$A272)</f>
        <v>0</v>
      </c>
      <c r="D272" s="305">
        <f>SUMIFS(D273:D$278,$G273:$G$278,"项",$I273:$I$278,$A272)</f>
        <v>0</v>
      </c>
      <c r="E272" s="292" t="str">
        <f t="shared" si="24"/>
        <v/>
      </c>
      <c r="F272" s="293" t="str">
        <f t="shared" si="25"/>
        <v>否</v>
      </c>
      <c r="G272" s="276" t="str">
        <f t="shared" si="26"/>
        <v>款</v>
      </c>
      <c r="H272" s="294" t="str">
        <f t="shared" si="27"/>
        <v>234</v>
      </c>
      <c r="I272" s="294" t="str">
        <f t="shared" si="28"/>
        <v>23402</v>
      </c>
      <c r="J272" s="294" t="str">
        <f t="shared" si="29"/>
        <v>23402</v>
      </c>
    </row>
    <row r="273" s="275" customFormat="1" ht="36" hidden="1" customHeight="1" spans="1:10">
      <c r="A273" s="298">
        <v>2340201</v>
      </c>
      <c r="B273" s="308" t="s">
        <v>1460</v>
      </c>
      <c r="C273" s="301"/>
      <c r="D273" s="301">
        <v>0</v>
      </c>
      <c r="E273" s="292" t="str">
        <f t="shared" si="24"/>
        <v/>
      </c>
      <c r="F273" s="293" t="str">
        <f t="shared" si="25"/>
        <v>否</v>
      </c>
      <c r="G273" s="276" t="str">
        <f t="shared" si="26"/>
        <v>项</v>
      </c>
      <c r="H273" s="294" t="str">
        <f t="shared" si="27"/>
        <v>234</v>
      </c>
      <c r="I273" s="294" t="str">
        <f t="shared" si="28"/>
        <v>23402</v>
      </c>
      <c r="J273" s="294" t="str">
        <f t="shared" si="29"/>
        <v>2340201</v>
      </c>
    </row>
    <row r="274" s="275" customFormat="1" ht="36" hidden="1" customHeight="1" spans="1:10">
      <c r="A274" s="298">
        <v>2340202</v>
      </c>
      <c r="B274" s="308" t="s">
        <v>1461</v>
      </c>
      <c r="C274" s="301"/>
      <c r="D274" s="301">
        <v>0</v>
      </c>
      <c r="E274" s="292" t="str">
        <f t="shared" si="24"/>
        <v/>
      </c>
      <c r="F274" s="293" t="str">
        <f t="shared" si="25"/>
        <v>否</v>
      </c>
      <c r="G274" s="276" t="str">
        <f t="shared" si="26"/>
        <v>项</v>
      </c>
      <c r="H274" s="294" t="str">
        <f t="shared" si="27"/>
        <v>234</v>
      </c>
      <c r="I274" s="294" t="str">
        <f t="shared" si="28"/>
        <v>23402</v>
      </c>
      <c r="J274" s="294" t="str">
        <f t="shared" si="29"/>
        <v>2340202</v>
      </c>
    </row>
    <row r="275" s="275" customFormat="1" ht="36" hidden="1" customHeight="1" spans="1:10">
      <c r="A275" s="298">
        <v>2340203</v>
      </c>
      <c r="B275" s="308" t="s">
        <v>1462</v>
      </c>
      <c r="C275" s="301"/>
      <c r="D275" s="301">
        <v>0</v>
      </c>
      <c r="E275" s="292" t="str">
        <f t="shared" si="24"/>
        <v/>
      </c>
      <c r="F275" s="293" t="str">
        <f t="shared" si="25"/>
        <v>否</v>
      </c>
      <c r="G275" s="276" t="str">
        <f t="shared" si="26"/>
        <v>项</v>
      </c>
      <c r="H275" s="294" t="str">
        <f t="shared" si="27"/>
        <v>234</v>
      </c>
      <c r="I275" s="294" t="str">
        <f t="shared" si="28"/>
        <v>23402</v>
      </c>
      <c r="J275" s="294" t="str">
        <f t="shared" si="29"/>
        <v>2340203</v>
      </c>
    </row>
    <row r="276" s="275" customFormat="1" ht="36" hidden="1" customHeight="1" spans="1:10">
      <c r="A276" s="298">
        <v>2340204</v>
      </c>
      <c r="B276" s="308" t="s">
        <v>1463</v>
      </c>
      <c r="C276" s="301"/>
      <c r="D276" s="301">
        <v>0</v>
      </c>
      <c r="E276" s="292" t="str">
        <f t="shared" si="24"/>
        <v/>
      </c>
      <c r="F276" s="293" t="str">
        <f t="shared" si="25"/>
        <v>否</v>
      </c>
      <c r="G276" s="276" t="str">
        <f t="shared" si="26"/>
        <v>项</v>
      </c>
      <c r="H276" s="294" t="str">
        <f t="shared" si="27"/>
        <v>234</v>
      </c>
      <c r="I276" s="294" t="str">
        <f t="shared" si="28"/>
        <v>23402</v>
      </c>
      <c r="J276" s="294" t="str">
        <f t="shared" si="29"/>
        <v>2340204</v>
      </c>
    </row>
    <row r="277" s="275" customFormat="1" ht="36" hidden="1" customHeight="1" spans="1:10">
      <c r="A277" s="298">
        <v>2340205</v>
      </c>
      <c r="B277" s="308" t="s">
        <v>1464</v>
      </c>
      <c r="C277" s="301"/>
      <c r="D277" s="301">
        <v>0</v>
      </c>
      <c r="E277" s="292" t="str">
        <f t="shared" si="24"/>
        <v/>
      </c>
      <c r="F277" s="293" t="str">
        <f t="shared" si="25"/>
        <v>否</v>
      </c>
      <c r="G277" s="276" t="str">
        <f t="shared" si="26"/>
        <v>项</v>
      </c>
      <c r="H277" s="294" t="str">
        <f t="shared" si="27"/>
        <v>234</v>
      </c>
      <c r="I277" s="294" t="str">
        <f t="shared" si="28"/>
        <v>23402</v>
      </c>
      <c r="J277" s="294" t="str">
        <f t="shared" si="29"/>
        <v>2340205</v>
      </c>
    </row>
    <row r="278" s="275" customFormat="1" ht="36" hidden="1" customHeight="1" spans="1:10">
      <c r="A278" s="298">
        <v>2340299</v>
      </c>
      <c r="B278" s="308" t="s">
        <v>1465</v>
      </c>
      <c r="C278" s="301"/>
      <c r="D278" s="301">
        <v>0</v>
      </c>
      <c r="E278" s="292" t="str">
        <f t="shared" si="24"/>
        <v/>
      </c>
      <c r="F278" s="293" t="str">
        <f t="shared" si="25"/>
        <v>否</v>
      </c>
      <c r="G278" s="276" t="str">
        <f t="shared" si="26"/>
        <v>项</v>
      </c>
      <c r="H278" s="294" t="str">
        <f t="shared" si="27"/>
        <v>234</v>
      </c>
      <c r="I278" s="294" t="str">
        <f t="shared" si="28"/>
        <v>23402</v>
      </c>
      <c r="J278" s="294" t="str">
        <f t="shared" si="29"/>
        <v>2340299</v>
      </c>
    </row>
    <row r="279" s="275" customFormat="1" ht="36" customHeight="1" spans="1:10">
      <c r="A279" s="298"/>
      <c r="B279" s="308"/>
      <c r="C279" s="300"/>
      <c r="D279" s="300">
        <v>0</v>
      </c>
      <c r="E279" s="292" t="str">
        <f t="shared" si="24"/>
        <v/>
      </c>
      <c r="F279" s="293" t="str">
        <f t="shared" si="25"/>
        <v>是</v>
      </c>
      <c r="G279" s="276" t="e">
        <f t="shared" si="26"/>
        <v>#N/A</v>
      </c>
      <c r="H279" s="294"/>
      <c r="I279" s="294"/>
      <c r="J279" s="294"/>
    </row>
    <row r="280" s="275" customFormat="1" ht="36" customHeight="1" spans="1:10">
      <c r="A280" s="289"/>
      <c r="B280" s="311" t="s">
        <v>1466</v>
      </c>
      <c r="C280" s="291">
        <f>SUMIFS(C$4:C$278,$G$4:$G$278,"类")</f>
        <v>94908</v>
      </c>
      <c r="D280" s="291">
        <f>SUMIFS(D$4:D$278,$G$4:$G$278,"类")</f>
        <v>44998</v>
      </c>
      <c r="E280" s="292">
        <f t="shared" si="24"/>
        <v>-0.525877692080752</v>
      </c>
      <c r="F280" s="293" t="s">
        <v>1467</v>
      </c>
      <c r="G280" s="276" t="e">
        <f t="shared" si="26"/>
        <v>#N/A</v>
      </c>
      <c r="H280" s="294" t="str">
        <f t="shared" ref="H280:H291" si="30">LEFT(A280,3)</f>
        <v/>
      </c>
      <c r="I280" s="294" t="str">
        <f t="shared" ref="I280:I291" si="31">LEFT(A280,5)</f>
        <v/>
      </c>
      <c r="J280" s="294" t="str">
        <f t="shared" ref="J280:J291" si="32">LEFT(A280,7)</f>
        <v/>
      </c>
    </row>
    <row r="281" s="275" customFormat="1" ht="36" customHeight="1" spans="1:10">
      <c r="A281" s="289">
        <v>230</v>
      </c>
      <c r="B281" s="310" t="s">
        <v>133</v>
      </c>
      <c r="C281" s="291">
        <f>SUM(C282:C283)</f>
        <v>7507</v>
      </c>
      <c r="D281" s="291">
        <f>SUM(D282:D283)</f>
        <v>3633</v>
      </c>
      <c r="E281" s="292">
        <f t="shared" si="24"/>
        <v>-0.516051685093912</v>
      </c>
      <c r="F281" s="293" t="str">
        <f t="shared" ref="F281:F291" si="33">IF(LEN(A281)=3,"是",IF(B281&lt;&gt;"",IF(SUM(C281:D281)&lt;&gt;0,"是","否"),"是"))</f>
        <v>是</v>
      </c>
      <c r="G281" s="276" t="str">
        <f t="shared" si="26"/>
        <v>类</v>
      </c>
      <c r="H281" s="294" t="str">
        <f t="shared" si="30"/>
        <v>230</v>
      </c>
      <c r="I281" s="294" t="str">
        <f t="shared" si="31"/>
        <v>230</v>
      </c>
      <c r="J281" s="294" t="str">
        <f t="shared" si="32"/>
        <v>230</v>
      </c>
    </row>
    <row r="282" s="275" customFormat="1" ht="36" customHeight="1" spans="1:10">
      <c r="A282" s="298" t="s">
        <v>1468</v>
      </c>
      <c r="B282" s="308" t="s">
        <v>1135</v>
      </c>
      <c r="C282" s="307">
        <v>375</v>
      </c>
      <c r="D282" s="307"/>
      <c r="E282" s="292">
        <f t="shared" si="24"/>
        <v>-1</v>
      </c>
      <c r="F282" s="293" t="str">
        <f t="shared" si="33"/>
        <v>是</v>
      </c>
      <c r="G282" s="276" t="str">
        <f t="shared" si="26"/>
        <v>款</v>
      </c>
      <c r="H282" s="294" t="str">
        <f t="shared" si="30"/>
        <v>230</v>
      </c>
      <c r="I282" s="294" t="str">
        <f t="shared" si="31"/>
        <v>23006</v>
      </c>
      <c r="J282" s="294" t="str">
        <f t="shared" si="32"/>
        <v>23006</v>
      </c>
    </row>
    <row r="283" s="275" customFormat="1" ht="36" customHeight="1" spans="1:10">
      <c r="A283" s="298">
        <v>23008</v>
      </c>
      <c r="B283" s="308" t="s">
        <v>1469</v>
      </c>
      <c r="C283" s="307">
        <v>7132</v>
      </c>
      <c r="D283" s="307">
        <v>3633</v>
      </c>
      <c r="E283" s="292">
        <f t="shared" si="24"/>
        <v>-0.490605720695457</v>
      </c>
      <c r="F283" s="293" t="str">
        <f t="shared" si="33"/>
        <v>是</v>
      </c>
      <c r="G283" s="276" t="str">
        <f t="shared" si="26"/>
        <v>款</v>
      </c>
      <c r="H283" s="294" t="str">
        <f t="shared" si="30"/>
        <v>230</v>
      </c>
      <c r="I283" s="294" t="str">
        <f t="shared" si="31"/>
        <v>23008</v>
      </c>
      <c r="J283" s="294" t="str">
        <f t="shared" si="32"/>
        <v>23008</v>
      </c>
    </row>
    <row r="284" s="275" customFormat="1" ht="36" customHeight="1" spans="1:10">
      <c r="A284" s="289">
        <v>231</v>
      </c>
      <c r="B284" s="310" t="s">
        <v>1470</v>
      </c>
      <c r="C284" s="291">
        <f>SUMIFS(C285:C$285,$G285:$G$285,"款",$H285:$H$285,$A284)</f>
        <v>16883</v>
      </c>
      <c r="D284" s="291">
        <f>SUMIFS(D285:D$285,$G285:$G$285,"款",$H285:$H$285,$A284)</f>
        <v>8200</v>
      </c>
      <c r="E284" s="292">
        <f t="shared" si="24"/>
        <v>-0.514304329799206</v>
      </c>
      <c r="F284" s="293" t="str">
        <f t="shared" si="33"/>
        <v>是</v>
      </c>
      <c r="G284" s="276" t="str">
        <f t="shared" si="26"/>
        <v>类</v>
      </c>
      <c r="H284" s="294" t="str">
        <f t="shared" si="30"/>
        <v>231</v>
      </c>
      <c r="I284" s="294" t="str">
        <f t="shared" si="31"/>
        <v>231</v>
      </c>
      <c r="J284" s="294" t="str">
        <f t="shared" si="32"/>
        <v>231</v>
      </c>
    </row>
    <row r="285" s="275" customFormat="1" ht="36" customHeight="1" spans="1:10">
      <c r="A285" s="295">
        <v>23104</v>
      </c>
      <c r="B285" s="309" t="s">
        <v>1471</v>
      </c>
      <c r="C285" s="297">
        <f>SUM(C286:C289)</f>
        <v>16883</v>
      </c>
      <c r="D285" s="297">
        <f>SUM(D286:D289)</f>
        <v>8200</v>
      </c>
      <c r="E285" s="292">
        <f t="shared" si="24"/>
        <v>-0.514304329799206</v>
      </c>
      <c r="F285" s="293" t="str">
        <f t="shared" si="33"/>
        <v>是</v>
      </c>
      <c r="G285" s="276" t="str">
        <f t="shared" si="26"/>
        <v>款</v>
      </c>
      <c r="H285" s="294" t="str">
        <f t="shared" si="30"/>
        <v>231</v>
      </c>
      <c r="I285" s="294" t="str">
        <f t="shared" si="31"/>
        <v>23104</v>
      </c>
      <c r="J285" s="294" t="str">
        <f t="shared" si="32"/>
        <v>23104</v>
      </c>
    </row>
    <row r="286" s="275" customFormat="1" ht="36" customHeight="1" spans="1:10">
      <c r="A286" s="298">
        <v>2310411</v>
      </c>
      <c r="B286" s="308" t="s">
        <v>2059</v>
      </c>
      <c r="C286" s="307">
        <v>2300</v>
      </c>
      <c r="D286" s="307">
        <v>2200</v>
      </c>
      <c r="E286" s="292">
        <f t="shared" si="24"/>
        <v>-0.0434782608695652</v>
      </c>
      <c r="F286" s="293" t="str">
        <f t="shared" si="33"/>
        <v>是</v>
      </c>
      <c r="G286" s="276" t="str">
        <f t="shared" si="26"/>
        <v>项</v>
      </c>
      <c r="H286" s="294" t="str">
        <f t="shared" si="30"/>
        <v>231</v>
      </c>
      <c r="I286" s="294" t="str">
        <f t="shared" si="31"/>
        <v>23104</v>
      </c>
      <c r="J286" s="294" t="str">
        <f t="shared" si="32"/>
        <v>2310411</v>
      </c>
    </row>
    <row r="287" s="275" customFormat="1" ht="36" hidden="1" customHeight="1" spans="1:10">
      <c r="A287" s="298">
        <v>2310431</v>
      </c>
      <c r="B287" s="308" t="s">
        <v>1472</v>
      </c>
      <c r="C287" s="307"/>
      <c r="D287" s="307"/>
      <c r="E287" s="292" t="str">
        <f t="shared" si="24"/>
        <v/>
      </c>
      <c r="F287" s="293" t="str">
        <f t="shared" si="33"/>
        <v>否</v>
      </c>
      <c r="G287" s="276" t="str">
        <f t="shared" si="26"/>
        <v>项</v>
      </c>
      <c r="H287" s="294" t="str">
        <f t="shared" si="30"/>
        <v>231</v>
      </c>
      <c r="I287" s="294" t="str">
        <f t="shared" si="31"/>
        <v>23104</v>
      </c>
      <c r="J287" s="294" t="str">
        <f t="shared" si="32"/>
        <v>2310431</v>
      </c>
    </row>
    <row r="288" s="275" customFormat="1" ht="36" customHeight="1" spans="1:10">
      <c r="A288" s="298">
        <v>2310498</v>
      </c>
      <c r="B288" s="308" t="s">
        <v>1473</v>
      </c>
      <c r="C288" s="307">
        <v>8000</v>
      </c>
      <c r="D288" s="307">
        <v>6000</v>
      </c>
      <c r="E288" s="292">
        <f t="shared" si="24"/>
        <v>-0.25</v>
      </c>
      <c r="F288" s="293" t="str">
        <f t="shared" si="33"/>
        <v>是</v>
      </c>
      <c r="G288" s="276" t="str">
        <f t="shared" si="26"/>
        <v>项</v>
      </c>
      <c r="H288" s="294" t="str">
        <f t="shared" si="30"/>
        <v>231</v>
      </c>
      <c r="I288" s="294" t="str">
        <f t="shared" si="31"/>
        <v>23104</v>
      </c>
      <c r="J288" s="294" t="str">
        <f t="shared" si="32"/>
        <v>2310498</v>
      </c>
    </row>
    <row r="289" s="275" customFormat="1" ht="36" customHeight="1" spans="1:10">
      <c r="A289" s="298">
        <v>2310499</v>
      </c>
      <c r="B289" s="308" t="s">
        <v>2060</v>
      </c>
      <c r="C289" s="307">
        <v>6583</v>
      </c>
      <c r="D289" s="307"/>
      <c r="E289" s="292">
        <f t="shared" ref="E287:E291" si="34">IF(C289&lt;&gt;0,D289/C289-1,"")</f>
        <v>-1</v>
      </c>
      <c r="F289" s="293" t="str">
        <f t="shared" si="33"/>
        <v>是</v>
      </c>
      <c r="G289" s="276" t="str">
        <f t="shared" si="26"/>
        <v>项</v>
      </c>
      <c r="H289" s="294" t="str">
        <f t="shared" si="30"/>
        <v>231</v>
      </c>
      <c r="I289" s="294" t="str">
        <f t="shared" si="31"/>
        <v>23104</v>
      </c>
      <c r="J289" s="294" t="str">
        <f t="shared" si="32"/>
        <v>2310499</v>
      </c>
    </row>
    <row r="290" s="277" customFormat="1" ht="36" customHeight="1" spans="1:10">
      <c r="A290" s="312">
        <v>23009</v>
      </c>
      <c r="B290" s="313" t="s">
        <v>1152</v>
      </c>
      <c r="C290" s="314">
        <v>9985</v>
      </c>
      <c r="D290" s="314"/>
      <c r="E290" s="292">
        <f t="shared" si="34"/>
        <v>-1</v>
      </c>
      <c r="F290" s="293" t="str">
        <f t="shared" si="33"/>
        <v>是</v>
      </c>
      <c r="G290" s="276" t="str">
        <f t="shared" si="26"/>
        <v>款</v>
      </c>
      <c r="H290" s="294" t="str">
        <f t="shared" si="30"/>
        <v>230</v>
      </c>
      <c r="I290" s="294" t="str">
        <f t="shared" si="31"/>
        <v>23009</v>
      </c>
      <c r="J290" s="294" t="str">
        <f t="shared" si="32"/>
        <v>23009</v>
      </c>
    </row>
    <row r="291" s="275" customFormat="1" ht="36" customHeight="1" spans="1:10">
      <c r="A291" s="289"/>
      <c r="B291" s="311" t="s">
        <v>143</v>
      </c>
      <c r="C291" s="291">
        <f>SUM(C280,C281,C284,C290)</f>
        <v>129283</v>
      </c>
      <c r="D291" s="291">
        <f>SUM(D280,D281,D284,D290)</f>
        <v>56831</v>
      </c>
      <c r="E291" s="292">
        <f t="shared" si="34"/>
        <v>-0.560413975542028</v>
      </c>
      <c r="F291" s="293" t="str">
        <f t="shared" si="33"/>
        <v>是</v>
      </c>
      <c r="G291" s="276" t="e">
        <f t="shared" si="26"/>
        <v>#N/A</v>
      </c>
      <c r="H291" s="294" t="str">
        <f t="shared" si="30"/>
        <v/>
      </c>
      <c r="I291" s="294" t="str">
        <f t="shared" si="31"/>
        <v/>
      </c>
      <c r="J291" s="294" t="str">
        <f t="shared" si="32"/>
        <v/>
      </c>
    </row>
  </sheetData>
  <autoFilter xmlns:etc="http://www.wps.cn/officeDocument/2017/etCustomData" ref="A3:J291" etc:filterBottomFollowUsedRange="0">
    <filterColumn colId="5">
      <customFilters>
        <customFilter operator="equal" val="是"/>
      </customFilters>
    </filterColumn>
    <extLst/>
  </autoFilter>
  <mergeCells count="1">
    <mergeCell ref="B1:E1"/>
  </mergeCells>
  <conditionalFormatting sqref="C101:D101">
    <cfRule type="expression" dxfId="1" priority="4" stopIfTrue="1">
      <formula>"len($A:$A)=3"</formula>
    </cfRule>
  </conditionalFormatting>
  <conditionalFormatting sqref="C198:D198">
    <cfRule type="expression" dxfId="1" priority="7" stopIfTrue="1">
      <formula>"len($A:$A)=3"</formula>
    </cfRule>
  </conditionalFormatting>
  <conditionalFormatting sqref="C221:D221">
    <cfRule type="expression" dxfId="1" priority="9" stopIfTrue="1">
      <formula>"len($A:$A)=3"</formula>
    </cfRule>
  </conditionalFormatting>
  <conditionalFormatting sqref="C257:D257">
    <cfRule type="expression" dxfId="1" priority="11" stopIfTrue="1">
      <formula>"len($A:$A)=3"</formula>
    </cfRule>
  </conditionalFormatting>
  <conditionalFormatting sqref="B286">
    <cfRule type="expression" dxfId="1" priority="20" stopIfTrue="1">
      <formula>"len($A:$A)=3"</formula>
    </cfRule>
  </conditionalFormatting>
  <conditionalFormatting sqref="C45:D58">
    <cfRule type="expression" dxfId="1" priority="1" stopIfTrue="1">
      <formula>"len($A:$A)=3"</formula>
    </cfRule>
  </conditionalFormatting>
  <conditionalFormatting sqref="C66:D67">
    <cfRule type="expression" dxfId="1" priority="2" stopIfTrue="1">
      <formula>"len($A:$A)=3"</formula>
    </cfRule>
  </conditionalFormatting>
  <conditionalFormatting sqref="C71:D72">
    <cfRule type="expression" dxfId="1" priority="3" stopIfTrue="1">
      <formula>"len($A:$A)=3"</formula>
    </cfRule>
  </conditionalFormatting>
  <conditionalFormatting sqref="C105:D108">
    <cfRule type="expression" dxfId="1" priority="5" stopIfTrue="1">
      <formula>"len($A:$A)=3"</formula>
    </cfRule>
  </conditionalFormatting>
  <conditionalFormatting sqref="C128:D129">
    <cfRule type="expression" dxfId="1" priority="6" stopIfTrue="1">
      <formula>"len($A:$A)=3"</formula>
    </cfRule>
  </conditionalFormatting>
  <conditionalFormatting sqref="C210:D219">
    <cfRule type="expression" dxfId="1" priority="8" stopIfTrue="1">
      <formula>"len($A:$A)=3"</formula>
    </cfRule>
  </conditionalFormatting>
  <conditionalFormatting sqref="C227:D239">
    <cfRule type="expression" dxfId="1" priority="10" stopIfTrue="1">
      <formula>"len($A:$A)=3"</formula>
    </cfRule>
  </conditionalFormatting>
  <conditionalFormatting sqref="C245:D245 C246:D246">
    <cfRule type="expression" dxfId="1" priority="17" stopIfTrue="1">
      <formula>"len($A:$A)=3"</formula>
    </cfRule>
  </conditionalFormatting>
  <conditionalFormatting sqref="C247:D247 C248:D248">
    <cfRule type="expression" dxfId="1" priority="16" stopIfTrue="1">
      <formula>"len($A:$A)=3"</formula>
    </cfRule>
  </conditionalFormatting>
  <conditionalFormatting sqref="C249:D249 C250:D250">
    <cfRule type="expression" dxfId="1" priority="15" stopIfTrue="1">
      <formula>"len($A:$A)=3"</formula>
    </cfRule>
  </conditionalFormatting>
  <conditionalFormatting sqref="C251:D251 C252:D252">
    <cfRule type="expression" dxfId="1" priority="14" stopIfTrue="1">
      <formula>"len($A:$A)=3"</formula>
    </cfRule>
  </conditionalFormatting>
  <conditionalFormatting sqref="C253:D253 C254:D254">
    <cfRule type="expression" dxfId="1" priority="13" stopIfTrue="1">
      <formula>"len($A:$A)=3"</formula>
    </cfRule>
  </conditionalFormatting>
  <conditionalFormatting sqref="C255:D255 C256:D256">
    <cfRule type="expression" dxfId="1" priority="12" stopIfTrue="1">
      <formula>"len($A:$A)=3"</formula>
    </cfRule>
  </conditionalFormatting>
  <conditionalFormatting sqref="C282:D282 C283:D283">
    <cfRule type="expression" dxfId="1" priority="18" stopIfTrue="1">
      <formula>"len($A:$A)=3"</formula>
    </cfRule>
  </conditionalFormatting>
  <conditionalFormatting sqref="B283:B284 B287:B291">
    <cfRule type="expression" dxfId="1" priority="21" stopIfTrue="1">
      <formula>"len($A:$A)=3"</formula>
    </cfRule>
  </conditionalFormatting>
  <conditionalFormatting sqref="C286:D289">
    <cfRule type="expression" dxfId="1" priority="19" stopIfTrue="1">
      <formula>"len($A:$A)=3"</formula>
    </cfRule>
  </conditionalFormatting>
  <printOptions horizontalCentered="1"/>
  <pageMargins left="0.472222222222222" right="0.393055555555556" top="0.747916666666667" bottom="0.747916666666667" header="0.314583333333333" footer="0.314583333333333"/>
  <pageSetup paperSize="9" scale="91" fitToHeight="0" orientation="portrait" blackAndWhite="1" horizontalDpi="600"/>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9">
    <tabColor theme="9" tint="0.4"/>
  </sheetPr>
  <dimension ref="A1:G31"/>
  <sheetViews>
    <sheetView showZeros="0" zoomScale="70" zoomScaleNormal="70" workbookViewId="0">
      <selection activeCell="J23" sqref="J23"/>
    </sheetView>
  </sheetViews>
  <sheetFormatPr defaultColWidth="9" defaultRowHeight="13.5" outlineLevelCol="6"/>
  <cols>
    <col min="1" max="1" width="52.1333333333333" style="259" customWidth="1"/>
    <col min="2" max="2" width="30.1666666666667" customWidth="1"/>
    <col min="3" max="3" width="24.2833333333333" customWidth="1"/>
    <col min="4" max="4" width="22.3833333333333" customWidth="1"/>
  </cols>
  <sheetData>
    <row r="1" s="258" customFormat="1" ht="45" customHeight="1" spans="1:7">
      <c r="A1" s="260" t="s">
        <v>2064</v>
      </c>
      <c r="B1" s="260"/>
      <c r="C1" s="260"/>
      <c r="D1" s="260"/>
      <c r="E1" s="261"/>
      <c r="F1" s="262"/>
      <c r="G1" s="262"/>
    </row>
    <row r="2" ht="20.1" customHeight="1" spans="1:7">
      <c r="A2" s="263" t="s">
        <v>2065</v>
      </c>
      <c r="B2" s="264"/>
      <c r="C2" s="265"/>
      <c r="D2" s="265" t="s">
        <v>2</v>
      </c>
      <c r="E2" s="259"/>
    </row>
    <row r="3" ht="45" customHeight="1" spans="1:7">
      <c r="A3" s="29" t="s">
        <v>1680</v>
      </c>
      <c r="B3" s="96" t="s">
        <v>1642</v>
      </c>
      <c r="C3" s="96" t="s">
        <v>1643</v>
      </c>
      <c r="D3" s="97" t="s">
        <v>1644</v>
      </c>
      <c r="E3" s="266" t="s">
        <v>8</v>
      </c>
    </row>
    <row r="4" ht="36" customHeight="1" spans="1:7">
      <c r="A4" s="267" t="s">
        <v>1214</v>
      </c>
      <c r="B4" s="268"/>
      <c r="C4" s="268"/>
      <c r="D4" s="269" t="str">
        <f>IF(B4&lt;&gt;0,C4/B4-1,"")</f>
        <v/>
      </c>
      <c r="E4" s="139" t="s">
        <v>1467</v>
      </c>
    </row>
    <row r="5" ht="36" customHeight="1" spans="1:7">
      <c r="A5" s="267" t="s">
        <v>1230</v>
      </c>
      <c r="B5" s="268"/>
      <c r="C5" s="268"/>
      <c r="D5" s="269" t="str">
        <f t="shared" ref="D5:D15" si="0">IF(B5&lt;&gt;0,C5/B5-1,"")</f>
        <v/>
      </c>
      <c r="E5" s="139" t="s">
        <v>1467</v>
      </c>
    </row>
    <row r="6" ht="36" customHeight="1" spans="1:7">
      <c r="A6" s="267" t="s">
        <v>1239</v>
      </c>
      <c r="B6" s="268"/>
      <c r="C6" s="268"/>
      <c r="D6" s="269" t="str">
        <f t="shared" si="0"/>
        <v/>
      </c>
      <c r="E6" s="139" t="s">
        <v>1467</v>
      </c>
    </row>
    <row r="7" ht="36" customHeight="1" spans="1:7">
      <c r="A7" s="270" t="s">
        <v>1249</v>
      </c>
      <c r="B7" s="268"/>
      <c r="C7" s="268"/>
      <c r="D7" s="269" t="str">
        <f t="shared" si="0"/>
        <v/>
      </c>
      <c r="E7" s="139" t="s">
        <v>1467</v>
      </c>
    </row>
    <row r="8" ht="36" customHeight="1" spans="1:7">
      <c r="A8" s="267" t="s">
        <v>1292</v>
      </c>
      <c r="B8" s="268"/>
      <c r="C8" s="268"/>
      <c r="D8" s="269" t="str">
        <f t="shared" si="0"/>
        <v/>
      </c>
      <c r="E8" s="139" t="s">
        <v>1467</v>
      </c>
    </row>
    <row r="9" ht="36" customHeight="1" spans="1:7">
      <c r="A9" s="267" t="s">
        <v>1329</v>
      </c>
      <c r="B9" s="268"/>
      <c r="C9" s="268"/>
      <c r="D9" s="269" t="str">
        <f t="shared" si="0"/>
        <v/>
      </c>
      <c r="E9" s="139" t="s">
        <v>1467</v>
      </c>
    </row>
    <row r="10" ht="36" customHeight="1" spans="1:7">
      <c r="A10" s="270" t="s">
        <v>1376</v>
      </c>
      <c r="B10" s="268"/>
      <c r="C10" s="268"/>
      <c r="D10" s="269" t="str">
        <f t="shared" si="0"/>
        <v/>
      </c>
      <c r="E10" s="139" t="s">
        <v>1467</v>
      </c>
    </row>
    <row r="11" ht="36" customHeight="1" spans="1:7">
      <c r="A11" s="267" t="s">
        <v>1380</v>
      </c>
      <c r="B11" s="268"/>
      <c r="C11" s="268"/>
      <c r="D11" s="269" t="str">
        <f t="shared" si="0"/>
        <v/>
      </c>
      <c r="E11" s="139" t="s">
        <v>1467</v>
      </c>
    </row>
    <row r="12" ht="36" customHeight="1" spans="1:7">
      <c r="A12" s="270" t="s">
        <v>1408</v>
      </c>
      <c r="B12" s="268"/>
      <c r="C12" s="268"/>
      <c r="D12" s="269" t="str">
        <f t="shared" si="0"/>
        <v/>
      </c>
      <c r="E12" s="139" t="s">
        <v>1467</v>
      </c>
    </row>
    <row r="13" ht="36" customHeight="1" spans="1:7">
      <c r="A13" s="270" t="s">
        <v>1427</v>
      </c>
      <c r="B13" s="268"/>
      <c r="C13" s="268"/>
      <c r="D13" s="269" t="str">
        <f t="shared" si="0"/>
        <v/>
      </c>
      <c r="E13" s="139" t="s">
        <v>1467</v>
      </c>
    </row>
    <row r="14" ht="36" customHeight="1" spans="1:7">
      <c r="A14" s="270" t="s">
        <v>1445</v>
      </c>
      <c r="B14" s="268"/>
      <c r="C14" s="268"/>
      <c r="D14" s="269" t="str">
        <f t="shared" si="0"/>
        <v/>
      </c>
      <c r="E14" s="139" t="s">
        <v>1467</v>
      </c>
    </row>
    <row r="15" ht="36" customHeight="1" spans="1:7">
      <c r="A15" s="51" t="s">
        <v>132</v>
      </c>
      <c r="B15" s="271">
        <f>SUM(B3:B13)</f>
        <v>0</v>
      </c>
      <c r="C15" s="271">
        <f>SUM(C3:C13)</f>
        <v>0</v>
      </c>
      <c r="D15" s="272" t="str">
        <f t="shared" si="0"/>
        <v/>
      </c>
      <c r="E15" s="139" t="s">
        <v>1467</v>
      </c>
    </row>
    <row r="16" ht="36" customHeight="1" spans="1:7">
      <c r="A16" s="273" t="s">
        <v>2066</v>
      </c>
      <c r="B16" s="273"/>
      <c r="C16" s="273"/>
      <c r="D16" s="273"/>
      <c r="E16" s="139"/>
    </row>
    <row r="31" spans="7:7">
      <c r="G31" s="274"/>
    </row>
  </sheetData>
  <autoFilter xmlns:etc="http://www.wps.cn/officeDocument/2017/etCustomData" ref="A3:E16" etc:filterBottomFollowUsedRange="0">
    <filterColumn colId="4">
      <customFilters>
        <customFilter operator="equal" val="是"/>
      </customFilters>
    </filterColumn>
    <extLst/>
  </autoFilter>
  <mergeCells count="2">
    <mergeCell ref="A1:D1"/>
    <mergeCell ref="A16:D16"/>
  </mergeCells>
  <conditionalFormatting sqref="E15">
    <cfRule type="cellIs" dxfId="5" priority="1" stopIfTrue="1" operator="lessThan">
      <formula>0</formula>
    </cfRule>
  </conditionalFormatting>
  <conditionalFormatting sqref="E16">
    <cfRule type="cellIs" dxfId="5" priority="4" stopIfTrue="1" operator="lessThan">
      <formula>0</formula>
    </cfRule>
  </conditionalFormatting>
  <conditionalFormatting sqref="E4:E14 E16">
    <cfRule type="cellIs" dxfId="5" priority="5" stopIfTrue="1" operator="lessThan">
      <formula>0</formula>
    </cfRule>
  </conditionalFormatting>
  <printOptions horizontalCentered="1"/>
  <pageMargins left="0.472222222222222" right="0.393055555555556" top="0.747916666666667" bottom="0.747916666666667" header="0.314583333333333" footer="0.314583333333333"/>
  <pageSetup paperSize="9" scale="70" orientation="portrait" blackAndWhite="1"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5">
    <tabColor theme="9" tint="0.4"/>
  </sheetPr>
  <dimension ref="A1:T1318"/>
  <sheetViews>
    <sheetView showZeros="0" zoomScale="70" zoomScaleNormal="70" workbookViewId="0">
      <pane ySplit="4" topLeftCell="A1282" activePane="bottomLeft" state="frozen"/>
      <selection/>
      <selection pane="bottomLeft" activeCell="U1312" sqref="U1312"/>
    </sheetView>
  </sheetViews>
  <sheetFormatPr defaultColWidth="9" defaultRowHeight="13.5"/>
  <cols>
    <col min="1" max="1" width="15" style="529" customWidth="1"/>
    <col min="2" max="2" width="43.75" style="529" customWidth="1"/>
    <col min="3" max="3" width="18.7333333333333" style="721" customWidth="1"/>
    <col min="4" max="5" width="16.75" style="721" customWidth="1"/>
    <col min="6" max="7" width="15.5" style="529" customWidth="1"/>
    <col min="8" max="8" width="6.88333333333333" style="529" customWidth="1"/>
    <col min="9" max="13" width="9" style="529" hidden="1" customWidth="1"/>
    <col min="14" max="16" width="9" style="529" customWidth="1"/>
    <col min="17" max="16384" width="9" style="529"/>
  </cols>
  <sheetData>
    <row r="1" s="529" customFormat="1" ht="43.9" customHeight="1" spans="1:12">
      <c r="A1" s="722"/>
      <c r="B1" s="280" t="s">
        <v>144</v>
      </c>
      <c r="C1" s="536"/>
      <c r="D1" s="536"/>
      <c r="E1" s="536"/>
      <c r="F1" s="280"/>
      <c r="G1" s="280"/>
      <c r="H1" s="723"/>
      <c r="I1" s="686"/>
      <c r="J1" s="686"/>
      <c r="K1" s="686"/>
      <c r="L1" s="686"/>
    </row>
    <row r="2" s="529" customFormat="1" ht="19.15" customHeight="1" spans="1:12">
      <c r="A2" s="724"/>
      <c r="B2" s="538" t="s">
        <v>145</v>
      </c>
      <c r="C2" s="725"/>
      <c r="D2" s="725"/>
      <c r="E2" s="726"/>
      <c r="F2" s="686"/>
      <c r="G2" s="727" t="s">
        <v>2</v>
      </c>
      <c r="H2" s="728"/>
      <c r="I2" s="686"/>
      <c r="J2" s="686"/>
      <c r="K2" s="686"/>
      <c r="L2" s="686"/>
    </row>
    <row r="3" s="529" customFormat="1" ht="34.9" customHeight="1" spans="1:12">
      <c r="A3" s="286" t="s">
        <v>3</v>
      </c>
      <c r="B3" s="97" t="s">
        <v>4</v>
      </c>
      <c r="C3" s="217" t="s">
        <v>5</v>
      </c>
      <c r="D3" s="217" t="s">
        <v>6</v>
      </c>
      <c r="E3" s="217"/>
      <c r="F3" s="97" t="s">
        <v>7</v>
      </c>
      <c r="G3" s="97"/>
      <c r="H3" s="729"/>
      <c r="I3" s="686"/>
      <c r="J3" s="686"/>
      <c r="K3" s="686"/>
      <c r="L3" s="686"/>
    </row>
    <row r="4" s="529" customFormat="1" ht="52" customHeight="1" spans="1:12">
      <c r="A4" s="683"/>
      <c r="B4" s="97"/>
      <c r="C4" s="217"/>
      <c r="D4" s="217" t="s">
        <v>80</v>
      </c>
      <c r="E4" s="217" t="s">
        <v>10</v>
      </c>
      <c r="F4" s="96" t="s">
        <v>11</v>
      </c>
      <c r="G4" s="96" t="s">
        <v>81</v>
      </c>
      <c r="H4" s="729" t="s">
        <v>8</v>
      </c>
      <c r="I4" s="685" t="s">
        <v>146</v>
      </c>
      <c r="J4" s="685" t="s">
        <v>147</v>
      </c>
      <c r="K4" s="685" t="s">
        <v>148</v>
      </c>
      <c r="L4" s="685" t="s">
        <v>149</v>
      </c>
    </row>
    <row r="5" s="529" customFormat="1" ht="34.9" customHeight="1" spans="1:12">
      <c r="A5" s="730">
        <v>201</v>
      </c>
      <c r="B5" s="185" t="s">
        <v>83</v>
      </c>
      <c r="C5" s="353">
        <f>SUMIFS(C6:C$1302,$I6:$I$1302,"款",$J6:$J$1302,$A5)</f>
        <v>27424</v>
      </c>
      <c r="D5" s="353">
        <f>SUMIFS(D6:D$1302,$I6:$I$1302,"款",$J6:$J$1302,$A5)</f>
        <v>35185</v>
      </c>
      <c r="E5" s="353">
        <f>SUMIFS(E6:E$1302,$I6:$I$1302,"款",$J6:$J$1302,$A5)</f>
        <v>30617</v>
      </c>
      <c r="F5" s="471">
        <f t="shared" ref="F5:F68" si="0">IF(C5&lt;&gt;0,E5/C5-1,"")</f>
        <v>0.116430863477246</v>
      </c>
      <c r="G5" s="471">
        <f t="shared" ref="G5:G68" si="1">IF(D5&lt;&gt;0,E5/D5,"")</f>
        <v>0.870171948273412</v>
      </c>
      <c r="H5" s="731" t="str">
        <f t="shared" ref="H5:H68" si="2">IF(LEN(A5)=3,"是",IF(B5&lt;&gt;"",IF(SUM(C5:E5)&lt;&gt;0,"是","否"),"是"))</f>
        <v>是</v>
      </c>
      <c r="I5" s="732" t="str">
        <f t="shared" ref="I5:I68" si="3">_xlfn.IFS(LEN(A5)=3,"类",LEN(A5)=5,"款",LEN(A5)=7,"项")</f>
        <v>类</v>
      </c>
      <c r="J5" s="686" t="str">
        <f t="shared" ref="J5:J68" si="4">LEFT(A5,3)</f>
        <v>201</v>
      </c>
      <c r="K5" s="686" t="str">
        <f t="shared" ref="K5:K68" si="5">LEFT(A5,5)</f>
        <v>201</v>
      </c>
      <c r="L5" s="686" t="str">
        <f t="shared" ref="L5:L68" si="6">LEFT(A5,7)</f>
        <v>201</v>
      </c>
    </row>
    <row r="6" s="529" customFormat="1" ht="34.9" customHeight="1" spans="1:12">
      <c r="A6" s="482">
        <v>20101</v>
      </c>
      <c r="B6" s="483" t="s">
        <v>150</v>
      </c>
      <c r="C6" s="693">
        <f>SUMIFS(C7:C$1302,$I7:$I$1302,"项",$K7:$K$1302,$A6)</f>
        <v>950</v>
      </c>
      <c r="D6" s="693">
        <f>SUMIFS(D7:D$1302,$I7:$I$1302,"项",$K7:$K$1302,$A6)</f>
        <v>1149</v>
      </c>
      <c r="E6" s="693">
        <f>SUMIFS(E7:E$1302,$I7:$I$1302,"项",$K7:$K$1302,$A6)</f>
        <v>910</v>
      </c>
      <c r="F6" s="477">
        <f t="shared" si="0"/>
        <v>-0.0421052631578948</v>
      </c>
      <c r="G6" s="477">
        <f t="shared" si="1"/>
        <v>0.791993037423847</v>
      </c>
      <c r="H6" s="731" t="str">
        <f t="shared" si="2"/>
        <v>是</v>
      </c>
      <c r="I6" s="732" t="str">
        <f t="shared" si="3"/>
        <v>款</v>
      </c>
      <c r="J6" s="686" t="str">
        <f t="shared" si="4"/>
        <v>201</v>
      </c>
      <c r="K6" s="686" t="str">
        <f t="shared" si="5"/>
        <v>20101</v>
      </c>
      <c r="L6" s="686" t="str">
        <f t="shared" si="6"/>
        <v>20101</v>
      </c>
    </row>
    <row r="7" s="529" customFormat="1" ht="34.9" customHeight="1" spans="1:12">
      <c r="A7" s="484">
        <v>2010101</v>
      </c>
      <c r="B7" s="243" t="s">
        <v>151</v>
      </c>
      <c r="C7" s="561">
        <v>850</v>
      </c>
      <c r="D7" s="561">
        <v>866</v>
      </c>
      <c r="E7" s="478">
        <v>790</v>
      </c>
      <c r="F7" s="477">
        <f t="shared" si="0"/>
        <v>-0.0705882352941176</v>
      </c>
      <c r="G7" s="477">
        <f t="shared" si="1"/>
        <v>0.912240184757506</v>
      </c>
      <c r="H7" s="731" t="str">
        <f t="shared" si="2"/>
        <v>是</v>
      </c>
      <c r="I7" s="732" t="str">
        <f t="shared" si="3"/>
        <v>项</v>
      </c>
      <c r="J7" s="686" t="str">
        <f t="shared" si="4"/>
        <v>201</v>
      </c>
      <c r="K7" s="686" t="str">
        <f t="shared" si="5"/>
        <v>20101</v>
      </c>
      <c r="L7" s="686" t="str">
        <f t="shared" si="6"/>
        <v>2010101</v>
      </c>
    </row>
    <row r="8" s="529" customFormat="1" ht="34.9" hidden="1" customHeight="1" spans="1:12">
      <c r="A8" s="484">
        <v>2010102</v>
      </c>
      <c r="B8" s="243" t="s">
        <v>152</v>
      </c>
      <c r="C8" s="300">
        <v>0</v>
      </c>
      <c r="D8" s="301">
        <v>0</v>
      </c>
      <c r="E8" s="548">
        <v>0</v>
      </c>
      <c r="F8" s="477" t="str">
        <f t="shared" si="0"/>
        <v/>
      </c>
      <c r="G8" s="477" t="str">
        <f t="shared" si="1"/>
        <v/>
      </c>
      <c r="H8" s="731" t="str">
        <f t="shared" si="2"/>
        <v>否</v>
      </c>
      <c r="I8" s="732" t="str">
        <f t="shared" si="3"/>
        <v>项</v>
      </c>
      <c r="J8" s="686" t="str">
        <f t="shared" si="4"/>
        <v>201</v>
      </c>
      <c r="K8" s="686" t="str">
        <f t="shared" si="5"/>
        <v>20101</v>
      </c>
      <c r="L8" s="686" t="str">
        <f t="shared" si="6"/>
        <v>2010102</v>
      </c>
    </row>
    <row r="9" s="529" customFormat="1" ht="34.9" hidden="1" customHeight="1" spans="1:12">
      <c r="A9" s="484">
        <v>2010103</v>
      </c>
      <c r="B9" s="243" t="s">
        <v>153</v>
      </c>
      <c r="C9" s="300">
        <v>0</v>
      </c>
      <c r="D9" s="301">
        <v>0</v>
      </c>
      <c r="E9" s="548">
        <v>0</v>
      </c>
      <c r="F9" s="477" t="str">
        <f t="shared" si="0"/>
        <v/>
      </c>
      <c r="G9" s="477" t="str">
        <f t="shared" si="1"/>
        <v/>
      </c>
      <c r="H9" s="731" t="str">
        <f t="shared" si="2"/>
        <v>否</v>
      </c>
      <c r="I9" s="732" t="str">
        <f t="shared" si="3"/>
        <v>项</v>
      </c>
      <c r="J9" s="686" t="str">
        <f t="shared" si="4"/>
        <v>201</v>
      </c>
      <c r="K9" s="686" t="str">
        <f t="shared" si="5"/>
        <v>20101</v>
      </c>
      <c r="L9" s="686" t="str">
        <f t="shared" si="6"/>
        <v>2010103</v>
      </c>
    </row>
    <row r="10" s="529" customFormat="1" ht="34.9" customHeight="1" spans="1:12">
      <c r="A10" s="484">
        <v>2010104</v>
      </c>
      <c r="B10" s="243" t="s">
        <v>154</v>
      </c>
      <c r="C10" s="561">
        <v>42</v>
      </c>
      <c r="D10" s="561">
        <v>102</v>
      </c>
      <c r="E10" s="478">
        <v>17</v>
      </c>
      <c r="F10" s="477">
        <f t="shared" si="0"/>
        <v>-0.595238095238095</v>
      </c>
      <c r="G10" s="477">
        <f t="shared" si="1"/>
        <v>0.166666666666667</v>
      </c>
      <c r="H10" s="731" t="str">
        <f t="shared" si="2"/>
        <v>是</v>
      </c>
      <c r="I10" s="732" t="str">
        <f t="shared" si="3"/>
        <v>项</v>
      </c>
      <c r="J10" s="686" t="str">
        <f t="shared" si="4"/>
        <v>201</v>
      </c>
      <c r="K10" s="686" t="str">
        <f t="shared" si="5"/>
        <v>20101</v>
      </c>
      <c r="L10" s="686" t="str">
        <f t="shared" si="6"/>
        <v>2010104</v>
      </c>
    </row>
    <row r="11" s="529" customFormat="1" ht="34.9" customHeight="1" spans="1:12">
      <c r="A11" s="484">
        <v>2010105</v>
      </c>
      <c r="B11" s="243" t="s">
        <v>155</v>
      </c>
      <c r="C11" s="561">
        <v>0</v>
      </c>
      <c r="D11" s="561">
        <v>2</v>
      </c>
      <c r="E11" s="478">
        <v>0</v>
      </c>
      <c r="F11" s="477" t="str">
        <f t="shared" si="0"/>
        <v/>
      </c>
      <c r="G11" s="477">
        <f t="shared" si="1"/>
        <v>0</v>
      </c>
      <c r="H11" s="731" t="str">
        <f t="shared" si="2"/>
        <v>是</v>
      </c>
      <c r="I11" s="732" t="str">
        <f t="shared" si="3"/>
        <v>项</v>
      </c>
      <c r="J11" s="686" t="str">
        <f t="shared" si="4"/>
        <v>201</v>
      </c>
      <c r="K11" s="686" t="str">
        <f t="shared" si="5"/>
        <v>20101</v>
      </c>
      <c r="L11" s="686" t="str">
        <f t="shared" si="6"/>
        <v>2010105</v>
      </c>
    </row>
    <row r="12" s="529" customFormat="1" ht="34.9" hidden="1" customHeight="1" spans="1:12">
      <c r="A12" s="484">
        <v>2010106</v>
      </c>
      <c r="B12" s="243" t="s">
        <v>156</v>
      </c>
      <c r="C12" s="300">
        <v>0</v>
      </c>
      <c r="D12" s="301">
        <v>0</v>
      </c>
      <c r="E12" s="548">
        <v>0</v>
      </c>
      <c r="F12" s="477" t="str">
        <f t="shared" si="0"/>
        <v/>
      </c>
      <c r="G12" s="477" t="str">
        <f t="shared" si="1"/>
        <v/>
      </c>
      <c r="H12" s="731" t="str">
        <f t="shared" si="2"/>
        <v>否</v>
      </c>
      <c r="I12" s="732" t="str">
        <f t="shared" si="3"/>
        <v>项</v>
      </c>
      <c r="J12" s="686" t="str">
        <f t="shared" si="4"/>
        <v>201</v>
      </c>
      <c r="K12" s="686" t="str">
        <f t="shared" si="5"/>
        <v>20101</v>
      </c>
      <c r="L12" s="686" t="str">
        <f t="shared" si="6"/>
        <v>2010106</v>
      </c>
    </row>
    <row r="13" s="529" customFormat="1" ht="34.9" customHeight="1" spans="1:12">
      <c r="A13" s="484">
        <v>2010107</v>
      </c>
      <c r="B13" s="243" t="s">
        <v>157</v>
      </c>
      <c r="C13" s="561">
        <v>27</v>
      </c>
      <c r="D13" s="561">
        <v>24</v>
      </c>
      <c r="E13" s="478">
        <v>5</v>
      </c>
      <c r="F13" s="477">
        <f t="shared" si="0"/>
        <v>-0.814814814814815</v>
      </c>
      <c r="G13" s="477">
        <f t="shared" si="1"/>
        <v>0.208333333333333</v>
      </c>
      <c r="H13" s="731" t="str">
        <f t="shared" si="2"/>
        <v>是</v>
      </c>
      <c r="I13" s="732" t="str">
        <f t="shared" si="3"/>
        <v>项</v>
      </c>
      <c r="J13" s="686" t="str">
        <f t="shared" si="4"/>
        <v>201</v>
      </c>
      <c r="K13" s="686" t="str">
        <f t="shared" si="5"/>
        <v>20101</v>
      </c>
      <c r="L13" s="686" t="str">
        <f t="shared" si="6"/>
        <v>2010107</v>
      </c>
    </row>
    <row r="14" s="529" customFormat="1" ht="34.9" customHeight="1" spans="1:12">
      <c r="A14" s="484">
        <v>2010108</v>
      </c>
      <c r="B14" s="243" t="s">
        <v>158</v>
      </c>
      <c r="C14" s="561">
        <v>31</v>
      </c>
      <c r="D14" s="561">
        <v>94</v>
      </c>
      <c r="E14" s="478">
        <v>33</v>
      </c>
      <c r="F14" s="477">
        <f t="shared" si="0"/>
        <v>0.064516129032258</v>
      </c>
      <c r="G14" s="477">
        <f t="shared" si="1"/>
        <v>0.351063829787234</v>
      </c>
      <c r="H14" s="731" t="str">
        <f t="shared" si="2"/>
        <v>是</v>
      </c>
      <c r="I14" s="732" t="str">
        <f t="shared" si="3"/>
        <v>项</v>
      </c>
      <c r="J14" s="686" t="str">
        <f t="shared" si="4"/>
        <v>201</v>
      </c>
      <c r="K14" s="686" t="str">
        <f t="shared" si="5"/>
        <v>20101</v>
      </c>
      <c r="L14" s="686" t="str">
        <f t="shared" si="6"/>
        <v>2010108</v>
      </c>
    </row>
    <row r="15" s="529" customFormat="1" ht="34.9" hidden="1" customHeight="1" spans="1:12">
      <c r="A15" s="484">
        <v>2010109</v>
      </c>
      <c r="B15" s="243" t="s">
        <v>159</v>
      </c>
      <c r="C15" s="300">
        <v>0</v>
      </c>
      <c r="D15" s="301">
        <v>0</v>
      </c>
      <c r="E15" s="548">
        <v>0</v>
      </c>
      <c r="F15" s="477" t="str">
        <f t="shared" si="0"/>
        <v/>
      </c>
      <c r="G15" s="477" t="str">
        <f t="shared" si="1"/>
        <v/>
      </c>
      <c r="H15" s="731" t="str">
        <f t="shared" si="2"/>
        <v>否</v>
      </c>
      <c r="I15" s="732" t="str">
        <f t="shared" si="3"/>
        <v>项</v>
      </c>
      <c r="J15" s="686" t="str">
        <f t="shared" si="4"/>
        <v>201</v>
      </c>
      <c r="K15" s="686" t="str">
        <f t="shared" si="5"/>
        <v>20101</v>
      </c>
      <c r="L15" s="686" t="str">
        <f t="shared" si="6"/>
        <v>2010109</v>
      </c>
    </row>
    <row r="16" s="529" customFormat="1" ht="34.9" customHeight="1" spans="1:12">
      <c r="A16" s="484">
        <v>2010150</v>
      </c>
      <c r="B16" s="243" t="s">
        <v>160</v>
      </c>
      <c r="C16" s="561">
        <v>0</v>
      </c>
      <c r="D16" s="561">
        <v>61</v>
      </c>
      <c r="E16" s="478">
        <v>65</v>
      </c>
      <c r="F16" s="477" t="str">
        <f t="shared" si="0"/>
        <v/>
      </c>
      <c r="G16" s="477">
        <f t="shared" si="1"/>
        <v>1.0655737704918</v>
      </c>
      <c r="H16" s="731" t="str">
        <f t="shared" si="2"/>
        <v>是</v>
      </c>
      <c r="I16" s="732" t="str">
        <f t="shared" si="3"/>
        <v>项</v>
      </c>
      <c r="J16" s="686" t="str">
        <f t="shared" si="4"/>
        <v>201</v>
      </c>
      <c r="K16" s="686" t="str">
        <f t="shared" si="5"/>
        <v>20101</v>
      </c>
      <c r="L16" s="686" t="str">
        <f t="shared" si="6"/>
        <v>2010150</v>
      </c>
    </row>
    <row r="17" s="529" customFormat="1" ht="34.9" hidden="1" customHeight="1" spans="1:12">
      <c r="A17" s="484">
        <v>2010199</v>
      </c>
      <c r="B17" s="243" t="s">
        <v>161</v>
      </c>
      <c r="C17" s="300">
        <v>0</v>
      </c>
      <c r="D17" s="301">
        <v>0</v>
      </c>
      <c r="E17" s="548">
        <v>0</v>
      </c>
      <c r="F17" s="477" t="str">
        <f t="shared" si="0"/>
        <v/>
      </c>
      <c r="G17" s="477" t="str">
        <f t="shared" si="1"/>
        <v/>
      </c>
      <c r="H17" s="731" t="str">
        <f t="shared" si="2"/>
        <v>否</v>
      </c>
      <c r="I17" s="732" t="str">
        <f t="shared" si="3"/>
        <v>项</v>
      </c>
      <c r="J17" s="686" t="str">
        <f t="shared" si="4"/>
        <v>201</v>
      </c>
      <c r="K17" s="686" t="str">
        <f t="shared" si="5"/>
        <v>20101</v>
      </c>
      <c r="L17" s="686" t="str">
        <f t="shared" si="6"/>
        <v>2010199</v>
      </c>
    </row>
    <row r="18" s="529" customFormat="1" ht="34.9" customHeight="1" spans="1:12">
      <c r="A18" s="482">
        <v>20102</v>
      </c>
      <c r="B18" s="483" t="s">
        <v>162</v>
      </c>
      <c r="C18" s="693">
        <f>SUMIFS(C19:C$1302,$I19:$I$1302,"项",$K19:$K$1302,$A18)</f>
        <v>821</v>
      </c>
      <c r="D18" s="693">
        <f>SUMIFS(D19:D$1302,$I19:$I$1302,"项",$K19:$K$1302,$A18)</f>
        <v>828</v>
      </c>
      <c r="E18" s="693">
        <f>SUMIFS(E19:E$1302,$I19:$I$1302,"项",$K19:$K$1302,$A18)</f>
        <v>771</v>
      </c>
      <c r="F18" s="477">
        <f t="shared" si="0"/>
        <v>-0.0609013398294762</v>
      </c>
      <c r="G18" s="477">
        <f t="shared" si="1"/>
        <v>0.931159420289855</v>
      </c>
      <c r="H18" s="731" t="str">
        <f t="shared" si="2"/>
        <v>是</v>
      </c>
      <c r="I18" s="732" t="str">
        <f t="shared" si="3"/>
        <v>款</v>
      </c>
      <c r="J18" s="686" t="str">
        <f t="shared" si="4"/>
        <v>201</v>
      </c>
      <c r="K18" s="686" t="str">
        <f t="shared" si="5"/>
        <v>20102</v>
      </c>
      <c r="L18" s="686" t="str">
        <f t="shared" si="6"/>
        <v>20102</v>
      </c>
    </row>
    <row r="19" s="529" customFormat="1" ht="34.9" customHeight="1" spans="1:12">
      <c r="A19" s="484">
        <v>2010201</v>
      </c>
      <c r="B19" s="243" t="s">
        <v>151</v>
      </c>
      <c r="C19" s="561">
        <v>745</v>
      </c>
      <c r="D19" s="561">
        <v>675</v>
      </c>
      <c r="E19" s="478">
        <v>713</v>
      </c>
      <c r="F19" s="477">
        <f t="shared" si="0"/>
        <v>-0.0429530201342282</v>
      </c>
      <c r="G19" s="477">
        <f t="shared" si="1"/>
        <v>1.0562962962963</v>
      </c>
      <c r="H19" s="731" t="str">
        <f t="shared" si="2"/>
        <v>是</v>
      </c>
      <c r="I19" s="732" t="str">
        <f t="shared" si="3"/>
        <v>项</v>
      </c>
      <c r="J19" s="686" t="str">
        <f t="shared" si="4"/>
        <v>201</v>
      </c>
      <c r="K19" s="686" t="str">
        <f t="shared" si="5"/>
        <v>20102</v>
      </c>
      <c r="L19" s="686" t="str">
        <f t="shared" si="6"/>
        <v>2010201</v>
      </c>
    </row>
    <row r="20" s="529" customFormat="1" ht="34.9" hidden="1" customHeight="1" spans="1:12">
      <c r="A20" s="484">
        <v>2010202</v>
      </c>
      <c r="B20" s="243" t="s">
        <v>152</v>
      </c>
      <c r="C20" s="300">
        <v>0</v>
      </c>
      <c r="D20" s="301">
        <v>0</v>
      </c>
      <c r="E20" s="548">
        <v>0</v>
      </c>
      <c r="F20" s="477" t="str">
        <f t="shared" si="0"/>
        <v/>
      </c>
      <c r="G20" s="477" t="str">
        <f t="shared" si="1"/>
        <v/>
      </c>
      <c r="H20" s="731" t="str">
        <f t="shared" si="2"/>
        <v>否</v>
      </c>
      <c r="I20" s="732" t="str">
        <f t="shared" si="3"/>
        <v>项</v>
      </c>
      <c r="J20" s="686" t="str">
        <f t="shared" si="4"/>
        <v>201</v>
      </c>
      <c r="K20" s="686" t="str">
        <f t="shared" si="5"/>
        <v>20102</v>
      </c>
      <c r="L20" s="686" t="str">
        <f t="shared" si="6"/>
        <v>2010202</v>
      </c>
    </row>
    <row r="21" s="529" customFormat="1" ht="34.9" hidden="1" customHeight="1" spans="1:12">
      <c r="A21" s="484">
        <v>2010203</v>
      </c>
      <c r="B21" s="243" t="s">
        <v>153</v>
      </c>
      <c r="C21" s="300">
        <v>0</v>
      </c>
      <c r="D21" s="301">
        <v>0</v>
      </c>
      <c r="E21" s="548">
        <v>0</v>
      </c>
      <c r="F21" s="477" t="str">
        <f t="shared" si="0"/>
        <v/>
      </c>
      <c r="G21" s="477" t="str">
        <f t="shared" si="1"/>
        <v/>
      </c>
      <c r="H21" s="731" t="str">
        <f t="shared" si="2"/>
        <v>否</v>
      </c>
      <c r="I21" s="732" t="str">
        <f t="shared" si="3"/>
        <v>项</v>
      </c>
      <c r="J21" s="686" t="str">
        <f t="shared" si="4"/>
        <v>201</v>
      </c>
      <c r="K21" s="686" t="str">
        <f t="shared" si="5"/>
        <v>20102</v>
      </c>
      <c r="L21" s="686" t="str">
        <f t="shared" si="6"/>
        <v>2010203</v>
      </c>
    </row>
    <row r="22" s="529" customFormat="1" ht="34.9" customHeight="1" spans="1:12">
      <c r="A22" s="484">
        <v>2010204</v>
      </c>
      <c r="B22" s="243" t="s">
        <v>163</v>
      </c>
      <c r="C22" s="561">
        <v>47</v>
      </c>
      <c r="D22" s="561">
        <v>46</v>
      </c>
      <c r="E22" s="478">
        <v>28</v>
      </c>
      <c r="F22" s="477">
        <f t="shared" si="0"/>
        <v>-0.404255319148936</v>
      </c>
      <c r="G22" s="477">
        <f t="shared" si="1"/>
        <v>0.608695652173913</v>
      </c>
      <c r="H22" s="731" t="str">
        <f t="shared" si="2"/>
        <v>是</v>
      </c>
      <c r="I22" s="732" t="str">
        <f t="shared" si="3"/>
        <v>项</v>
      </c>
      <c r="J22" s="686" t="str">
        <f t="shared" si="4"/>
        <v>201</v>
      </c>
      <c r="K22" s="686" t="str">
        <f t="shared" si="5"/>
        <v>20102</v>
      </c>
      <c r="L22" s="686" t="str">
        <f t="shared" si="6"/>
        <v>2010204</v>
      </c>
    </row>
    <row r="23" s="529" customFormat="1" ht="34.9" customHeight="1" spans="1:12">
      <c r="A23" s="484">
        <v>2010205</v>
      </c>
      <c r="B23" s="243" t="s">
        <v>164</v>
      </c>
      <c r="C23" s="561">
        <v>8</v>
      </c>
      <c r="D23" s="561">
        <v>29</v>
      </c>
      <c r="E23" s="478">
        <v>0</v>
      </c>
      <c r="F23" s="477">
        <f t="shared" si="0"/>
        <v>-1</v>
      </c>
      <c r="G23" s="477">
        <f t="shared" si="1"/>
        <v>0</v>
      </c>
      <c r="H23" s="731" t="str">
        <f t="shared" si="2"/>
        <v>是</v>
      </c>
      <c r="I23" s="732" t="str">
        <f t="shared" si="3"/>
        <v>项</v>
      </c>
      <c r="J23" s="686" t="str">
        <f t="shared" si="4"/>
        <v>201</v>
      </c>
      <c r="K23" s="686" t="str">
        <f t="shared" si="5"/>
        <v>20102</v>
      </c>
      <c r="L23" s="686" t="str">
        <f t="shared" si="6"/>
        <v>2010205</v>
      </c>
    </row>
    <row r="24" s="529" customFormat="1" ht="34.9" hidden="1" customHeight="1" spans="1:12">
      <c r="A24" s="484">
        <v>2010206</v>
      </c>
      <c r="B24" s="243" t="s">
        <v>165</v>
      </c>
      <c r="C24" s="300">
        <v>0</v>
      </c>
      <c r="D24" s="301">
        <v>0</v>
      </c>
      <c r="E24" s="548">
        <v>0</v>
      </c>
      <c r="F24" s="477" t="str">
        <f t="shared" si="0"/>
        <v/>
      </c>
      <c r="G24" s="477" t="str">
        <f t="shared" si="1"/>
        <v/>
      </c>
      <c r="H24" s="731" t="str">
        <f t="shared" si="2"/>
        <v>否</v>
      </c>
      <c r="I24" s="732" t="str">
        <f t="shared" si="3"/>
        <v>项</v>
      </c>
      <c r="J24" s="686" t="str">
        <f t="shared" si="4"/>
        <v>201</v>
      </c>
      <c r="K24" s="686" t="str">
        <f t="shared" si="5"/>
        <v>20102</v>
      </c>
      <c r="L24" s="686" t="str">
        <f t="shared" si="6"/>
        <v>2010206</v>
      </c>
    </row>
    <row r="25" s="529" customFormat="1" ht="34.9" hidden="1" customHeight="1" spans="1:12">
      <c r="A25" s="484">
        <v>2010250</v>
      </c>
      <c r="B25" s="243" t="s">
        <v>160</v>
      </c>
      <c r="C25" s="300">
        <v>0</v>
      </c>
      <c r="D25" s="301">
        <v>0</v>
      </c>
      <c r="E25" s="548">
        <v>0</v>
      </c>
      <c r="F25" s="477" t="str">
        <f t="shared" si="0"/>
        <v/>
      </c>
      <c r="G25" s="477" t="str">
        <f t="shared" si="1"/>
        <v/>
      </c>
      <c r="H25" s="731" t="str">
        <f t="shared" si="2"/>
        <v>否</v>
      </c>
      <c r="I25" s="732" t="str">
        <f t="shared" si="3"/>
        <v>项</v>
      </c>
      <c r="J25" s="686" t="str">
        <f t="shared" si="4"/>
        <v>201</v>
      </c>
      <c r="K25" s="686" t="str">
        <f t="shared" si="5"/>
        <v>20102</v>
      </c>
      <c r="L25" s="686" t="str">
        <f t="shared" si="6"/>
        <v>2010250</v>
      </c>
    </row>
    <row r="26" s="529" customFormat="1" ht="34.9" customHeight="1" spans="1:12">
      <c r="A26" s="484">
        <v>2010299</v>
      </c>
      <c r="B26" s="243" t="s">
        <v>166</v>
      </c>
      <c r="C26" s="561">
        <v>21</v>
      </c>
      <c r="D26" s="561">
        <v>78</v>
      </c>
      <c r="E26" s="478">
        <v>30</v>
      </c>
      <c r="F26" s="477">
        <f t="shared" si="0"/>
        <v>0.428571428571429</v>
      </c>
      <c r="G26" s="477">
        <f t="shared" si="1"/>
        <v>0.384615384615385</v>
      </c>
      <c r="H26" s="731" t="str">
        <f t="shared" si="2"/>
        <v>是</v>
      </c>
      <c r="I26" s="732" t="str">
        <f t="shared" si="3"/>
        <v>项</v>
      </c>
      <c r="J26" s="686" t="str">
        <f t="shared" si="4"/>
        <v>201</v>
      </c>
      <c r="K26" s="686" t="str">
        <f t="shared" si="5"/>
        <v>20102</v>
      </c>
      <c r="L26" s="686" t="str">
        <f t="shared" si="6"/>
        <v>2010299</v>
      </c>
    </row>
    <row r="27" s="529" customFormat="1" ht="34.9" customHeight="1" spans="1:12">
      <c r="A27" s="482">
        <v>20103</v>
      </c>
      <c r="B27" s="483" t="s">
        <v>167</v>
      </c>
      <c r="C27" s="693">
        <f>SUMIFS(C28:C$1302,$I28:$I$1302,"项",$K28:$K$1302,$A27)</f>
        <v>12371</v>
      </c>
      <c r="D27" s="693">
        <f>SUMIFS(D28:D$1302,$I28:$I$1302,"项",$K28:$K$1302,$A27)</f>
        <v>12662</v>
      </c>
      <c r="E27" s="693">
        <f>SUMIFS(E28:E$1302,$I28:$I$1302,"项",$K28:$K$1302,$A27)</f>
        <v>11129</v>
      </c>
      <c r="F27" s="477">
        <f t="shared" si="0"/>
        <v>-0.100396087624283</v>
      </c>
      <c r="G27" s="477">
        <f t="shared" si="1"/>
        <v>0.878929079134418</v>
      </c>
      <c r="H27" s="731" t="str">
        <f t="shared" si="2"/>
        <v>是</v>
      </c>
      <c r="I27" s="732" t="str">
        <f t="shared" si="3"/>
        <v>款</v>
      </c>
      <c r="J27" s="686" t="str">
        <f t="shared" si="4"/>
        <v>201</v>
      </c>
      <c r="K27" s="686" t="str">
        <f t="shared" si="5"/>
        <v>20103</v>
      </c>
      <c r="L27" s="686" t="str">
        <f t="shared" si="6"/>
        <v>20103</v>
      </c>
    </row>
    <row r="28" s="529" customFormat="1" ht="34.9" customHeight="1" spans="1:12">
      <c r="A28" s="484">
        <v>2010301</v>
      </c>
      <c r="B28" s="243" t="s">
        <v>151</v>
      </c>
      <c r="C28" s="561">
        <v>5479</v>
      </c>
      <c r="D28" s="561">
        <v>4392</v>
      </c>
      <c r="E28" s="478">
        <v>4480</v>
      </c>
      <c r="F28" s="477">
        <f t="shared" si="0"/>
        <v>-0.182332542434751</v>
      </c>
      <c r="G28" s="477">
        <f t="shared" si="1"/>
        <v>1.0200364298725</v>
      </c>
      <c r="H28" s="731" t="str">
        <f t="shared" si="2"/>
        <v>是</v>
      </c>
      <c r="I28" s="732" t="str">
        <f t="shared" si="3"/>
        <v>项</v>
      </c>
      <c r="J28" s="686" t="str">
        <f t="shared" si="4"/>
        <v>201</v>
      </c>
      <c r="K28" s="686" t="str">
        <f t="shared" si="5"/>
        <v>20103</v>
      </c>
      <c r="L28" s="686" t="str">
        <f t="shared" si="6"/>
        <v>2010301</v>
      </c>
    </row>
    <row r="29" s="529" customFormat="1" ht="34.9" customHeight="1" spans="1:12">
      <c r="A29" s="484">
        <v>2010302</v>
      </c>
      <c r="B29" s="243" t="s">
        <v>152</v>
      </c>
      <c r="C29" s="561">
        <v>8</v>
      </c>
      <c r="D29" s="561">
        <v>0</v>
      </c>
      <c r="E29" s="478">
        <v>3</v>
      </c>
      <c r="F29" s="477">
        <f t="shared" si="0"/>
        <v>-0.625</v>
      </c>
      <c r="G29" s="477" t="str">
        <f t="shared" si="1"/>
        <v/>
      </c>
      <c r="H29" s="731" t="str">
        <f t="shared" si="2"/>
        <v>是</v>
      </c>
      <c r="I29" s="732" t="str">
        <f t="shared" si="3"/>
        <v>项</v>
      </c>
      <c r="J29" s="686" t="str">
        <f t="shared" si="4"/>
        <v>201</v>
      </c>
      <c r="K29" s="686" t="str">
        <f t="shared" si="5"/>
        <v>20103</v>
      </c>
      <c r="L29" s="686" t="str">
        <f t="shared" si="6"/>
        <v>2010302</v>
      </c>
    </row>
    <row r="30" s="529" customFormat="1" ht="34.9" hidden="1" customHeight="1" spans="1:12">
      <c r="A30" s="484">
        <v>2010303</v>
      </c>
      <c r="B30" s="243" t="s">
        <v>153</v>
      </c>
      <c r="C30" s="300">
        <v>0</v>
      </c>
      <c r="D30" s="301">
        <v>0</v>
      </c>
      <c r="E30" s="548">
        <v>0</v>
      </c>
      <c r="F30" s="477" t="str">
        <f t="shared" si="0"/>
        <v/>
      </c>
      <c r="G30" s="477" t="str">
        <f t="shared" si="1"/>
        <v/>
      </c>
      <c r="H30" s="731" t="str">
        <f t="shared" si="2"/>
        <v>否</v>
      </c>
      <c r="I30" s="732" t="str">
        <f t="shared" si="3"/>
        <v>项</v>
      </c>
      <c r="J30" s="686" t="str">
        <f t="shared" si="4"/>
        <v>201</v>
      </c>
      <c r="K30" s="686" t="str">
        <f t="shared" si="5"/>
        <v>20103</v>
      </c>
      <c r="L30" s="686" t="str">
        <f t="shared" si="6"/>
        <v>2010303</v>
      </c>
    </row>
    <row r="31" s="529" customFormat="1" ht="34.9" hidden="1" customHeight="1" spans="1:12">
      <c r="A31" s="484">
        <v>2010304</v>
      </c>
      <c r="B31" s="243" t="s">
        <v>168</v>
      </c>
      <c r="C31" s="300">
        <v>0</v>
      </c>
      <c r="D31" s="301">
        <v>0</v>
      </c>
      <c r="E31" s="548">
        <v>0</v>
      </c>
      <c r="F31" s="477" t="str">
        <f t="shared" si="0"/>
        <v/>
      </c>
      <c r="G31" s="477" t="str">
        <f t="shared" si="1"/>
        <v/>
      </c>
      <c r="H31" s="731" t="str">
        <f t="shared" si="2"/>
        <v>否</v>
      </c>
      <c r="I31" s="732" t="str">
        <f t="shared" si="3"/>
        <v>项</v>
      </c>
      <c r="J31" s="686" t="str">
        <f t="shared" si="4"/>
        <v>201</v>
      </c>
      <c r="K31" s="686" t="str">
        <f t="shared" si="5"/>
        <v>20103</v>
      </c>
      <c r="L31" s="686" t="str">
        <f t="shared" si="6"/>
        <v>2010304</v>
      </c>
    </row>
    <row r="32" s="529" customFormat="1" ht="34.9" hidden="1" customHeight="1" spans="1:12">
      <c r="A32" s="484">
        <v>2010305</v>
      </c>
      <c r="B32" s="243" t="s">
        <v>169</v>
      </c>
      <c r="C32" s="300">
        <v>0</v>
      </c>
      <c r="D32" s="301">
        <v>0</v>
      </c>
      <c r="E32" s="548">
        <v>0</v>
      </c>
      <c r="F32" s="477" t="str">
        <f t="shared" si="0"/>
        <v/>
      </c>
      <c r="G32" s="477" t="str">
        <f t="shared" si="1"/>
        <v/>
      </c>
      <c r="H32" s="731" t="str">
        <f t="shared" si="2"/>
        <v>否</v>
      </c>
      <c r="I32" s="732" t="str">
        <f t="shared" si="3"/>
        <v>项</v>
      </c>
      <c r="J32" s="686" t="str">
        <f t="shared" si="4"/>
        <v>201</v>
      </c>
      <c r="K32" s="686" t="str">
        <f t="shared" si="5"/>
        <v>20103</v>
      </c>
      <c r="L32" s="686" t="str">
        <f t="shared" si="6"/>
        <v>2010305</v>
      </c>
    </row>
    <row r="33" s="529" customFormat="1" ht="34.9" customHeight="1" spans="1:12">
      <c r="A33" s="484">
        <v>2010306</v>
      </c>
      <c r="B33" s="243" t="s">
        <v>170</v>
      </c>
      <c r="C33" s="561">
        <v>358</v>
      </c>
      <c r="D33" s="561">
        <v>502</v>
      </c>
      <c r="E33" s="478">
        <v>397</v>
      </c>
      <c r="F33" s="477">
        <f t="shared" si="0"/>
        <v>0.108938547486034</v>
      </c>
      <c r="G33" s="477">
        <f t="shared" si="1"/>
        <v>0.790836653386454</v>
      </c>
      <c r="H33" s="731" t="str">
        <f t="shared" si="2"/>
        <v>是</v>
      </c>
      <c r="I33" s="732" t="str">
        <f t="shared" si="3"/>
        <v>项</v>
      </c>
      <c r="J33" s="686" t="str">
        <f t="shared" si="4"/>
        <v>201</v>
      </c>
      <c r="K33" s="686" t="str">
        <f t="shared" si="5"/>
        <v>20103</v>
      </c>
      <c r="L33" s="686" t="str">
        <f t="shared" si="6"/>
        <v>2010306</v>
      </c>
    </row>
    <row r="34" s="529" customFormat="1" ht="34.9" hidden="1" customHeight="1" spans="1:12">
      <c r="A34" s="484">
        <v>2010308</v>
      </c>
      <c r="B34" s="243" t="s">
        <v>171</v>
      </c>
      <c r="C34" s="300">
        <v>0</v>
      </c>
      <c r="D34" s="301">
        <v>0</v>
      </c>
      <c r="E34" s="548">
        <v>0</v>
      </c>
      <c r="F34" s="477" t="str">
        <f t="shared" si="0"/>
        <v/>
      </c>
      <c r="G34" s="477" t="str">
        <f t="shared" si="1"/>
        <v/>
      </c>
      <c r="H34" s="731" t="str">
        <f t="shared" si="2"/>
        <v>否</v>
      </c>
      <c r="I34" s="732" t="str">
        <f t="shared" si="3"/>
        <v>项</v>
      </c>
      <c r="J34" s="686" t="str">
        <f t="shared" si="4"/>
        <v>201</v>
      </c>
      <c r="K34" s="686" t="str">
        <f t="shared" si="5"/>
        <v>20103</v>
      </c>
      <c r="L34" s="686" t="str">
        <f t="shared" si="6"/>
        <v>2010308</v>
      </c>
    </row>
    <row r="35" s="529" customFormat="1" ht="34.9" hidden="1" customHeight="1" spans="1:12">
      <c r="A35" s="484">
        <v>2010309</v>
      </c>
      <c r="B35" s="243" t="s">
        <v>172</v>
      </c>
      <c r="C35" s="300">
        <v>0</v>
      </c>
      <c r="D35" s="301">
        <v>0</v>
      </c>
      <c r="E35" s="548">
        <v>0</v>
      </c>
      <c r="F35" s="477" t="str">
        <f t="shared" si="0"/>
        <v/>
      </c>
      <c r="G35" s="477" t="str">
        <f t="shared" si="1"/>
        <v/>
      </c>
      <c r="H35" s="731" t="str">
        <f t="shared" si="2"/>
        <v>否</v>
      </c>
      <c r="I35" s="732" t="str">
        <f t="shared" si="3"/>
        <v>项</v>
      </c>
      <c r="J35" s="686" t="str">
        <f t="shared" si="4"/>
        <v>201</v>
      </c>
      <c r="K35" s="686" t="str">
        <f t="shared" si="5"/>
        <v>20103</v>
      </c>
      <c r="L35" s="686" t="str">
        <f t="shared" si="6"/>
        <v>2010309</v>
      </c>
    </row>
    <row r="36" s="529" customFormat="1" ht="34.9" customHeight="1" spans="1:12">
      <c r="A36" s="484">
        <v>2010350</v>
      </c>
      <c r="B36" s="243" t="s">
        <v>160</v>
      </c>
      <c r="C36" s="561">
        <v>4808</v>
      </c>
      <c r="D36" s="561">
        <v>4760</v>
      </c>
      <c r="E36" s="478">
        <v>5184</v>
      </c>
      <c r="F36" s="477">
        <f t="shared" si="0"/>
        <v>0.0782029950083194</v>
      </c>
      <c r="G36" s="477">
        <f t="shared" si="1"/>
        <v>1.0890756302521</v>
      </c>
      <c r="H36" s="731" t="str">
        <f t="shared" si="2"/>
        <v>是</v>
      </c>
      <c r="I36" s="732" t="str">
        <f t="shared" si="3"/>
        <v>项</v>
      </c>
      <c r="J36" s="686" t="str">
        <f t="shared" si="4"/>
        <v>201</v>
      </c>
      <c r="K36" s="686" t="str">
        <f t="shared" si="5"/>
        <v>20103</v>
      </c>
      <c r="L36" s="686" t="str">
        <f t="shared" si="6"/>
        <v>2010350</v>
      </c>
    </row>
    <row r="37" s="529" customFormat="1" ht="34.9" customHeight="1" spans="1:12">
      <c r="A37" s="484">
        <v>2010399</v>
      </c>
      <c r="B37" s="243" t="s">
        <v>173</v>
      </c>
      <c r="C37" s="561">
        <v>1718</v>
      </c>
      <c r="D37" s="561">
        <v>3008</v>
      </c>
      <c r="E37" s="478">
        <v>1065</v>
      </c>
      <c r="F37" s="477">
        <f t="shared" si="0"/>
        <v>-0.380093131548312</v>
      </c>
      <c r="G37" s="477">
        <f t="shared" si="1"/>
        <v>0.35405585106383</v>
      </c>
      <c r="H37" s="731" t="str">
        <f t="shared" si="2"/>
        <v>是</v>
      </c>
      <c r="I37" s="732" t="str">
        <f t="shared" si="3"/>
        <v>项</v>
      </c>
      <c r="J37" s="686" t="str">
        <f t="shared" si="4"/>
        <v>201</v>
      </c>
      <c r="K37" s="686" t="str">
        <f t="shared" si="5"/>
        <v>20103</v>
      </c>
      <c r="L37" s="686" t="str">
        <f t="shared" si="6"/>
        <v>2010399</v>
      </c>
    </row>
    <row r="38" s="529" customFormat="1" ht="34.9" customHeight="1" spans="1:12">
      <c r="A38" s="482">
        <v>20104</v>
      </c>
      <c r="B38" s="483" t="s">
        <v>174</v>
      </c>
      <c r="C38" s="693">
        <f>SUMIFS(C39:C$1302,$I39:$I$1302,"项",$K39:$K$1302,$A38)</f>
        <v>1434</v>
      </c>
      <c r="D38" s="693">
        <f>SUMIFS(D39:D$1302,$I39:$I$1302,"项",$K39:$K$1302,$A38)</f>
        <v>1718</v>
      </c>
      <c r="E38" s="693">
        <f>SUMIFS(E39:E$1302,$I39:$I$1302,"项",$K39:$K$1302,$A38)</f>
        <v>1288</v>
      </c>
      <c r="F38" s="477">
        <f t="shared" si="0"/>
        <v>-0.101813110181311</v>
      </c>
      <c r="G38" s="477">
        <f t="shared" si="1"/>
        <v>0.749708963911525</v>
      </c>
      <c r="H38" s="731" t="str">
        <f t="shared" si="2"/>
        <v>是</v>
      </c>
      <c r="I38" s="732" t="str">
        <f t="shared" si="3"/>
        <v>款</v>
      </c>
      <c r="J38" s="686" t="str">
        <f t="shared" si="4"/>
        <v>201</v>
      </c>
      <c r="K38" s="686" t="str">
        <f t="shared" si="5"/>
        <v>20104</v>
      </c>
      <c r="L38" s="686" t="str">
        <f t="shared" si="6"/>
        <v>20104</v>
      </c>
    </row>
    <row r="39" s="529" customFormat="1" ht="34.9" customHeight="1" spans="1:12">
      <c r="A39" s="484">
        <v>2010401</v>
      </c>
      <c r="B39" s="243" t="s">
        <v>151</v>
      </c>
      <c r="C39" s="561">
        <v>397</v>
      </c>
      <c r="D39" s="561">
        <v>342</v>
      </c>
      <c r="E39" s="478">
        <v>372</v>
      </c>
      <c r="F39" s="477">
        <f t="shared" si="0"/>
        <v>-0.0629722921914357</v>
      </c>
      <c r="G39" s="477">
        <f t="shared" si="1"/>
        <v>1.08771929824561</v>
      </c>
      <c r="H39" s="731" t="str">
        <f t="shared" si="2"/>
        <v>是</v>
      </c>
      <c r="I39" s="732" t="str">
        <f t="shared" si="3"/>
        <v>项</v>
      </c>
      <c r="J39" s="686" t="str">
        <f t="shared" si="4"/>
        <v>201</v>
      </c>
      <c r="K39" s="686" t="str">
        <f t="shared" si="5"/>
        <v>20104</v>
      </c>
      <c r="L39" s="686" t="str">
        <f t="shared" si="6"/>
        <v>2010401</v>
      </c>
    </row>
    <row r="40" s="529" customFormat="1" ht="34.9" hidden="1" customHeight="1" spans="1:12">
      <c r="A40" s="484">
        <v>2010402</v>
      </c>
      <c r="B40" s="243" t="s">
        <v>152</v>
      </c>
      <c r="C40" s="300">
        <v>0</v>
      </c>
      <c r="D40" s="301">
        <v>0</v>
      </c>
      <c r="E40" s="548">
        <v>0</v>
      </c>
      <c r="F40" s="477" t="str">
        <f t="shared" si="0"/>
        <v/>
      </c>
      <c r="G40" s="477" t="str">
        <f t="shared" si="1"/>
        <v/>
      </c>
      <c r="H40" s="731" t="str">
        <f t="shared" si="2"/>
        <v>否</v>
      </c>
      <c r="I40" s="732" t="str">
        <f t="shared" si="3"/>
        <v>项</v>
      </c>
      <c r="J40" s="686" t="str">
        <f t="shared" si="4"/>
        <v>201</v>
      </c>
      <c r="K40" s="686" t="str">
        <f t="shared" si="5"/>
        <v>20104</v>
      </c>
      <c r="L40" s="686" t="str">
        <f t="shared" si="6"/>
        <v>2010402</v>
      </c>
    </row>
    <row r="41" s="529" customFormat="1" ht="34.9" hidden="1" customHeight="1" spans="1:12">
      <c r="A41" s="484">
        <v>2010403</v>
      </c>
      <c r="B41" s="243" t="s">
        <v>153</v>
      </c>
      <c r="C41" s="300">
        <v>0</v>
      </c>
      <c r="D41" s="301">
        <v>0</v>
      </c>
      <c r="E41" s="548">
        <v>0</v>
      </c>
      <c r="F41" s="477" t="str">
        <f t="shared" si="0"/>
        <v/>
      </c>
      <c r="G41" s="477" t="str">
        <f t="shared" si="1"/>
        <v/>
      </c>
      <c r="H41" s="731" t="str">
        <f t="shared" si="2"/>
        <v>否</v>
      </c>
      <c r="I41" s="732" t="str">
        <f t="shared" si="3"/>
        <v>项</v>
      </c>
      <c r="J41" s="686" t="str">
        <f t="shared" si="4"/>
        <v>201</v>
      </c>
      <c r="K41" s="686" t="str">
        <f t="shared" si="5"/>
        <v>20104</v>
      </c>
      <c r="L41" s="686" t="str">
        <f t="shared" si="6"/>
        <v>2010403</v>
      </c>
    </row>
    <row r="42" s="529" customFormat="1" ht="34.9" hidden="1" customHeight="1" spans="1:12">
      <c r="A42" s="484">
        <v>2010404</v>
      </c>
      <c r="B42" s="243" t="s">
        <v>175</v>
      </c>
      <c r="C42" s="300">
        <v>0</v>
      </c>
      <c r="D42" s="301">
        <v>0</v>
      </c>
      <c r="E42" s="548">
        <v>0</v>
      </c>
      <c r="F42" s="477" t="str">
        <f t="shared" si="0"/>
        <v/>
      </c>
      <c r="G42" s="477" t="str">
        <f t="shared" si="1"/>
        <v/>
      </c>
      <c r="H42" s="731" t="str">
        <f t="shared" si="2"/>
        <v>否</v>
      </c>
      <c r="I42" s="732" t="str">
        <f t="shared" si="3"/>
        <v>项</v>
      </c>
      <c r="J42" s="686" t="str">
        <f t="shared" si="4"/>
        <v>201</v>
      </c>
      <c r="K42" s="686" t="str">
        <f t="shared" si="5"/>
        <v>20104</v>
      </c>
      <c r="L42" s="686" t="str">
        <f t="shared" si="6"/>
        <v>2010404</v>
      </c>
    </row>
    <row r="43" s="529" customFormat="1" ht="34.9" hidden="1" customHeight="1" spans="1:12">
      <c r="A43" s="484">
        <v>2010405</v>
      </c>
      <c r="B43" s="243" t="s">
        <v>176</v>
      </c>
      <c r="C43" s="300">
        <v>0</v>
      </c>
      <c r="D43" s="301">
        <v>0</v>
      </c>
      <c r="E43" s="548">
        <v>0</v>
      </c>
      <c r="F43" s="477" t="str">
        <f t="shared" si="0"/>
        <v/>
      </c>
      <c r="G43" s="477" t="str">
        <f t="shared" si="1"/>
        <v/>
      </c>
      <c r="H43" s="731" t="str">
        <f t="shared" si="2"/>
        <v>否</v>
      </c>
      <c r="I43" s="732" t="str">
        <f t="shared" si="3"/>
        <v>项</v>
      </c>
      <c r="J43" s="686" t="str">
        <f t="shared" si="4"/>
        <v>201</v>
      </c>
      <c r="K43" s="686" t="str">
        <f t="shared" si="5"/>
        <v>20104</v>
      </c>
      <c r="L43" s="686" t="str">
        <f t="shared" si="6"/>
        <v>2010405</v>
      </c>
    </row>
    <row r="44" s="529" customFormat="1" ht="34.9" customHeight="1" spans="1:12">
      <c r="A44" s="484">
        <v>2010406</v>
      </c>
      <c r="B44" s="243" t="s">
        <v>177</v>
      </c>
      <c r="C44" s="561">
        <v>41</v>
      </c>
      <c r="D44" s="561">
        <v>0</v>
      </c>
      <c r="E44" s="478">
        <v>0</v>
      </c>
      <c r="F44" s="477">
        <f t="shared" si="0"/>
        <v>-1</v>
      </c>
      <c r="G44" s="477" t="str">
        <f t="shared" si="1"/>
        <v/>
      </c>
      <c r="H44" s="731" t="str">
        <f t="shared" si="2"/>
        <v>是</v>
      </c>
      <c r="I44" s="732" t="str">
        <f t="shared" si="3"/>
        <v>项</v>
      </c>
      <c r="J44" s="686" t="str">
        <f t="shared" si="4"/>
        <v>201</v>
      </c>
      <c r="K44" s="686" t="str">
        <f t="shared" si="5"/>
        <v>20104</v>
      </c>
      <c r="L44" s="686" t="str">
        <f t="shared" si="6"/>
        <v>2010406</v>
      </c>
    </row>
    <row r="45" s="529" customFormat="1" ht="34.9" hidden="1" customHeight="1" spans="1:12">
      <c r="A45" s="484">
        <v>2010407</v>
      </c>
      <c r="B45" s="243" t="s">
        <v>178</v>
      </c>
      <c r="C45" s="300">
        <v>0</v>
      </c>
      <c r="D45" s="301">
        <v>0</v>
      </c>
      <c r="E45" s="548">
        <v>0</v>
      </c>
      <c r="F45" s="477" t="str">
        <f t="shared" si="0"/>
        <v/>
      </c>
      <c r="G45" s="477" t="str">
        <f t="shared" si="1"/>
        <v/>
      </c>
      <c r="H45" s="731" t="str">
        <f t="shared" si="2"/>
        <v>否</v>
      </c>
      <c r="I45" s="732" t="str">
        <f t="shared" si="3"/>
        <v>项</v>
      </c>
      <c r="J45" s="686" t="str">
        <f t="shared" si="4"/>
        <v>201</v>
      </c>
      <c r="K45" s="686" t="str">
        <f t="shared" si="5"/>
        <v>20104</v>
      </c>
      <c r="L45" s="686" t="str">
        <f t="shared" si="6"/>
        <v>2010407</v>
      </c>
    </row>
    <row r="46" s="529" customFormat="1" ht="34.9" customHeight="1" spans="1:12">
      <c r="A46" s="484">
        <v>2010408</v>
      </c>
      <c r="B46" s="243" t="s">
        <v>179</v>
      </c>
      <c r="C46" s="561">
        <v>1</v>
      </c>
      <c r="D46" s="561">
        <v>1</v>
      </c>
      <c r="E46" s="478">
        <v>1</v>
      </c>
      <c r="F46" s="477">
        <f t="shared" si="0"/>
        <v>0</v>
      </c>
      <c r="G46" s="477">
        <f t="shared" si="1"/>
        <v>1</v>
      </c>
      <c r="H46" s="731" t="str">
        <f t="shared" si="2"/>
        <v>是</v>
      </c>
      <c r="I46" s="732" t="str">
        <f t="shared" si="3"/>
        <v>项</v>
      </c>
      <c r="J46" s="686" t="str">
        <f t="shared" si="4"/>
        <v>201</v>
      </c>
      <c r="K46" s="686" t="str">
        <f t="shared" si="5"/>
        <v>20104</v>
      </c>
      <c r="L46" s="686" t="str">
        <f t="shared" si="6"/>
        <v>2010408</v>
      </c>
    </row>
    <row r="47" s="529" customFormat="1" ht="34.9" customHeight="1" spans="1:12">
      <c r="A47" s="484">
        <v>2010450</v>
      </c>
      <c r="B47" s="243" t="s">
        <v>160</v>
      </c>
      <c r="C47" s="561">
        <v>306</v>
      </c>
      <c r="D47" s="561">
        <v>335</v>
      </c>
      <c r="E47" s="478">
        <v>398</v>
      </c>
      <c r="F47" s="477">
        <f t="shared" si="0"/>
        <v>0.300653594771242</v>
      </c>
      <c r="G47" s="477">
        <f t="shared" si="1"/>
        <v>1.18805970149254</v>
      </c>
      <c r="H47" s="731" t="str">
        <f t="shared" si="2"/>
        <v>是</v>
      </c>
      <c r="I47" s="732" t="str">
        <f t="shared" si="3"/>
        <v>项</v>
      </c>
      <c r="J47" s="686" t="str">
        <f t="shared" si="4"/>
        <v>201</v>
      </c>
      <c r="K47" s="686" t="str">
        <f t="shared" si="5"/>
        <v>20104</v>
      </c>
      <c r="L47" s="686" t="str">
        <f t="shared" si="6"/>
        <v>2010450</v>
      </c>
    </row>
    <row r="48" s="529" customFormat="1" ht="34.9" customHeight="1" spans="1:12">
      <c r="A48" s="484">
        <v>2010499</v>
      </c>
      <c r="B48" s="243" t="s">
        <v>180</v>
      </c>
      <c r="C48" s="561">
        <v>689</v>
      </c>
      <c r="D48" s="561">
        <v>1040</v>
      </c>
      <c r="E48" s="478">
        <v>517</v>
      </c>
      <c r="F48" s="477">
        <f t="shared" si="0"/>
        <v>-0.249637155297533</v>
      </c>
      <c r="G48" s="477">
        <f t="shared" si="1"/>
        <v>0.497115384615385</v>
      </c>
      <c r="H48" s="731" t="str">
        <f t="shared" si="2"/>
        <v>是</v>
      </c>
      <c r="I48" s="732" t="str">
        <f t="shared" si="3"/>
        <v>项</v>
      </c>
      <c r="J48" s="686" t="str">
        <f t="shared" si="4"/>
        <v>201</v>
      </c>
      <c r="K48" s="686" t="str">
        <f t="shared" si="5"/>
        <v>20104</v>
      </c>
      <c r="L48" s="686" t="str">
        <f t="shared" si="6"/>
        <v>2010499</v>
      </c>
    </row>
    <row r="49" s="529" customFormat="1" ht="34.9" customHeight="1" spans="1:12">
      <c r="A49" s="482">
        <v>20105</v>
      </c>
      <c r="B49" s="483" t="s">
        <v>181</v>
      </c>
      <c r="C49" s="693">
        <f>SUMIFS(C50:C$1302,$I50:$I$1302,"项",$K50:$K$1302,$A49)</f>
        <v>417</v>
      </c>
      <c r="D49" s="693">
        <f>SUMIFS(D50:D$1302,$I50:$I$1302,"项",$K50:$K$1302,$A49)</f>
        <v>411</v>
      </c>
      <c r="E49" s="693">
        <f>SUMIFS(E50:E$1302,$I50:$I$1302,"项",$K50:$K$1302,$A49)</f>
        <v>378</v>
      </c>
      <c r="F49" s="477">
        <f t="shared" si="0"/>
        <v>-0.0935251798561151</v>
      </c>
      <c r="G49" s="477">
        <f t="shared" si="1"/>
        <v>0.91970802919708</v>
      </c>
      <c r="H49" s="731" t="str">
        <f t="shared" si="2"/>
        <v>是</v>
      </c>
      <c r="I49" s="732" t="str">
        <f t="shared" si="3"/>
        <v>款</v>
      </c>
      <c r="J49" s="686" t="str">
        <f t="shared" si="4"/>
        <v>201</v>
      </c>
      <c r="K49" s="686" t="str">
        <f t="shared" si="5"/>
        <v>20105</v>
      </c>
      <c r="L49" s="686" t="str">
        <f t="shared" si="6"/>
        <v>20105</v>
      </c>
    </row>
    <row r="50" s="529" customFormat="1" ht="34.9" customHeight="1" spans="1:12">
      <c r="A50" s="484">
        <v>2010501</v>
      </c>
      <c r="B50" s="243" t="s">
        <v>151</v>
      </c>
      <c r="C50" s="561">
        <v>282</v>
      </c>
      <c r="D50" s="561">
        <v>269</v>
      </c>
      <c r="E50" s="478">
        <v>315</v>
      </c>
      <c r="F50" s="477">
        <f t="shared" si="0"/>
        <v>0.117021276595745</v>
      </c>
      <c r="G50" s="477">
        <f t="shared" si="1"/>
        <v>1.17100371747212</v>
      </c>
      <c r="H50" s="731" t="str">
        <f t="shared" si="2"/>
        <v>是</v>
      </c>
      <c r="I50" s="732" t="str">
        <f t="shared" si="3"/>
        <v>项</v>
      </c>
      <c r="J50" s="686" t="str">
        <f t="shared" si="4"/>
        <v>201</v>
      </c>
      <c r="K50" s="686" t="str">
        <f t="shared" si="5"/>
        <v>20105</v>
      </c>
      <c r="L50" s="686" t="str">
        <f t="shared" si="6"/>
        <v>2010501</v>
      </c>
    </row>
    <row r="51" s="529" customFormat="1" ht="34.9" hidden="1" customHeight="1" spans="1:12">
      <c r="A51" s="484">
        <v>2010502</v>
      </c>
      <c r="B51" s="243" t="s">
        <v>152</v>
      </c>
      <c r="C51" s="300">
        <v>0</v>
      </c>
      <c r="D51" s="301">
        <v>0</v>
      </c>
      <c r="E51" s="548">
        <v>0</v>
      </c>
      <c r="F51" s="477" t="str">
        <f t="shared" si="0"/>
        <v/>
      </c>
      <c r="G51" s="477" t="str">
        <f t="shared" si="1"/>
        <v/>
      </c>
      <c r="H51" s="731" t="str">
        <f t="shared" si="2"/>
        <v>否</v>
      </c>
      <c r="I51" s="732" t="str">
        <f t="shared" si="3"/>
        <v>项</v>
      </c>
      <c r="J51" s="686" t="str">
        <f t="shared" si="4"/>
        <v>201</v>
      </c>
      <c r="K51" s="686" t="str">
        <f t="shared" si="5"/>
        <v>20105</v>
      </c>
      <c r="L51" s="686" t="str">
        <f t="shared" si="6"/>
        <v>2010502</v>
      </c>
    </row>
    <row r="52" s="529" customFormat="1" ht="34.9" hidden="1" customHeight="1" spans="1:12">
      <c r="A52" s="484">
        <v>2010503</v>
      </c>
      <c r="B52" s="243" t="s">
        <v>153</v>
      </c>
      <c r="C52" s="300">
        <v>0</v>
      </c>
      <c r="D52" s="301">
        <v>0</v>
      </c>
      <c r="E52" s="548">
        <v>0</v>
      </c>
      <c r="F52" s="477" t="str">
        <f t="shared" si="0"/>
        <v/>
      </c>
      <c r="G52" s="477" t="str">
        <f t="shared" si="1"/>
        <v/>
      </c>
      <c r="H52" s="731" t="str">
        <f t="shared" si="2"/>
        <v>否</v>
      </c>
      <c r="I52" s="732" t="str">
        <f t="shared" si="3"/>
        <v>项</v>
      </c>
      <c r="J52" s="686" t="str">
        <f t="shared" si="4"/>
        <v>201</v>
      </c>
      <c r="K52" s="686" t="str">
        <f t="shared" si="5"/>
        <v>20105</v>
      </c>
      <c r="L52" s="686" t="str">
        <f t="shared" si="6"/>
        <v>2010503</v>
      </c>
    </row>
    <row r="53" s="529" customFormat="1" ht="34.9" hidden="1" customHeight="1" spans="1:12">
      <c r="A53" s="484">
        <v>2010504</v>
      </c>
      <c r="B53" s="243" t="s">
        <v>182</v>
      </c>
      <c r="C53" s="300">
        <v>0</v>
      </c>
      <c r="D53" s="301">
        <v>0</v>
      </c>
      <c r="E53" s="548">
        <v>0</v>
      </c>
      <c r="F53" s="477" t="str">
        <f t="shared" si="0"/>
        <v/>
      </c>
      <c r="G53" s="477" t="str">
        <f t="shared" si="1"/>
        <v/>
      </c>
      <c r="H53" s="731" t="str">
        <f t="shared" si="2"/>
        <v>否</v>
      </c>
      <c r="I53" s="732" t="str">
        <f t="shared" si="3"/>
        <v>项</v>
      </c>
      <c r="J53" s="686" t="str">
        <f t="shared" si="4"/>
        <v>201</v>
      </c>
      <c r="K53" s="686" t="str">
        <f t="shared" si="5"/>
        <v>20105</v>
      </c>
      <c r="L53" s="686" t="str">
        <f t="shared" si="6"/>
        <v>2010504</v>
      </c>
    </row>
    <row r="54" s="529" customFormat="1" ht="34.9" hidden="1" customHeight="1" spans="1:12">
      <c r="A54" s="484">
        <v>2010505</v>
      </c>
      <c r="B54" s="243" t="s">
        <v>183</v>
      </c>
      <c r="C54" s="300">
        <v>0</v>
      </c>
      <c r="D54" s="301">
        <v>0</v>
      </c>
      <c r="E54" s="548">
        <v>0</v>
      </c>
      <c r="F54" s="477" t="str">
        <f t="shared" si="0"/>
        <v/>
      </c>
      <c r="G54" s="477" t="str">
        <f t="shared" si="1"/>
        <v/>
      </c>
      <c r="H54" s="731" t="str">
        <f t="shared" si="2"/>
        <v>否</v>
      </c>
      <c r="I54" s="732" t="str">
        <f t="shared" si="3"/>
        <v>项</v>
      </c>
      <c r="J54" s="686" t="str">
        <f t="shared" si="4"/>
        <v>201</v>
      </c>
      <c r="K54" s="686" t="str">
        <f t="shared" si="5"/>
        <v>20105</v>
      </c>
      <c r="L54" s="686" t="str">
        <f t="shared" si="6"/>
        <v>2010505</v>
      </c>
    </row>
    <row r="55" s="529" customFormat="1" ht="34.9" hidden="1" customHeight="1" spans="1:12">
      <c r="A55" s="484">
        <v>2010506</v>
      </c>
      <c r="B55" s="243" t="s">
        <v>184</v>
      </c>
      <c r="C55" s="300">
        <v>0</v>
      </c>
      <c r="D55" s="301">
        <v>0</v>
      </c>
      <c r="E55" s="548">
        <v>0</v>
      </c>
      <c r="F55" s="477" t="str">
        <f t="shared" si="0"/>
        <v/>
      </c>
      <c r="G55" s="477" t="str">
        <f t="shared" si="1"/>
        <v/>
      </c>
      <c r="H55" s="731" t="str">
        <f t="shared" si="2"/>
        <v>否</v>
      </c>
      <c r="I55" s="732" t="str">
        <f t="shared" si="3"/>
        <v>项</v>
      </c>
      <c r="J55" s="686" t="str">
        <f t="shared" si="4"/>
        <v>201</v>
      </c>
      <c r="K55" s="686" t="str">
        <f t="shared" si="5"/>
        <v>20105</v>
      </c>
      <c r="L55" s="686" t="str">
        <f t="shared" si="6"/>
        <v>2010506</v>
      </c>
    </row>
    <row r="56" s="529" customFormat="1" ht="34.9" customHeight="1" spans="1:12">
      <c r="A56" s="484">
        <v>2010507</v>
      </c>
      <c r="B56" s="243" t="s">
        <v>185</v>
      </c>
      <c r="C56" s="561">
        <v>111</v>
      </c>
      <c r="D56" s="561">
        <v>114</v>
      </c>
      <c r="E56" s="478">
        <v>55</v>
      </c>
      <c r="F56" s="477">
        <f t="shared" si="0"/>
        <v>-0.504504504504504</v>
      </c>
      <c r="G56" s="477">
        <f t="shared" si="1"/>
        <v>0.482456140350877</v>
      </c>
      <c r="H56" s="731" t="str">
        <f t="shared" si="2"/>
        <v>是</v>
      </c>
      <c r="I56" s="732" t="str">
        <f t="shared" si="3"/>
        <v>项</v>
      </c>
      <c r="J56" s="686" t="str">
        <f t="shared" si="4"/>
        <v>201</v>
      </c>
      <c r="K56" s="686" t="str">
        <f t="shared" si="5"/>
        <v>20105</v>
      </c>
      <c r="L56" s="686" t="str">
        <f t="shared" si="6"/>
        <v>2010507</v>
      </c>
    </row>
    <row r="57" s="529" customFormat="1" ht="34.9" customHeight="1" spans="1:12">
      <c r="A57" s="484">
        <v>2010508</v>
      </c>
      <c r="B57" s="243" t="s">
        <v>186</v>
      </c>
      <c r="C57" s="561">
        <v>0</v>
      </c>
      <c r="D57" s="561">
        <v>20</v>
      </c>
      <c r="E57" s="478">
        <v>0</v>
      </c>
      <c r="F57" s="477" t="str">
        <f t="shared" si="0"/>
        <v/>
      </c>
      <c r="G57" s="477">
        <f t="shared" si="1"/>
        <v>0</v>
      </c>
      <c r="H57" s="731" t="str">
        <f t="shared" si="2"/>
        <v>是</v>
      </c>
      <c r="I57" s="732" t="str">
        <f t="shared" si="3"/>
        <v>项</v>
      </c>
      <c r="J57" s="686" t="str">
        <f t="shared" si="4"/>
        <v>201</v>
      </c>
      <c r="K57" s="686" t="str">
        <f t="shared" si="5"/>
        <v>20105</v>
      </c>
      <c r="L57" s="686" t="str">
        <f t="shared" si="6"/>
        <v>2010508</v>
      </c>
    </row>
    <row r="58" s="529" customFormat="1" ht="34.9" hidden="1" customHeight="1" spans="1:12">
      <c r="A58" s="484">
        <v>2010550</v>
      </c>
      <c r="B58" s="243" t="s">
        <v>160</v>
      </c>
      <c r="C58" s="300">
        <v>0</v>
      </c>
      <c r="D58" s="301">
        <v>0</v>
      </c>
      <c r="E58" s="548">
        <v>0</v>
      </c>
      <c r="F58" s="477" t="str">
        <f t="shared" si="0"/>
        <v/>
      </c>
      <c r="G58" s="477" t="str">
        <f t="shared" si="1"/>
        <v/>
      </c>
      <c r="H58" s="731" t="str">
        <f t="shared" si="2"/>
        <v>否</v>
      </c>
      <c r="I58" s="732" t="str">
        <f t="shared" si="3"/>
        <v>项</v>
      </c>
      <c r="J58" s="686" t="str">
        <f t="shared" si="4"/>
        <v>201</v>
      </c>
      <c r="K58" s="686" t="str">
        <f t="shared" si="5"/>
        <v>20105</v>
      </c>
      <c r="L58" s="686" t="str">
        <f t="shared" si="6"/>
        <v>2010550</v>
      </c>
    </row>
    <row r="59" s="529" customFormat="1" ht="34.9" customHeight="1" spans="1:12">
      <c r="A59" s="484">
        <v>2010599</v>
      </c>
      <c r="B59" s="243" t="s">
        <v>187</v>
      </c>
      <c r="C59" s="561">
        <v>24</v>
      </c>
      <c r="D59" s="561">
        <v>8</v>
      </c>
      <c r="E59" s="478">
        <v>8</v>
      </c>
      <c r="F59" s="477">
        <f t="shared" si="0"/>
        <v>-0.666666666666667</v>
      </c>
      <c r="G59" s="477">
        <f t="shared" si="1"/>
        <v>1</v>
      </c>
      <c r="H59" s="731" t="str">
        <f t="shared" si="2"/>
        <v>是</v>
      </c>
      <c r="I59" s="732" t="str">
        <f t="shared" si="3"/>
        <v>项</v>
      </c>
      <c r="J59" s="686" t="str">
        <f t="shared" si="4"/>
        <v>201</v>
      </c>
      <c r="K59" s="686" t="str">
        <f t="shared" si="5"/>
        <v>20105</v>
      </c>
      <c r="L59" s="686" t="str">
        <f t="shared" si="6"/>
        <v>2010599</v>
      </c>
    </row>
    <row r="60" s="529" customFormat="1" ht="34.9" customHeight="1" spans="1:12">
      <c r="A60" s="482">
        <v>20106</v>
      </c>
      <c r="B60" s="483" t="s">
        <v>188</v>
      </c>
      <c r="C60" s="693">
        <f>SUMIFS(C61:C$1302,$I61:$I$1302,"项",$K61:$K$1302,$A60)</f>
        <v>1174</v>
      </c>
      <c r="D60" s="693">
        <f>SUMIFS(D61:D$1302,$I61:$I$1302,"项",$K61:$K$1302,$A60)</f>
        <v>1047</v>
      </c>
      <c r="E60" s="693">
        <f>SUMIFS(E61:E$1302,$I61:$I$1302,"项",$K61:$K$1302,$A60)</f>
        <v>1022</v>
      </c>
      <c r="F60" s="477">
        <f t="shared" si="0"/>
        <v>-0.129471890971039</v>
      </c>
      <c r="G60" s="477">
        <f t="shared" si="1"/>
        <v>0.976122254059217</v>
      </c>
      <c r="H60" s="731" t="str">
        <f t="shared" si="2"/>
        <v>是</v>
      </c>
      <c r="I60" s="732" t="str">
        <f t="shared" si="3"/>
        <v>款</v>
      </c>
      <c r="J60" s="686" t="str">
        <f t="shared" si="4"/>
        <v>201</v>
      </c>
      <c r="K60" s="686" t="str">
        <f t="shared" si="5"/>
        <v>20106</v>
      </c>
      <c r="L60" s="686" t="str">
        <f t="shared" si="6"/>
        <v>20106</v>
      </c>
    </row>
    <row r="61" s="529" customFormat="1" ht="34.9" customHeight="1" spans="1:12">
      <c r="A61" s="484">
        <v>2010601</v>
      </c>
      <c r="B61" s="243" t="s">
        <v>151</v>
      </c>
      <c r="C61" s="561">
        <v>1021</v>
      </c>
      <c r="D61" s="561">
        <v>1040</v>
      </c>
      <c r="E61" s="561">
        <v>1018</v>
      </c>
      <c r="F61" s="477">
        <f t="shared" si="0"/>
        <v>-0.00293829578844274</v>
      </c>
      <c r="G61" s="477">
        <f t="shared" si="1"/>
        <v>0.978846153846154</v>
      </c>
      <c r="H61" s="731" t="str">
        <f t="shared" si="2"/>
        <v>是</v>
      </c>
      <c r="I61" s="732" t="str">
        <f t="shared" si="3"/>
        <v>项</v>
      </c>
      <c r="J61" s="686" t="str">
        <f t="shared" si="4"/>
        <v>201</v>
      </c>
      <c r="K61" s="686" t="str">
        <f t="shared" si="5"/>
        <v>20106</v>
      </c>
      <c r="L61" s="686" t="str">
        <f t="shared" si="6"/>
        <v>2010601</v>
      </c>
    </row>
    <row r="62" s="529" customFormat="1" ht="34.9" hidden="1" customHeight="1" spans="1:12">
      <c r="A62" s="484">
        <v>2010602</v>
      </c>
      <c r="B62" s="243" t="s">
        <v>152</v>
      </c>
      <c r="C62" s="300">
        <v>0</v>
      </c>
      <c r="D62" s="300">
        <v>0</v>
      </c>
      <c r="E62" s="300">
        <v>0</v>
      </c>
      <c r="F62" s="477" t="str">
        <f t="shared" si="0"/>
        <v/>
      </c>
      <c r="G62" s="477" t="str">
        <f t="shared" si="1"/>
        <v/>
      </c>
      <c r="H62" s="731" t="str">
        <f t="shared" si="2"/>
        <v>否</v>
      </c>
      <c r="I62" s="732" t="str">
        <f t="shared" si="3"/>
        <v>项</v>
      </c>
      <c r="J62" s="686" t="str">
        <f t="shared" si="4"/>
        <v>201</v>
      </c>
      <c r="K62" s="686" t="str">
        <f t="shared" si="5"/>
        <v>20106</v>
      </c>
      <c r="L62" s="686" t="str">
        <f t="shared" si="6"/>
        <v>2010602</v>
      </c>
    </row>
    <row r="63" s="529" customFormat="1" ht="34.9" hidden="1" customHeight="1" spans="1:12">
      <c r="A63" s="484">
        <v>2010603</v>
      </c>
      <c r="B63" s="243" t="s">
        <v>153</v>
      </c>
      <c r="C63" s="300">
        <v>0</v>
      </c>
      <c r="D63" s="300">
        <v>0</v>
      </c>
      <c r="E63" s="300">
        <v>0</v>
      </c>
      <c r="F63" s="477" t="str">
        <f t="shared" si="0"/>
        <v/>
      </c>
      <c r="G63" s="477" t="str">
        <f t="shared" si="1"/>
        <v/>
      </c>
      <c r="H63" s="731" t="str">
        <f t="shared" si="2"/>
        <v>否</v>
      </c>
      <c r="I63" s="732" t="str">
        <f t="shared" si="3"/>
        <v>项</v>
      </c>
      <c r="J63" s="686" t="str">
        <f t="shared" si="4"/>
        <v>201</v>
      </c>
      <c r="K63" s="686" t="str">
        <f t="shared" si="5"/>
        <v>20106</v>
      </c>
      <c r="L63" s="686" t="str">
        <f t="shared" si="6"/>
        <v>2010603</v>
      </c>
    </row>
    <row r="64" s="529" customFormat="1" ht="34.9" hidden="1" customHeight="1" spans="1:12">
      <c r="A64" s="484">
        <v>2010604</v>
      </c>
      <c r="B64" s="243" t="s">
        <v>189</v>
      </c>
      <c r="C64" s="300">
        <v>0</v>
      </c>
      <c r="D64" s="300">
        <v>0</v>
      </c>
      <c r="E64" s="300">
        <v>0</v>
      </c>
      <c r="F64" s="477" t="str">
        <f t="shared" si="0"/>
        <v/>
      </c>
      <c r="G64" s="477" t="str">
        <f t="shared" si="1"/>
        <v/>
      </c>
      <c r="H64" s="731" t="str">
        <f t="shared" si="2"/>
        <v>否</v>
      </c>
      <c r="I64" s="732" t="str">
        <f t="shared" si="3"/>
        <v>项</v>
      </c>
      <c r="J64" s="686" t="str">
        <f t="shared" si="4"/>
        <v>201</v>
      </c>
      <c r="K64" s="686" t="str">
        <f t="shared" si="5"/>
        <v>20106</v>
      </c>
      <c r="L64" s="686" t="str">
        <f t="shared" si="6"/>
        <v>2010604</v>
      </c>
    </row>
    <row r="65" s="529" customFormat="1" ht="34.9" hidden="1" customHeight="1" spans="1:12">
      <c r="A65" s="484">
        <v>2010605</v>
      </c>
      <c r="B65" s="243" t="s">
        <v>190</v>
      </c>
      <c r="C65" s="300">
        <v>0</v>
      </c>
      <c r="D65" s="300">
        <v>0</v>
      </c>
      <c r="E65" s="300">
        <v>0</v>
      </c>
      <c r="F65" s="477" t="str">
        <f t="shared" si="0"/>
        <v/>
      </c>
      <c r="G65" s="477" t="str">
        <f t="shared" si="1"/>
        <v/>
      </c>
      <c r="H65" s="731" t="str">
        <f t="shared" si="2"/>
        <v>否</v>
      </c>
      <c r="I65" s="732" t="str">
        <f t="shared" si="3"/>
        <v>项</v>
      </c>
      <c r="J65" s="686" t="str">
        <f t="shared" si="4"/>
        <v>201</v>
      </c>
      <c r="K65" s="686" t="str">
        <f t="shared" si="5"/>
        <v>20106</v>
      </c>
      <c r="L65" s="686" t="str">
        <f t="shared" si="6"/>
        <v>2010605</v>
      </c>
    </row>
    <row r="66" s="529" customFormat="1" ht="34.9" hidden="1" customHeight="1" spans="1:12">
      <c r="A66" s="484">
        <v>2010606</v>
      </c>
      <c r="B66" s="243" t="s">
        <v>191</v>
      </c>
      <c r="C66" s="300">
        <v>0</v>
      </c>
      <c r="D66" s="300">
        <v>0</v>
      </c>
      <c r="E66" s="300">
        <v>0</v>
      </c>
      <c r="F66" s="477" t="str">
        <f t="shared" si="0"/>
        <v/>
      </c>
      <c r="G66" s="477" t="str">
        <f t="shared" si="1"/>
        <v/>
      </c>
      <c r="H66" s="731" t="str">
        <f t="shared" si="2"/>
        <v>否</v>
      </c>
      <c r="I66" s="732" t="str">
        <f t="shared" si="3"/>
        <v>项</v>
      </c>
      <c r="J66" s="686" t="str">
        <f t="shared" si="4"/>
        <v>201</v>
      </c>
      <c r="K66" s="686" t="str">
        <f t="shared" si="5"/>
        <v>20106</v>
      </c>
      <c r="L66" s="686" t="str">
        <f t="shared" si="6"/>
        <v>2010606</v>
      </c>
    </row>
    <row r="67" s="529" customFormat="1" ht="34.9" hidden="1" customHeight="1" spans="1:12">
      <c r="A67" s="484">
        <v>2010607</v>
      </c>
      <c r="B67" s="243" t="s">
        <v>192</v>
      </c>
      <c r="C67" s="300">
        <v>0</v>
      </c>
      <c r="D67" s="300">
        <v>0</v>
      </c>
      <c r="E67" s="300">
        <v>0</v>
      </c>
      <c r="F67" s="477" t="str">
        <f t="shared" si="0"/>
        <v/>
      </c>
      <c r="G67" s="477" t="str">
        <f t="shared" si="1"/>
        <v/>
      </c>
      <c r="H67" s="731" t="str">
        <f t="shared" si="2"/>
        <v>否</v>
      </c>
      <c r="I67" s="732" t="str">
        <f t="shared" si="3"/>
        <v>项</v>
      </c>
      <c r="J67" s="686" t="str">
        <f t="shared" si="4"/>
        <v>201</v>
      </c>
      <c r="K67" s="686" t="str">
        <f t="shared" si="5"/>
        <v>20106</v>
      </c>
      <c r="L67" s="686" t="str">
        <f t="shared" si="6"/>
        <v>2010607</v>
      </c>
    </row>
    <row r="68" s="529" customFormat="1" ht="34.9" hidden="1" customHeight="1" spans="1:12">
      <c r="A68" s="484">
        <v>2010608</v>
      </c>
      <c r="B68" s="243" t="s">
        <v>193</v>
      </c>
      <c r="C68" s="300">
        <v>0</v>
      </c>
      <c r="D68" s="300">
        <v>0</v>
      </c>
      <c r="E68" s="300">
        <v>0</v>
      </c>
      <c r="F68" s="477" t="str">
        <f t="shared" si="0"/>
        <v/>
      </c>
      <c r="G68" s="477" t="str">
        <f t="shared" si="1"/>
        <v/>
      </c>
      <c r="H68" s="731" t="str">
        <f t="shared" si="2"/>
        <v>否</v>
      </c>
      <c r="I68" s="732" t="str">
        <f t="shared" si="3"/>
        <v>项</v>
      </c>
      <c r="J68" s="686" t="str">
        <f t="shared" si="4"/>
        <v>201</v>
      </c>
      <c r="K68" s="686" t="str">
        <f t="shared" si="5"/>
        <v>20106</v>
      </c>
      <c r="L68" s="686" t="str">
        <f t="shared" si="6"/>
        <v>2010608</v>
      </c>
    </row>
    <row r="69" s="529" customFormat="1" ht="34.9" customHeight="1" spans="1:12">
      <c r="A69" s="484">
        <v>2010650</v>
      </c>
      <c r="B69" s="243" t="s">
        <v>160</v>
      </c>
      <c r="C69" s="561">
        <v>97</v>
      </c>
      <c r="D69" s="561">
        <v>0</v>
      </c>
      <c r="E69" s="561">
        <v>0</v>
      </c>
      <c r="F69" s="477">
        <f t="shared" ref="F69:F132" si="7">IF(C69&lt;&gt;0,E69/C69-1,"")</f>
        <v>-1</v>
      </c>
      <c r="G69" s="477" t="str">
        <f t="shared" ref="G69:G132" si="8">IF(D69&lt;&gt;0,E69/D69,"")</f>
        <v/>
      </c>
      <c r="H69" s="731" t="str">
        <f t="shared" ref="H69:H132" si="9">IF(LEN(A69)=3,"是",IF(B69&lt;&gt;"",IF(SUM(C69:E69)&lt;&gt;0,"是","否"),"是"))</f>
        <v>是</v>
      </c>
      <c r="I69" s="732" t="str">
        <f t="shared" ref="I69:I132" si="10">_xlfn.IFS(LEN(A69)=3,"类",LEN(A69)=5,"款",LEN(A69)=7,"项")</f>
        <v>项</v>
      </c>
      <c r="J69" s="686" t="str">
        <f t="shared" ref="J69:J132" si="11">LEFT(A69,3)</f>
        <v>201</v>
      </c>
      <c r="K69" s="686" t="str">
        <f t="shared" ref="K69:K132" si="12">LEFT(A69,5)</f>
        <v>20106</v>
      </c>
      <c r="L69" s="686" t="str">
        <f t="shared" ref="L69:L132" si="13">LEFT(A69,7)</f>
        <v>2010650</v>
      </c>
    </row>
    <row r="70" s="529" customFormat="1" ht="34.9" customHeight="1" spans="1:12">
      <c r="A70" s="484">
        <v>2010699</v>
      </c>
      <c r="B70" s="243" t="s">
        <v>194</v>
      </c>
      <c r="C70" s="561">
        <v>56</v>
      </c>
      <c r="D70" s="561">
        <v>7</v>
      </c>
      <c r="E70" s="561">
        <v>4</v>
      </c>
      <c r="F70" s="477">
        <f t="shared" si="7"/>
        <v>-0.928571428571429</v>
      </c>
      <c r="G70" s="477">
        <f t="shared" si="8"/>
        <v>0.571428571428571</v>
      </c>
      <c r="H70" s="731" t="str">
        <f t="shared" si="9"/>
        <v>是</v>
      </c>
      <c r="I70" s="732" t="str">
        <f t="shared" si="10"/>
        <v>项</v>
      </c>
      <c r="J70" s="686" t="str">
        <f t="shared" si="11"/>
        <v>201</v>
      </c>
      <c r="K70" s="686" t="str">
        <f t="shared" si="12"/>
        <v>20106</v>
      </c>
      <c r="L70" s="686" t="str">
        <f t="shared" si="13"/>
        <v>2010699</v>
      </c>
    </row>
    <row r="71" s="529" customFormat="1" ht="34.9" customHeight="1" spans="1:12">
      <c r="A71" s="482">
        <v>20107</v>
      </c>
      <c r="B71" s="483" t="s">
        <v>195</v>
      </c>
      <c r="C71" s="693">
        <f>SUMIFS(C72:C$1302,$I72:$I$1302,"项",$K72:$K$1302,$A71)</f>
        <v>163</v>
      </c>
      <c r="D71" s="693">
        <f>SUMIFS(D72:D$1302,$I72:$I$1302,"项",$K72:$K$1302,$A71)</f>
        <v>100</v>
      </c>
      <c r="E71" s="693">
        <f>SUMIFS(E72:E$1302,$I72:$I$1302,"项",$K72:$K$1302,$A71)</f>
        <v>164</v>
      </c>
      <c r="F71" s="477">
        <f t="shared" si="7"/>
        <v>0.00613496932515334</v>
      </c>
      <c r="G71" s="477">
        <f t="shared" si="8"/>
        <v>1.64</v>
      </c>
      <c r="H71" s="731" t="str">
        <f t="shared" si="9"/>
        <v>是</v>
      </c>
      <c r="I71" s="732" t="str">
        <f t="shared" si="10"/>
        <v>款</v>
      </c>
      <c r="J71" s="686" t="str">
        <f t="shared" si="11"/>
        <v>201</v>
      </c>
      <c r="K71" s="686" t="str">
        <f t="shared" si="12"/>
        <v>20107</v>
      </c>
      <c r="L71" s="686" t="str">
        <f t="shared" si="13"/>
        <v>20107</v>
      </c>
    </row>
    <row r="72" s="529" customFormat="1" ht="34.9" customHeight="1" spans="1:12">
      <c r="A72" s="484">
        <v>2010701</v>
      </c>
      <c r="B72" s="243" t="s">
        <v>151</v>
      </c>
      <c r="C72" s="561">
        <v>163</v>
      </c>
      <c r="D72" s="561">
        <v>0</v>
      </c>
      <c r="E72" s="478">
        <v>64</v>
      </c>
      <c r="F72" s="477">
        <f t="shared" si="7"/>
        <v>-0.607361963190184</v>
      </c>
      <c r="G72" s="477" t="str">
        <f t="shared" si="8"/>
        <v/>
      </c>
      <c r="H72" s="731" t="str">
        <f t="shared" si="9"/>
        <v>是</v>
      </c>
      <c r="I72" s="732" t="str">
        <f t="shared" si="10"/>
        <v>项</v>
      </c>
      <c r="J72" s="686" t="str">
        <f t="shared" si="11"/>
        <v>201</v>
      </c>
      <c r="K72" s="686" t="str">
        <f t="shared" si="12"/>
        <v>20107</v>
      </c>
      <c r="L72" s="686" t="str">
        <f t="shared" si="13"/>
        <v>2010701</v>
      </c>
    </row>
    <row r="73" s="529" customFormat="1" ht="34.9" hidden="1" customHeight="1" spans="1:12">
      <c r="A73" s="484">
        <v>2010702</v>
      </c>
      <c r="B73" s="243" t="s">
        <v>152</v>
      </c>
      <c r="C73" s="300">
        <v>0</v>
      </c>
      <c r="D73" s="301">
        <v>0</v>
      </c>
      <c r="E73" s="548">
        <v>0</v>
      </c>
      <c r="F73" s="477" t="str">
        <f t="shared" si="7"/>
        <v/>
      </c>
      <c r="G73" s="477" t="str">
        <f t="shared" si="8"/>
        <v/>
      </c>
      <c r="H73" s="731" t="str">
        <f t="shared" si="9"/>
        <v>否</v>
      </c>
      <c r="I73" s="732" t="str">
        <f t="shared" si="10"/>
        <v>项</v>
      </c>
      <c r="J73" s="686" t="str">
        <f t="shared" si="11"/>
        <v>201</v>
      </c>
      <c r="K73" s="686" t="str">
        <f t="shared" si="12"/>
        <v>20107</v>
      </c>
      <c r="L73" s="686" t="str">
        <f t="shared" si="13"/>
        <v>2010702</v>
      </c>
    </row>
    <row r="74" s="529" customFormat="1" ht="34.9" hidden="1" customHeight="1" spans="1:12">
      <c r="A74" s="484">
        <v>2010703</v>
      </c>
      <c r="B74" s="243" t="s">
        <v>153</v>
      </c>
      <c r="C74" s="300">
        <v>0</v>
      </c>
      <c r="D74" s="301">
        <v>0</v>
      </c>
      <c r="E74" s="548">
        <v>0</v>
      </c>
      <c r="F74" s="477" t="str">
        <f t="shared" si="7"/>
        <v/>
      </c>
      <c r="G74" s="477" t="str">
        <f t="shared" si="8"/>
        <v/>
      </c>
      <c r="H74" s="731" t="str">
        <f t="shared" si="9"/>
        <v>否</v>
      </c>
      <c r="I74" s="732" t="str">
        <f t="shared" si="10"/>
        <v>项</v>
      </c>
      <c r="J74" s="686" t="str">
        <f t="shared" si="11"/>
        <v>201</v>
      </c>
      <c r="K74" s="686" t="str">
        <f t="shared" si="12"/>
        <v>20107</v>
      </c>
      <c r="L74" s="686" t="str">
        <f t="shared" si="13"/>
        <v>2010703</v>
      </c>
    </row>
    <row r="75" s="529" customFormat="1" ht="34.9" hidden="1" customHeight="1" spans="1:12">
      <c r="A75" s="484">
        <v>2010709</v>
      </c>
      <c r="B75" s="243" t="s">
        <v>192</v>
      </c>
      <c r="C75" s="300">
        <v>0</v>
      </c>
      <c r="D75" s="301">
        <v>0</v>
      </c>
      <c r="E75" s="548">
        <v>0</v>
      </c>
      <c r="F75" s="477" t="str">
        <f t="shared" si="7"/>
        <v/>
      </c>
      <c r="G75" s="477" t="str">
        <f t="shared" si="8"/>
        <v/>
      </c>
      <c r="H75" s="731" t="str">
        <f t="shared" si="9"/>
        <v>否</v>
      </c>
      <c r="I75" s="732" t="str">
        <f t="shared" si="10"/>
        <v>项</v>
      </c>
      <c r="J75" s="686" t="str">
        <f t="shared" si="11"/>
        <v>201</v>
      </c>
      <c r="K75" s="686" t="str">
        <f t="shared" si="12"/>
        <v>20107</v>
      </c>
      <c r="L75" s="686" t="str">
        <f t="shared" si="13"/>
        <v>2010709</v>
      </c>
    </row>
    <row r="76" s="529" customFormat="1" ht="34.9" hidden="1" customHeight="1" spans="1:12">
      <c r="A76" s="484">
        <v>2010710</v>
      </c>
      <c r="B76" s="243" t="s">
        <v>196</v>
      </c>
      <c r="C76" s="300">
        <v>0</v>
      </c>
      <c r="D76" s="301">
        <v>0</v>
      </c>
      <c r="E76" s="548">
        <v>0</v>
      </c>
      <c r="F76" s="477" t="str">
        <f t="shared" si="7"/>
        <v/>
      </c>
      <c r="G76" s="477" t="str">
        <f t="shared" si="8"/>
        <v/>
      </c>
      <c r="H76" s="731" t="str">
        <f t="shared" si="9"/>
        <v>否</v>
      </c>
      <c r="I76" s="732" t="str">
        <f t="shared" si="10"/>
        <v>项</v>
      </c>
      <c r="J76" s="686" t="str">
        <f t="shared" si="11"/>
        <v>201</v>
      </c>
      <c r="K76" s="686" t="str">
        <f t="shared" si="12"/>
        <v>20107</v>
      </c>
      <c r="L76" s="686" t="str">
        <f t="shared" si="13"/>
        <v>2010710</v>
      </c>
    </row>
    <row r="77" s="529" customFormat="1" ht="34.9" hidden="1" customHeight="1" spans="1:12">
      <c r="A77" s="484">
        <v>2010750</v>
      </c>
      <c r="B77" s="243" t="s">
        <v>160</v>
      </c>
      <c r="C77" s="300">
        <v>0</v>
      </c>
      <c r="D77" s="301">
        <v>0</v>
      </c>
      <c r="E77" s="548">
        <v>0</v>
      </c>
      <c r="F77" s="477" t="str">
        <f t="shared" si="7"/>
        <v/>
      </c>
      <c r="G77" s="477" t="str">
        <f t="shared" si="8"/>
        <v/>
      </c>
      <c r="H77" s="731" t="str">
        <f t="shared" si="9"/>
        <v>否</v>
      </c>
      <c r="I77" s="732" t="str">
        <f t="shared" si="10"/>
        <v>项</v>
      </c>
      <c r="J77" s="686" t="str">
        <f t="shared" si="11"/>
        <v>201</v>
      </c>
      <c r="K77" s="686" t="str">
        <f t="shared" si="12"/>
        <v>20107</v>
      </c>
      <c r="L77" s="686" t="str">
        <f t="shared" si="13"/>
        <v>2010750</v>
      </c>
    </row>
    <row r="78" s="529" customFormat="1" ht="34.9" customHeight="1" spans="1:12">
      <c r="A78" s="484">
        <v>2010799</v>
      </c>
      <c r="B78" s="243" t="s">
        <v>197</v>
      </c>
      <c r="C78" s="561">
        <v>0</v>
      </c>
      <c r="D78" s="561">
        <v>100</v>
      </c>
      <c r="E78" s="478">
        <v>100</v>
      </c>
      <c r="F78" s="477" t="str">
        <f t="shared" si="7"/>
        <v/>
      </c>
      <c r="G78" s="477">
        <f t="shared" si="8"/>
        <v>1</v>
      </c>
      <c r="H78" s="731" t="str">
        <f t="shared" si="9"/>
        <v>是</v>
      </c>
      <c r="I78" s="732" t="str">
        <f t="shared" si="10"/>
        <v>项</v>
      </c>
      <c r="J78" s="686" t="str">
        <f t="shared" si="11"/>
        <v>201</v>
      </c>
      <c r="K78" s="686" t="str">
        <f t="shared" si="12"/>
        <v>20107</v>
      </c>
      <c r="L78" s="686" t="str">
        <f t="shared" si="13"/>
        <v>2010799</v>
      </c>
    </row>
    <row r="79" s="529" customFormat="1" ht="34.9" hidden="1" customHeight="1" spans="1:12">
      <c r="A79" s="482">
        <v>20108</v>
      </c>
      <c r="B79" s="483" t="s">
        <v>198</v>
      </c>
      <c r="C79" s="297">
        <f>SUMIFS(C80:C$1302,$I80:$I$1302,"项",$K80:$K$1302,$A79)</f>
        <v>0</v>
      </c>
      <c r="D79" s="297">
        <f>SUMIFS(D80:D$1302,$I80:$I$1302,"项",$K80:$K$1302,$A79)</f>
        <v>0</v>
      </c>
      <c r="E79" s="297">
        <f>SUMIFS(E80:E$1302,$I80:$I$1302,"项",$K80:$K$1302,$A79)</f>
        <v>0</v>
      </c>
      <c r="F79" s="477" t="str">
        <f t="shared" si="7"/>
        <v/>
      </c>
      <c r="G79" s="477" t="str">
        <f t="shared" si="8"/>
        <v/>
      </c>
      <c r="H79" s="731" t="str">
        <f t="shared" si="9"/>
        <v>否</v>
      </c>
      <c r="I79" s="732" t="str">
        <f t="shared" si="10"/>
        <v>款</v>
      </c>
      <c r="J79" s="686" t="str">
        <f t="shared" si="11"/>
        <v>201</v>
      </c>
      <c r="K79" s="686" t="str">
        <f t="shared" si="12"/>
        <v>20108</v>
      </c>
      <c r="L79" s="686" t="str">
        <f t="shared" si="13"/>
        <v>20108</v>
      </c>
    </row>
    <row r="80" s="529" customFormat="1" ht="34.9" hidden="1" customHeight="1" spans="1:12">
      <c r="A80" s="484">
        <v>2010801</v>
      </c>
      <c r="B80" s="243" t="s">
        <v>151</v>
      </c>
      <c r="C80" s="300">
        <v>0</v>
      </c>
      <c r="D80" s="301">
        <v>0</v>
      </c>
      <c r="E80" s="548">
        <v>0</v>
      </c>
      <c r="F80" s="477" t="str">
        <f t="shared" si="7"/>
        <v/>
      </c>
      <c r="G80" s="477" t="str">
        <f t="shared" si="8"/>
        <v/>
      </c>
      <c r="H80" s="731" t="str">
        <f t="shared" si="9"/>
        <v>否</v>
      </c>
      <c r="I80" s="732" t="str">
        <f t="shared" si="10"/>
        <v>项</v>
      </c>
      <c r="J80" s="686" t="str">
        <f t="shared" si="11"/>
        <v>201</v>
      </c>
      <c r="K80" s="686" t="str">
        <f t="shared" si="12"/>
        <v>20108</v>
      </c>
      <c r="L80" s="686" t="str">
        <f t="shared" si="13"/>
        <v>2010801</v>
      </c>
    </row>
    <row r="81" s="529" customFormat="1" ht="34.9" hidden="1" customHeight="1" spans="1:12">
      <c r="A81" s="484">
        <v>2010802</v>
      </c>
      <c r="B81" s="243" t="s">
        <v>152</v>
      </c>
      <c r="C81" s="300">
        <v>0</v>
      </c>
      <c r="D81" s="301">
        <v>0</v>
      </c>
      <c r="E81" s="548">
        <v>0</v>
      </c>
      <c r="F81" s="477" t="str">
        <f t="shared" si="7"/>
        <v/>
      </c>
      <c r="G81" s="477" t="str">
        <f t="shared" si="8"/>
        <v/>
      </c>
      <c r="H81" s="731" t="str">
        <f t="shared" si="9"/>
        <v>否</v>
      </c>
      <c r="I81" s="732" t="str">
        <f t="shared" si="10"/>
        <v>项</v>
      </c>
      <c r="J81" s="686" t="str">
        <f t="shared" si="11"/>
        <v>201</v>
      </c>
      <c r="K81" s="686" t="str">
        <f t="shared" si="12"/>
        <v>20108</v>
      </c>
      <c r="L81" s="686" t="str">
        <f t="shared" si="13"/>
        <v>2010802</v>
      </c>
    </row>
    <row r="82" s="529" customFormat="1" ht="34.9" hidden="1" customHeight="1" spans="1:12">
      <c r="A82" s="484">
        <v>2010803</v>
      </c>
      <c r="B82" s="243" t="s">
        <v>153</v>
      </c>
      <c r="C82" s="300">
        <v>0</v>
      </c>
      <c r="D82" s="301">
        <v>0</v>
      </c>
      <c r="E82" s="548">
        <v>0</v>
      </c>
      <c r="F82" s="477" t="str">
        <f t="shared" si="7"/>
        <v/>
      </c>
      <c r="G82" s="477" t="str">
        <f t="shared" si="8"/>
        <v/>
      </c>
      <c r="H82" s="731" t="str">
        <f t="shared" si="9"/>
        <v>否</v>
      </c>
      <c r="I82" s="732" t="str">
        <f t="shared" si="10"/>
        <v>项</v>
      </c>
      <c r="J82" s="686" t="str">
        <f t="shared" si="11"/>
        <v>201</v>
      </c>
      <c r="K82" s="686" t="str">
        <f t="shared" si="12"/>
        <v>20108</v>
      </c>
      <c r="L82" s="686" t="str">
        <f t="shared" si="13"/>
        <v>2010803</v>
      </c>
    </row>
    <row r="83" s="529" customFormat="1" ht="34.9" hidden="1" customHeight="1" spans="1:12">
      <c r="A83" s="484">
        <v>2010804</v>
      </c>
      <c r="B83" s="243" t="s">
        <v>199</v>
      </c>
      <c r="C83" s="300">
        <v>0</v>
      </c>
      <c r="D83" s="301">
        <v>0</v>
      </c>
      <c r="E83" s="301">
        <v>0</v>
      </c>
      <c r="F83" s="477" t="str">
        <f t="shared" si="7"/>
        <v/>
      </c>
      <c r="G83" s="477" t="str">
        <f t="shared" si="8"/>
        <v/>
      </c>
      <c r="H83" s="731" t="str">
        <f t="shared" si="9"/>
        <v>否</v>
      </c>
      <c r="I83" s="732" t="str">
        <f t="shared" si="10"/>
        <v>项</v>
      </c>
      <c r="J83" s="686" t="str">
        <f t="shared" si="11"/>
        <v>201</v>
      </c>
      <c r="K83" s="686" t="str">
        <f t="shared" si="12"/>
        <v>20108</v>
      </c>
      <c r="L83" s="686" t="str">
        <f t="shared" si="13"/>
        <v>2010804</v>
      </c>
    </row>
    <row r="84" s="529" customFormat="1" ht="34.9" hidden="1" customHeight="1" spans="1:12">
      <c r="A84" s="484">
        <v>2010805</v>
      </c>
      <c r="B84" s="243" t="s">
        <v>200</v>
      </c>
      <c r="C84" s="300">
        <v>0</v>
      </c>
      <c r="D84" s="301">
        <v>0</v>
      </c>
      <c r="E84" s="548">
        <v>0</v>
      </c>
      <c r="F84" s="477" t="str">
        <f t="shared" si="7"/>
        <v/>
      </c>
      <c r="G84" s="477" t="str">
        <f t="shared" si="8"/>
        <v/>
      </c>
      <c r="H84" s="731" t="str">
        <f t="shared" si="9"/>
        <v>否</v>
      </c>
      <c r="I84" s="732" t="str">
        <f t="shared" si="10"/>
        <v>项</v>
      </c>
      <c r="J84" s="686" t="str">
        <f t="shared" si="11"/>
        <v>201</v>
      </c>
      <c r="K84" s="686" t="str">
        <f t="shared" si="12"/>
        <v>20108</v>
      </c>
      <c r="L84" s="686" t="str">
        <f t="shared" si="13"/>
        <v>2010805</v>
      </c>
    </row>
    <row r="85" s="529" customFormat="1" ht="34.9" hidden="1" customHeight="1" spans="1:12">
      <c r="A85" s="484">
        <v>2010806</v>
      </c>
      <c r="B85" s="243" t="s">
        <v>192</v>
      </c>
      <c r="C85" s="300">
        <v>0</v>
      </c>
      <c r="D85" s="301">
        <v>0</v>
      </c>
      <c r="E85" s="548">
        <v>0</v>
      </c>
      <c r="F85" s="477" t="str">
        <f t="shared" si="7"/>
        <v/>
      </c>
      <c r="G85" s="477" t="str">
        <f t="shared" si="8"/>
        <v/>
      </c>
      <c r="H85" s="731" t="str">
        <f t="shared" si="9"/>
        <v>否</v>
      </c>
      <c r="I85" s="732" t="str">
        <f t="shared" si="10"/>
        <v>项</v>
      </c>
      <c r="J85" s="686" t="str">
        <f t="shared" si="11"/>
        <v>201</v>
      </c>
      <c r="K85" s="686" t="str">
        <f t="shared" si="12"/>
        <v>20108</v>
      </c>
      <c r="L85" s="686" t="str">
        <f t="shared" si="13"/>
        <v>2010806</v>
      </c>
    </row>
    <row r="86" s="529" customFormat="1" ht="34.9" hidden="1" customHeight="1" spans="1:12">
      <c r="A86" s="484">
        <v>2010850</v>
      </c>
      <c r="B86" s="243" t="s">
        <v>160</v>
      </c>
      <c r="C86" s="300">
        <v>0</v>
      </c>
      <c r="D86" s="301">
        <v>0</v>
      </c>
      <c r="E86" s="548">
        <v>0</v>
      </c>
      <c r="F86" s="477" t="str">
        <f t="shared" si="7"/>
        <v/>
      </c>
      <c r="G86" s="477" t="str">
        <f t="shared" si="8"/>
        <v/>
      </c>
      <c r="H86" s="731" t="str">
        <f t="shared" si="9"/>
        <v>否</v>
      </c>
      <c r="I86" s="732" t="str">
        <f t="shared" si="10"/>
        <v>项</v>
      </c>
      <c r="J86" s="686" t="str">
        <f t="shared" si="11"/>
        <v>201</v>
      </c>
      <c r="K86" s="686" t="str">
        <f t="shared" si="12"/>
        <v>20108</v>
      </c>
      <c r="L86" s="686" t="str">
        <f t="shared" si="13"/>
        <v>2010850</v>
      </c>
    </row>
    <row r="87" s="529" customFormat="1" ht="34.9" hidden="1" customHeight="1" spans="1:12">
      <c r="A87" s="484">
        <v>2010899</v>
      </c>
      <c r="B87" s="243" t="s">
        <v>201</v>
      </c>
      <c r="C87" s="300">
        <v>0</v>
      </c>
      <c r="D87" s="301">
        <v>0</v>
      </c>
      <c r="E87" s="548">
        <v>0</v>
      </c>
      <c r="F87" s="477" t="str">
        <f t="shared" si="7"/>
        <v/>
      </c>
      <c r="G87" s="477" t="str">
        <f t="shared" si="8"/>
        <v/>
      </c>
      <c r="H87" s="731" t="str">
        <f t="shared" si="9"/>
        <v>否</v>
      </c>
      <c r="I87" s="732" t="str">
        <f t="shared" si="10"/>
        <v>项</v>
      </c>
      <c r="J87" s="686" t="str">
        <f t="shared" si="11"/>
        <v>201</v>
      </c>
      <c r="K87" s="686" t="str">
        <f t="shared" si="12"/>
        <v>20108</v>
      </c>
      <c r="L87" s="686" t="str">
        <f t="shared" si="13"/>
        <v>2010899</v>
      </c>
    </row>
    <row r="88" s="529" customFormat="1" ht="34.9" hidden="1" customHeight="1" spans="1:12">
      <c r="A88" s="482">
        <v>20109</v>
      </c>
      <c r="B88" s="483" t="s">
        <v>202</v>
      </c>
      <c r="C88" s="297">
        <f>SUMIFS(C89:C$1302,$I89:$I$1302,"项",$K89:$K$1302,$A88)</f>
        <v>0</v>
      </c>
      <c r="D88" s="297">
        <f>SUMIFS(D89:D$1302,$I89:$I$1302,"项",$K89:$K$1302,$A88)</f>
        <v>0</v>
      </c>
      <c r="E88" s="297">
        <f>SUMIFS(E89:E$1302,$I89:$I$1302,"项",$K89:$K$1302,$A88)</f>
        <v>0</v>
      </c>
      <c r="F88" s="477" t="str">
        <f t="shared" si="7"/>
        <v/>
      </c>
      <c r="G88" s="477" t="str">
        <f t="shared" si="8"/>
        <v/>
      </c>
      <c r="H88" s="731" t="str">
        <f t="shared" si="9"/>
        <v>否</v>
      </c>
      <c r="I88" s="732" t="str">
        <f t="shared" si="10"/>
        <v>款</v>
      </c>
      <c r="J88" s="686" t="str">
        <f t="shared" si="11"/>
        <v>201</v>
      </c>
      <c r="K88" s="686" t="str">
        <f t="shared" si="12"/>
        <v>20109</v>
      </c>
      <c r="L88" s="686" t="str">
        <f t="shared" si="13"/>
        <v>20109</v>
      </c>
    </row>
    <row r="89" s="529" customFormat="1" ht="34.9" hidden="1" customHeight="1" spans="1:12">
      <c r="A89" s="484">
        <v>2010901</v>
      </c>
      <c r="B89" s="243" t="s">
        <v>151</v>
      </c>
      <c r="C89" s="300">
        <v>0</v>
      </c>
      <c r="D89" s="301">
        <v>0</v>
      </c>
      <c r="E89" s="548">
        <v>0</v>
      </c>
      <c r="F89" s="477" t="str">
        <f t="shared" si="7"/>
        <v/>
      </c>
      <c r="G89" s="477" t="str">
        <f t="shared" si="8"/>
        <v/>
      </c>
      <c r="H89" s="731" t="str">
        <f t="shared" si="9"/>
        <v>否</v>
      </c>
      <c r="I89" s="732" t="str">
        <f t="shared" si="10"/>
        <v>项</v>
      </c>
      <c r="J89" s="686" t="str">
        <f t="shared" si="11"/>
        <v>201</v>
      </c>
      <c r="K89" s="686" t="str">
        <f t="shared" si="12"/>
        <v>20109</v>
      </c>
      <c r="L89" s="686" t="str">
        <f t="shared" si="13"/>
        <v>2010901</v>
      </c>
    </row>
    <row r="90" s="529" customFormat="1" ht="34.9" hidden="1" customHeight="1" spans="1:12">
      <c r="A90" s="484">
        <v>2010902</v>
      </c>
      <c r="B90" s="243" t="s">
        <v>152</v>
      </c>
      <c r="C90" s="300">
        <v>0</v>
      </c>
      <c r="D90" s="301">
        <v>0</v>
      </c>
      <c r="E90" s="548">
        <v>0</v>
      </c>
      <c r="F90" s="477" t="str">
        <f t="shared" si="7"/>
        <v/>
      </c>
      <c r="G90" s="477" t="str">
        <f t="shared" si="8"/>
        <v/>
      </c>
      <c r="H90" s="731" t="str">
        <f t="shared" si="9"/>
        <v>否</v>
      </c>
      <c r="I90" s="732" t="str">
        <f t="shared" si="10"/>
        <v>项</v>
      </c>
      <c r="J90" s="686" t="str">
        <f t="shared" si="11"/>
        <v>201</v>
      </c>
      <c r="K90" s="686" t="str">
        <f t="shared" si="12"/>
        <v>20109</v>
      </c>
      <c r="L90" s="686" t="str">
        <f t="shared" si="13"/>
        <v>2010902</v>
      </c>
    </row>
    <row r="91" s="529" customFormat="1" ht="34.9" hidden="1" customHeight="1" spans="1:12">
      <c r="A91" s="484">
        <v>2010903</v>
      </c>
      <c r="B91" s="243" t="s">
        <v>153</v>
      </c>
      <c r="C91" s="300">
        <v>0</v>
      </c>
      <c r="D91" s="301">
        <v>0</v>
      </c>
      <c r="E91" s="548">
        <v>0</v>
      </c>
      <c r="F91" s="477" t="str">
        <f t="shared" si="7"/>
        <v/>
      </c>
      <c r="G91" s="477" t="str">
        <f t="shared" si="8"/>
        <v/>
      </c>
      <c r="H91" s="731" t="str">
        <f t="shared" si="9"/>
        <v>否</v>
      </c>
      <c r="I91" s="732" t="str">
        <f t="shared" si="10"/>
        <v>项</v>
      </c>
      <c r="J91" s="686" t="str">
        <f t="shared" si="11"/>
        <v>201</v>
      </c>
      <c r="K91" s="686" t="str">
        <f t="shared" si="12"/>
        <v>20109</v>
      </c>
      <c r="L91" s="686" t="str">
        <f t="shared" si="13"/>
        <v>2010903</v>
      </c>
    </row>
    <row r="92" s="529" customFormat="1" ht="34.9" hidden="1" customHeight="1" spans="1:12">
      <c r="A92" s="484">
        <v>2010905</v>
      </c>
      <c r="B92" s="243" t="s">
        <v>203</v>
      </c>
      <c r="C92" s="300">
        <v>0</v>
      </c>
      <c r="D92" s="301">
        <v>0</v>
      </c>
      <c r="E92" s="301">
        <v>0</v>
      </c>
      <c r="F92" s="477" t="str">
        <f t="shared" si="7"/>
        <v/>
      </c>
      <c r="G92" s="477" t="str">
        <f t="shared" si="8"/>
        <v/>
      </c>
      <c r="H92" s="731" t="str">
        <f t="shared" si="9"/>
        <v>否</v>
      </c>
      <c r="I92" s="732" t="str">
        <f t="shared" si="10"/>
        <v>项</v>
      </c>
      <c r="J92" s="686" t="str">
        <f t="shared" si="11"/>
        <v>201</v>
      </c>
      <c r="K92" s="686" t="str">
        <f t="shared" si="12"/>
        <v>20109</v>
      </c>
      <c r="L92" s="686" t="str">
        <f t="shared" si="13"/>
        <v>2010905</v>
      </c>
    </row>
    <row r="93" s="529" customFormat="1" ht="34.9" hidden="1" customHeight="1" spans="1:12">
      <c r="A93" s="484">
        <v>2010907</v>
      </c>
      <c r="B93" s="243" t="s">
        <v>204</v>
      </c>
      <c r="C93" s="300">
        <v>0</v>
      </c>
      <c r="D93" s="301">
        <v>0</v>
      </c>
      <c r="E93" s="548">
        <v>0</v>
      </c>
      <c r="F93" s="477" t="str">
        <f t="shared" si="7"/>
        <v/>
      </c>
      <c r="G93" s="477" t="str">
        <f t="shared" si="8"/>
        <v/>
      </c>
      <c r="H93" s="731" t="str">
        <f t="shared" si="9"/>
        <v>否</v>
      </c>
      <c r="I93" s="732" t="str">
        <f t="shared" si="10"/>
        <v>项</v>
      </c>
      <c r="J93" s="686" t="str">
        <f t="shared" si="11"/>
        <v>201</v>
      </c>
      <c r="K93" s="686" t="str">
        <f t="shared" si="12"/>
        <v>20109</v>
      </c>
      <c r="L93" s="686" t="str">
        <f t="shared" si="13"/>
        <v>2010907</v>
      </c>
    </row>
    <row r="94" s="529" customFormat="1" ht="34.9" hidden="1" customHeight="1" spans="1:12">
      <c r="A94" s="484">
        <v>2010908</v>
      </c>
      <c r="B94" s="243" t="s">
        <v>192</v>
      </c>
      <c r="C94" s="300">
        <v>0</v>
      </c>
      <c r="D94" s="301">
        <v>0</v>
      </c>
      <c r="E94" s="548">
        <v>0</v>
      </c>
      <c r="F94" s="477" t="str">
        <f t="shared" si="7"/>
        <v/>
      </c>
      <c r="G94" s="477" t="str">
        <f t="shared" si="8"/>
        <v/>
      </c>
      <c r="H94" s="731" t="str">
        <f t="shared" si="9"/>
        <v>否</v>
      </c>
      <c r="I94" s="732" t="str">
        <f t="shared" si="10"/>
        <v>项</v>
      </c>
      <c r="J94" s="686" t="str">
        <f t="shared" si="11"/>
        <v>201</v>
      </c>
      <c r="K94" s="686" t="str">
        <f t="shared" si="12"/>
        <v>20109</v>
      </c>
      <c r="L94" s="686" t="str">
        <f t="shared" si="13"/>
        <v>2010908</v>
      </c>
    </row>
    <row r="95" s="529" customFormat="1" ht="34.9" hidden="1" customHeight="1" spans="1:12">
      <c r="A95" s="484">
        <v>2010909</v>
      </c>
      <c r="B95" s="243" t="s">
        <v>205</v>
      </c>
      <c r="C95" s="300">
        <v>0</v>
      </c>
      <c r="D95" s="301">
        <v>0</v>
      </c>
      <c r="E95" s="548">
        <v>0</v>
      </c>
      <c r="F95" s="477" t="str">
        <f t="shared" si="7"/>
        <v/>
      </c>
      <c r="G95" s="477" t="str">
        <f t="shared" si="8"/>
        <v/>
      </c>
      <c r="H95" s="731" t="str">
        <f t="shared" si="9"/>
        <v>否</v>
      </c>
      <c r="I95" s="732" t="str">
        <f t="shared" si="10"/>
        <v>项</v>
      </c>
      <c r="J95" s="686" t="str">
        <f t="shared" si="11"/>
        <v>201</v>
      </c>
      <c r="K95" s="686" t="str">
        <f t="shared" si="12"/>
        <v>20109</v>
      </c>
      <c r="L95" s="686" t="str">
        <f t="shared" si="13"/>
        <v>2010909</v>
      </c>
    </row>
    <row r="96" s="529" customFormat="1" ht="34.9" hidden="1" customHeight="1" spans="1:12">
      <c r="A96" s="484">
        <v>2010910</v>
      </c>
      <c r="B96" s="243" t="s">
        <v>206</v>
      </c>
      <c r="C96" s="300">
        <v>0</v>
      </c>
      <c r="D96" s="301">
        <v>0</v>
      </c>
      <c r="E96" s="548">
        <v>0</v>
      </c>
      <c r="F96" s="477" t="str">
        <f t="shared" si="7"/>
        <v/>
      </c>
      <c r="G96" s="477" t="str">
        <f t="shared" si="8"/>
        <v/>
      </c>
      <c r="H96" s="731" t="str">
        <f t="shared" si="9"/>
        <v>否</v>
      </c>
      <c r="I96" s="732" t="str">
        <f t="shared" si="10"/>
        <v>项</v>
      </c>
      <c r="J96" s="686" t="str">
        <f t="shared" si="11"/>
        <v>201</v>
      </c>
      <c r="K96" s="686" t="str">
        <f t="shared" si="12"/>
        <v>20109</v>
      </c>
      <c r="L96" s="686" t="str">
        <f t="shared" si="13"/>
        <v>2010910</v>
      </c>
    </row>
    <row r="97" s="529" customFormat="1" ht="34.9" hidden="1" customHeight="1" spans="1:12">
      <c r="A97" s="484">
        <v>2010911</v>
      </c>
      <c r="B97" s="243" t="s">
        <v>207</v>
      </c>
      <c r="C97" s="300">
        <v>0</v>
      </c>
      <c r="D97" s="301">
        <v>0</v>
      </c>
      <c r="E97" s="548">
        <v>0</v>
      </c>
      <c r="F97" s="477" t="str">
        <f t="shared" si="7"/>
        <v/>
      </c>
      <c r="G97" s="477" t="str">
        <f t="shared" si="8"/>
        <v/>
      </c>
      <c r="H97" s="731" t="str">
        <f t="shared" si="9"/>
        <v>否</v>
      </c>
      <c r="I97" s="732" t="str">
        <f t="shared" si="10"/>
        <v>项</v>
      </c>
      <c r="J97" s="686" t="str">
        <f t="shared" si="11"/>
        <v>201</v>
      </c>
      <c r="K97" s="686" t="str">
        <f t="shared" si="12"/>
        <v>20109</v>
      </c>
      <c r="L97" s="686" t="str">
        <f t="shared" si="13"/>
        <v>2010911</v>
      </c>
    </row>
    <row r="98" s="529" customFormat="1" ht="34.9" hidden="1" customHeight="1" spans="1:12">
      <c r="A98" s="484">
        <v>2010912</v>
      </c>
      <c r="B98" s="243" t="s">
        <v>208</v>
      </c>
      <c r="C98" s="300">
        <v>0</v>
      </c>
      <c r="D98" s="301">
        <v>0</v>
      </c>
      <c r="E98" s="548">
        <v>0</v>
      </c>
      <c r="F98" s="477" t="str">
        <f t="shared" si="7"/>
        <v/>
      </c>
      <c r="G98" s="477" t="str">
        <f t="shared" si="8"/>
        <v/>
      </c>
      <c r="H98" s="731" t="str">
        <f t="shared" si="9"/>
        <v>否</v>
      </c>
      <c r="I98" s="732" t="str">
        <f t="shared" si="10"/>
        <v>项</v>
      </c>
      <c r="J98" s="686" t="str">
        <f t="shared" si="11"/>
        <v>201</v>
      </c>
      <c r="K98" s="686" t="str">
        <f t="shared" si="12"/>
        <v>20109</v>
      </c>
      <c r="L98" s="686" t="str">
        <f t="shared" si="13"/>
        <v>2010912</v>
      </c>
    </row>
    <row r="99" s="529" customFormat="1" ht="34.9" hidden="1" customHeight="1" spans="1:12">
      <c r="A99" s="484">
        <v>2010950</v>
      </c>
      <c r="B99" s="243" t="s">
        <v>160</v>
      </c>
      <c r="C99" s="300">
        <v>0</v>
      </c>
      <c r="D99" s="301">
        <v>0</v>
      </c>
      <c r="E99" s="548">
        <v>0</v>
      </c>
      <c r="F99" s="477" t="str">
        <f t="shared" si="7"/>
        <v/>
      </c>
      <c r="G99" s="477" t="str">
        <f t="shared" si="8"/>
        <v/>
      </c>
      <c r="H99" s="731" t="str">
        <f t="shared" si="9"/>
        <v>否</v>
      </c>
      <c r="I99" s="732" t="str">
        <f t="shared" si="10"/>
        <v>项</v>
      </c>
      <c r="J99" s="686" t="str">
        <f t="shared" si="11"/>
        <v>201</v>
      </c>
      <c r="K99" s="686" t="str">
        <f t="shared" si="12"/>
        <v>20109</v>
      </c>
      <c r="L99" s="686" t="str">
        <f t="shared" si="13"/>
        <v>2010950</v>
      </c>
    </row>
    <row r="100" s="529" customFormat="1" ht="34.9" hidden="1" customHeight="1" spans="1:12">
      <c r="A100" s="484">
        <v>2010999</v>
      </c>
      <c r="B100" s="243" t="s">
        <v>209</v>
      </c>
      <c r="C100" s="300">
        <v>0</v>
      </c>
      <c r="D100" s="301">
        <v>0</v>
      </c>
      <c r="E100" s="548">
        <v>0</v>
      </c>
      <c r="F100" s="477" t="str">
        <f t="shared" si="7"/>
        <v/>
      </c>
      <c r="G100" s="477" t="str">
        <f t="shared" si="8"/>
        <v/>
      </c>
      <c r="H100" s="731" t="str">
        <f t="shared" si="9"/>
        <v>否</v>
      </c>
      <c r="I100" s="732" t="str">
        <f t="shared" si="10"/>
        <v>项</v>
      </c>
      <c r="J100" s="686" t="str">
        <f t="shared" si="11"/>
        <v>201</v>
      </c>
      <c r="K100" s="686" t="str">
        <f t="shared" si="12"/>
        <v>20109</v>
      </c>
      <c r="L100" s="686" t="str">
        <f t="shared" si="13"/>
        <v>2010999</v>
      </c>
    </row>
    <row r="101" s="529" customFormat="1" ht="34.9" customHeight="1" spans="1:12">
      <c r="A101" s="482">
        <v>20111</v>
      </c>
      <c r="B101" s="483" t="s">
        <v>210</v>
      </c>
      <c r="C101" s="693">
        <f>SUMIFS(C102:C$1302,$I102:$I$1302,"项",$K102:$K$1302,$A101)</f>
        <v>2427</v>
      </c>
      <c r="D101" s="693">
        <f>SUMIFS(D102:D$1302,$I102:$I$1302,"项",$K102:$K$1302,$A101)</f>
        <v>2486</v>
      </c>
      <c r="E101" s="693">
        <f>SUMIFS(E102:E$1302,$I102:$I$1302,"项",$K102:$K$1302,$A101)</f>
        <v>2327</v>
      </c>
      <c r="F101" s="477">
        <f t="shared" si="7"/>
        <v>-0.0412031314379893</v>
      </c>
      <c r="G101" s="477">
        <f t="shared" si="8"/>
        <v>0.936041834271923</v>
      </c>
      <c r="H101" s="731" t="str">
        <f t="shared" si="9"/>
        <v>是</v>
      </c>
      <c r="I101" s="732" t="str">
        <f t="shared" si="10"/>
        <v>款</v>
      </c>
      <c r="J101" s="686" t="str">
        <f t="shared" si="11"/>
        <v>201</v>
      </c>
      <c r="K101" s="686" t="str">
        <f t="shared" si="12"/>
        <v>20111</v>
      </c>
      <c r="L101" s="686" t="str">
        <f t="shared" si="13"/>
        <v>20111</v>
      </c>
    </row>
    <row r="102" s="529" customFormat="1" ht="34.9" customHeight="1" spans="1:12">
      <c r="A102" s="484">
        <v>2011101</v>
      </c>
      <c r="B102" s="243" t="s">
        <v>151</v>
      </c>
      <c r="C102" s="561">
        <v>2192</v>
      </c>
      <c r="D102" s="561">
        <v>2328</v>
      </c>
      <c r="E102" s="561">
        <v>2283</v>
      </c>
      <c r="F102" s="477">
        <f t="shared" si="7"/>
        <v>0.0415145985401459</v>
      </c>
      <c r="G102" s="477">
        <f t="shared" si="8"/>
        <v>0.980670103092783</v>
      </c>
      <c r="H102" s="731" t="str">
        <f t="shared" si="9"/>
        <v>是</v>
      </c>
      <c r="I102" s="732" t="str">
        <f t="shared" si="10"/>
        <v>项</v>
      </c>
      <c r="J102" s="686" t="str">
        <f t="shared" si="11"/>
        <v>201</v>
      </c>
      <c r="K102" s="686" t="str">
        <f t="shared" si="12"/>
        <v>20111</v>
      </c>
      <c r="L102" s="686" t="str">
        <f t="shared" si="13"/>
        <v>2011101</v>
      </c>
    </row>
    <row r="103" s="529" customFormat="1" ht="34.9" hidden="1" customHeight="1" spans="1:12">
      <c r="A103" s="484">
        <v>2011102</v>
      </c>
      <c r="B103" s="243" t="s">
        <v>152</v>
      </c>
      <c r="C103" s="300">
        <v>0</v>
      </c>
      <c r="D103" s="300">
        <v>0</v>
      </c>
      <c r="E103" s="300">
        <v>0</v>
      </c>
      <c r="F103" s="477" t="str">
        <f t="shared" si="7"/>
        <v/>
      </c>
      <c r="G103" s="477" t="str">
        <f t="shared" si="8"/>
        <v/>
      </c>
      <c r="H103" s="731" t="str">
        <f t="shared" si="9"/>
        <v>否</v>
      </c>
      <c r="I103" s="732" t="str">
        <f t="shared" si="10"/>
        <v>项</v>
      </c>
      <c r="J103" s="686" t="str">
        <f t="shared" si="11"/>
        <v>201</v>
      </c>
      <c r="K103" s="686" t="str">
        <f t="shared" si="12"/>
        <v>20111</v>
      </c>
      <c r="L103" s="686" t="str">
        <f t="shared" si="13"/>
        <v>2011102</v>
      </c>
    </row>
    <row r="104" s="529" customFormat="1" ht="34.9" hidden="1" customHeight="1" spans="1:12">
      <c r="A104" s="484">
        <v>2011103</v>
      </c>
      <c r="B104" s="243" t="s">
        <v>153</v>
      </c>
      <c r="C104" s="300">
        <v>0</v>
      </c>
      <c r="D104" s="300">
        <v>0</v>
      </c>
      <c r="E104" s="300">
        <v>0</v>
      </c>
      <c r="F104" s="477" t="str">
        <f t="shared" si="7"/>
        <v/>
      </c>
      <c r="G104" s="477" t="str">
        <f t="shared" si="8"/>
        <v/>
      </c>
      <c r="H104" s="731" t="str">
        <f t="shared" si="9"/>
        <v>否</v>
      </c>
      <c r="I104" s="732" t="str">
        <f t="shared" si="10"/>
        <v>项</v>
      </c>
      <c r="J104" s="686" t="str">
        <f t="shared" si="11"/>
        <v>201</v>
      </c>
      <c r="K104" s="686" t="str">
        <f t="shared" si="12"/>
        <v>20111</v>
      </c>
      <c r="L104" s="686" t="str">
        <f t="shared" si="13"/>
        <v>2011103</v>
      </c>
    </row>
    <row r="105" s="529" customFormat="1" ht="34.9" customHeight="1" spans="1:12">
      <c r="A105" s="484">
        <v>2011104</v>
      </c>
      <c r="B105" s="243" t="s">
        <v>211</v>
      </c>
      <c r="C105" s="561">
        <v>104</v>
      </c>
      <c r="D105" s="561">
        <v>111</v>
      </c>
      <c r="E105" s="561">
        <v>44</v>
      </c>
      <c r="F105" s="477">
        <f t="shared" si="7"/>
        <v>-0.576923076923077</v>
      </c>
      <c r="G105" s="477">
        <f t="shared" si="8"/>
        <v>0.396396396396396</v>
      </c>
      <c r="H105" s="731" t="str">
        <f t="shared" si="9"/>
        <v>是</v>
      </c>
      <c r="I105" s="732" t="str">
        <f t="shared" si="10"/>
        <v>项</v>
      </c>
      <c r="J105" s="686" t="str">
        <f t="shared" si="11"/>
        <v>201</v>
      </c>
      <c r="K105" s="686" t="str">
        <f t="shared" si="12"/>
        <v>20111</v>
      </c>
      <c r="L105" s="686" t="str">
        <f t="shared" si="13"/>
        <v>2011104</v>
      </c>
    </row>
    <row r="106" s="529" customFormat="1" ht="34.9" hidden="1" customHeight="1" spans="1:12">
      <c r="A106" s="484">
        <v>2011105</v>
      </c>
      <c r="B106" s="243" t="s">
        <v>212</v>
      </c>
      <c r="C106" s="300">
        <v>0</v>
      </c>
      <c r="D106" s="300">
        <v>0</v>
      </c>
      <c r="E106" s="300">
        <v>0</v>
      </c>
      <c r="F106" s="477" t="str">
        <f t="shared" si="7"/>
        <v/>
      </c>
      <c r="G106" s="477" t="str">
        <f t="shared" si="8"/>
        <v/>
      </c>
      <c r="H106" s="731" t="str">
        <f t="shared" si="9"/>
        <v>否</v>
      </c>
      <c r="I106" s="732" t="str">
        <f t="shared" si="10"/>
        <v>项</v>
      </c>
      <c r="J106" s="686" t="str">
        <f t="shared" si="11"/>
        <v>201</v>
      </c>
      <c r="K106" s="686" t="str">
        <f t="shared" si="12"/>
        <v>20111</v>
      </c>
      <c r="L106" s="686" t="str">
        <f t="shared" si="13"/>
        <v>2011105</v>
      </c>
    </row>
    <row r="107" s="529" customFormat="1" ht="34.9" hidden="1" customHeight="1" spans="1:12">
      <c r="A107" s="484">
        <v>2011106</v>
      </c>
      <c r="B107" s="243" t="s">
        <v>213</v>
      </c>
      <c r="C107" s="300">
        <v>0</v>
      </c>
      <c r="D107" s="300">
        <v>0</v>
      </c>
      <c r="E107" s="300">
        <v>0</v>
      </c>
      <c r="F107" s="477" t="str">
        <f t="shared" si="7"/>
        <v/>
      </c>
      <c r="G107" s="477" t="str">
        <f t="shared" si="8"/>
        <v/>
      </c>
      <c r="H107" s="731" t="str">
        <f t="shared" si="9"/>
        <v>否</v>
      </c>
      <c r="I107" s="732" t="str">
        <f t="shared" si="10"/>
        <v>项</v>
      </c>
      <c r="J107" s="686" t="str">
        <f t="shared" si="11"/>
        <v>201</v>
      </c>
      <c r="K107" s="686" t="str">
        <f t="shared" si="12"/>
        <v>20111</v>
      </c>
      <c r="L107" s="686" t="str">
        <f t="shared" si="13"/>
        <v>2011106</v>
      </c>
    </row>
    <row r="108" s="529" customFormat="1" ht="34.9" hidden="1" customHeight="1" spans="1:12">
      <c r="A108" s="484">
        <v>2011150</v>
      </c>
      <c r="B108" s="243" t="s">
        <v>160</v>
      </c>
      <c r="C108" s="300">
        <v>0</v>
      </c>
      <c r="D108" s="300">
        <v>0</v>
      </c>
      <c r="E108" s="300">
        <v>0</v>
      </c>
      <c r="F108" s="477" t="str">
        <f t="shared" si="7"/>
        <v/>
      </c>
      <c r="G108" s="477" t="str">
        <f t="shared" si="8"/>
        <v/>
      </c>
      <c r="H108" s="731" t="str">
        <f t="shared" si="9"/>
        <v>否</v>
      </c>
      <c r="I108" s="732" t="str">
        <f t="shared" si="10"/>
        <v>项</v>
      </c>
      <c r="J108" s="686" t="str">
        <f t="shared" si="11"/>
        <v>201</v>
      </c>
      <c r="K108" s="686" t="str">
        <f t="shared" si="12"/>
        <v>20111</v>
      </c>
      <c r="L108" s="686" t="str">
        <f t="shared" si="13"/>
        <v>2011150</v>
      </c>
    </row>
    <row r="109" s="529" customFormat="1" ht="34.9" customHeight="1" spans="1:12">
      <c r="A109" s="484">
        <v>2011199</v>
      </c>
      <c r="B109" s="243" t="s">
        <v>214</v>
      </c>
      <c r="C109" s="561">
        <v>131</v>
      </c>
      <c r="D109" s="561">
        <v>47</v>
      </c>
      <c r="E109" s="561">
        <v>0</v>
      </c>
      <c r="F109" s="477">
        <f t="shared" si="7"/>
        <v>-1</v>
      </c>
      <c r="G109" s="477">
        <f t="shared" si="8"/>
        <v>0</v>
      </c>
      <c r="H109" s="731" t="str">
        <f t="shared" si="9"/>
        <v>是</v>
      </c>
      <c r="I109" s="732" t="str">
        <f t="shared" si="10"/>
        <v>项</v>
      </c>
      <c r="J109" s="686" t="str">
        <f t="shared" si="11"/>
        <v>201</v>
      </c>
      <c r="K109" s="686" t="str">
        <f t="shared" si="12"/>
        <v>20111</v>
      </c>
      <c r="L109" s="686" t="str">
        <f t="shared" si="13"/>
        <v>2011199</v>
      </c>
    </row>
    <row r="110" s="529" customFormat="1" ht="34.9" customHeight="1" spans="1:12">
      <c r="A110" s="482">
        <v>20113</v>
      </c>
      <c r="B110" s="483" t="s">
        <v>215</v>
      </c>
      <c r="C110" s="693">
        <f>SUMIFS(C111:C$1302,$I111:$I$1302,"项",$K111:$K$1302,$A110)</f>
        <v>586</v>
      </c>
      <c r="D110" s="693">
        <f>SUMIFS(D111:D$1302,$I111:$I$1302,"项",$K111:$K$1302,$A110)</f>
        <v>690</v>
      </c>
      <c r="E110" s="693">
        <f>SUMIFS(E111:E$1302,$I111:$I$1302,"项",$K111:$K$1302,$A110)</f>
        <v>549</v>
      </c>
      <c r="F110" s="477">
        <f t="shared" si="7"/>
        <v>-0.0631399317406144</v>
      </c>
      <c r="G110" s="477">
        <f t="shared" si="8"/>
        <v>0.795652173913043</v>
      </c>
      <c r="H110" s="731" t="str">
        <f t="shared" si="9"/>
        <v>是</v>
      </c>
      <c r="I110" s="732" t="str">
        <f t="shared" si="10"/>
        <v>款</v>
      </c>
      <c r="J110" s="686" t="str">
        <f t="shared" si="11"/>
        <v>201</v>
      </c>
      <c r="K110" s="686" t="str">
        <f t="shared" si="12"/>
        <v>20113</v>
      </c>
      <c r="L110" s="686" t="str">
        <f t="shared" si="13"/>
        <v>20113</v>
      </c>
    </row>
    <row r="111" s="529" customFormat="1" ht="34.9" hidden="1" customHeight="1" spans="1:12">
      <c r="A111" s="484">
        <v>2011301</v>
      </c>
      <c r="B111" s="243" t="s">
        <v>151</v>
      </c>
      <c r="C111" s="300">
        <v>0</v>
      </c>
      <c r="D111" s="301">
        <v>0</v>
      </c>
      <c r="E111" s="548">
        <v>0</v>
      </c>
      <c r="F111" s="477" t="str">
        <f t="shared" si="7"/>
        <v/>
      </c>
      <c r="G111" s="477" t="str">
        <f t="shared" si="8"/>
        <v/>
      </c>
      <c r="H111" s="731" t="str">
        <f t="shared" si="9"/>
        <v>否</v>
      </c>
      <c r="I111" s="732" t="str">
        <f t="shared" si="10"/>
        <v>项</v>
      </c>
      <c r="J111" s="686" t="str">
        <f t="shared" si="11"/>
        <v>201</v>
      </c>
      <c r="K111" s="686" t="str">
        <f t="shared" si="12"/>
        <v>20113</v>
      </c>
      <c r="L111" s="686" t="str">
        <f t="shared" si="13"/>
        <v>2011301</v>
      </c>
    </row>
    <row r="112" s="529" customFormat="1" ht="34.9" hidden="1" customHeight="1" spans="1:12">
      <c r="A112" s="484">
        <v>2011302</v>
      </c>
      <c r="B112" s="243" t="s">
        <v>152</v>
      </c>
      <c r="C112" s="300">
        <v>0</v>
      </c>
      <c r="D112" s="301">
        <v>0</v>
      </c>
      <c r="E112" s="548">
        <v>0</v>
      </c>
      <c r="F112" s="477" t="str">
        <f t="shared" si="7"/>
        <v/>
      </c>
      <c r="G112" s="477" t="str">
        <f t="shared" si="8"/>
        <v/>
      </c>
      <c r="H112" s="731" t="str">
        <f t="shared" si="9"/>
        <v>否</v>
      </c>
      <c r="I112" s="732" t="str">
        <f t="shared" si="10"/>
        <v>项</v>
      </c>
      <c r="J112" s="686" t="str">
        <f t="shared" si="11"/>
        <v>201</v>
      </c>
      <c r="K112" s="686" t="str">
        <f t="shared" si="12"/>
        <v>20113</v>
      </c>
      <c r="L112" s="686" t="str">
        <f t="shared" si="13"/>
        <v>2011302</v>
      </c>
    </row>
    <row r="113" s="529" customFormat="1" ht="34.9" hidden="1" customHeight="1" spans="1:12">
      <c r="A113" s="484">
        <v>2011303</v>
      </c>
      <c r="B113" s="243" t="s">
        <v>153</v>
      </c>
      <c r="C113" s="300">
        <v>0</v>
      </c>
      <c r="D113" s="301">
        <v>0</v>
      </c>
      <c r="E113" s="548">
        <v>0</v>
      </c>
      <c r="F113" s="477" t="str">
        <f t="shared" si="7"/>
        <v/>
      </c>
      <c r="G113" s="477" t="str">
        <f t="shared" si="8"/>
        <v/>
      </c>
      <c r="H113" s="731" t="str">
        <f t="shared" si="9"/>
        <v>否</v>
      </c>
      <c r="I113" s="732" t="str">
        <f t="shared" si="10"/>
        <v>项</v>
      </c>
      <c r="J113" s="686" t="str">
        <f t="shared" si="11"/>
        <v>201</v>
      </c>
      <c r="K113" s="686" t="str">
        <f t="shared" si="12"/>
        <v>20113</v>
      </c>
      <c r="L113" s="686" t="str">
        <f t="shared" si="13"/>
        <v>2011303</v>
      </c>
    </row>
    <row r="114" s="529" customFormat="1" ht="34.9" hidden="1" customHeight="1" spans="1:12">
      <c r="A114" s="484">
        <v>2011304</v>
      </c>
      <c r="B114" s="243" t="s">
        <v>216</v>
      </c>
      <c r="C114" s="300">
        <v>0</v>
      </c>
      <c r="D114" s="301">
        <v>0</v>
      </c>
      <c r="E114" s="548">
        <v>0</v>
      </c>
      <c r="F114" s="477" t="str">
        <f t="shared" si="7"/>
        <v/>
      </c>
      <c r="G114" s="477" t="str">
        <f t="shared" si="8"/>
        <v/>
      </c>
      <c r="H114" s="731" t="str">
        <f t="shared" si="9"/>
        <v>否</v>
      </c>
      <c r="I114" s="732" t="str">
        <f t="shared" si="10"/>
        <v>项</v>
      </c>
      <c r="J114" s="686" t="str">
        <f t="shared" si="11"/>
        <v>201</v>
      </c>
      <c r="K114" s="686" t="str">
        <f t="shared" si="12"/>
        <v>20113</v>
      </c>
      <c r="L114" s="686" t="str">
        <f t="shared" si="13"/>
        <v>2011304</v>
      </c>
    </row>
    <row r="115" s="529" customFormat="1" ht="34.9" hidden="1" customHeight="1" spans="1:12">
      <c r="A115" s="484">
        <v>2011305</v>
      </c>
      <c r="B115" s="243" t="s">
        <v>217</v>
      </c>
      <c r="C115" s="300">
        <v>0</v>
      </c>
      <c r="D115" s="301">
        <v>0</v>
      </c>
      <c r="E115" s="301">
        <v>0</v>
      </c>
      <c r="F115" s="477" t="str">
        <f t="shared" si="7"/>
        <v/>
      </c>
      <c r="G115" s="477" t="str">
        <f t="shared" si="8"/>
        <v/>
      </c>
      <c r="H115" s="731" t="str">
        <f t="shared" si="9"/>
        <v>否</v>
      </c>
      <c r="I115" s="732" t="str">
        <f t="shared" si="10"/>
        <v>项</v>
      </c>
      <c r="J115" s="686" t="str">
        <f t="shared" si="11"/>
        <v>201</v>
      </c>
      <c r="K115" s="686" t="str">
        <f t="shared" si="12"/>
        <v>20113</v>
      </c>
      <c r="L115" s="686" t="str">
        <f t="shared" si="13"/>
        <v>2011305</v>
      </c>
    </row>
    <row r="116" s="529" customFormat="1" ht="34.9" hidden="1" customHeight="1" spans="1:12">
      <c r="A116" s="484">
        <v>2011306</v>
      </c>
      <c r="B116" s="243" t="s">
        <v>218</v>
      </c>
      <c r="C116" s="300">
        <v>0</v>
      </c>
      <c r="D116" s="301">
        <v>0</v>
      </c>
      <c r="E116" s="548">
        <v>0</v>
      </c>
      <c r="F116" s="477" t="str">
        <f t="shared" si="7"/>
        <v/>
      </c>
      <c r="G116" s="477" t="str">
        <f t="shared" si="8"/>
        <v/>
      </c>
      <c r="H116" s="731" t="str">
        <f t="shared" si="9"/>
        <v>否</v>
      </c>
      <c r="I116" s="732" t="str">
        <f t="shared" si="10"/>
        <v>项</v>
      </c>
      <c r="J116" s="686" t="str">
        <f t="shared" si="11"/>
        <v>201</v>
      </c>
      <c r="K116" s="686" t="str">
        <f t="shared" si="12"/>
        <v>20113</v>
      </c>
      <c r="L116" s="686" t="str">
        <f t="shared" si="13"/>
        <v>2011306</v>
      </c>
    </row>
    <row r="117" s="529" customFormat="1" ht="34.9" hidden="1" customHeight="1" spans="1:12">
      <c r="A117" s="484">
        <v>2011307</v>
      </c>
      <c r="B117" s="243" t="s">
        <v>219</v>
      </c>
      <c r="C117" s="300">
        <v>0</v>
      </c>
      <c r="D117" s="301">
        <v>0</v>
      </c>
      <c r="E117" s="548">
        <v>0</v>
      </c>
      <c r="F117" s="477" t="str">
        <f t="shared" si="7"/>
        <v/>
      </c>
      <c r="G117" s="477" t="str">
        <f t="shared" si="8"/>
        <v/>
      </c>
      <c r="H117" s="731" t="str">
        <f t="shared" si="9"/>
        <v>否</v>
      </c>
      <c r="I117" s="732" t="str">
        <f t="shared" si="10"/>
        <v>项</v>
      </c>
      <c r="J117" s="686" t="str">
        <f t="shared" si="11"/>
        <v>201</v>
      </c>
      <c r="K117" s="686" t="str">
        <f t="shared" si="12"/>
        <v>20113</v>
      </c>
      <c r="L117" s="686" t="str">
        <f t="shared" si="13"/>
        <v>2011307</v>
      </c>
    </row>
    <row r="118" s="529" customFormat="1" ht="34.9" customHeight="1" spans="1:12">
      <c r="A118" s="484">
        <v>2011308</v>
      </c>
      <c r="B118" s="243" t="s">
        <v>220</v>
      </c>
      <c r="C118" s="561">
        <v>333</v>
      </c>
      <c r="D118" s="561">
        <v>378</v>
      </c>
      <c r="E118" s="478">
        <v>317</v>
      </c>
      <c r="F118" s="477">
        <f t="shared" si="7"/>
        <v>-0.0480480480480481</v>
      </c>
      <c r="G118" s="477">
        <f t="shared" si="8"/>
        <v>0.838624338624339</v>
      </c>
      <c r="H118" s="731" t="str">
        <f t="shared" si="9"/>
        <v>是</v>
      </c>
      <c r="I118" s="732" t="str">
        <f t="shared" si="10"/>
        <v>项</v>
      </c>
      <c r="J118" s="686" t="str">
        <f t="shared" si="11"/>
        <v>201</v>
      </c>
      <c r="K118" s="686" t="str">
        <f t="shared" si="12"/>
        <v>20113</v>
      </c>
      <c r="L118" s="686" t="str">
        <f t="shared" si="13"/>
        <v>2011308</v>
      </c>
    </row>
    <row r="119" s="529" customFormat="1" ht="34.9" hidden="1" customHeight="1" spans="1:12">
      <c r="A119" s="484">
        <v>2011350</v>
      </c>
      <c r="B119" s="243" t="s">
        <v>160</v>
      </c>
      <c r="C119" s="300">
        <v>0</v>
      </c>
      <c r="D119" s="301">
        <v>0</v>
      </c>
      <c r="E119" s="548">
        <v>0</v>
      </c>
      <c r="F119" s="477" t="str">
        <f t="shared" si="7"/>
        <v/>
      </c>
      <c r="G119" s="477" t="str">
        <f t="shared" si="8"/>
        <v/>
      </c>
      <c r="H119" s="731" t="str">
        <f t="shared" si="9"/>
        <v>否</v>
      </c>
      <c r="I119" s="732" t="str">
        <f t="shared" si="10"/>
        <v>项</v>
      </c>
      <c r="J119" s="686" t="str">
        <f t="shared" si="11"/>
        <v>201</v>
      </c>
      <c r="K119" s="686" t="str">
        <f t="shared" si="12"/>
        <v>20113</v>
      </c>
      <c r="L119" s="686" t="str">
        <f t="shared" si="13"/>
        <v>2011350</v>
      </c>
    </row>
    <row r="120" s="529" customFormat="1" ht="34.9" customHeight="1" spans="1:12">
      <c r="A120" s="484">
        <v>2011399</v>
      </c>
      <c r="B120" s="243" t="s">
        <v>221</v>
      </c>
      <c r="C120" s="561">
        <v>253</v>
      </c>
      <c r="D120" s="561">
        <v>312</v>
      </c>
      <c r="E120" s="478">
        <v>232</v>
      </c>
      <c r="F120" s="477">
        <f t="shared" si="7"/>
        <v>-0.0830039525691699</v>
      </c>
      <c r="G120" s="477">
        <f t="shared" si="8"/>
        <v>0.743589743589744</v>
      </c>
      <c r="H120" s="731" t="str">
        <f t="shared" si="9"/>
        <v>是</v>
      </c>
      <c r="I120" s="732" t="str">
        <f t="shared" si="10"/>
        <v>项</v>
      </c>
      <c r="J120" s="686" t="str">
        <f t="shared" si="11"/>
        <v>201</v>
      </c>
      <c r="K120" s="686" t="str">
        <f t="shared" si="12"/>
        <v>20113</v>
      </c>
      <c r="L120" s="686" t="str">
        <f t="shared" si="13"/>
        <v>2011399</v>
      </c>
    </row>
    <row r="121" s="529" customFormat="1" ht="34.9" hidden="1" customHeight="1" spans="1:12">
      <c r="A121" s="482">
        <v>20114</v>
      </c>
      <c r="B121" s="483" t="s">
        <v>222</v>
      </c>
      <c r="C121" s="297">
        <f>SUMIFS(C122:C$1302,$I122:$I$1302,"项",$K122:$K$1302,$A121)</f>
        <v>0</v>
      </c>
      <c r="D121" s="297">
        <f>SUMIFS(D122:D$1302,$I122:$I$1302,"项",$K122:$K$1302,$A121)</f>
        <v>0</v>
      </c>
      <c r="E121" s="297">
        <f>SUMIFS(E122:E$1302,$I122:$I$1302,"项",$K122:$K$1302,$A121)</f>
        <v>0</v>
      </c>
      <c r="F121" s="477" t="str">
        <f t="shared" si="7"/>
        <v/>
      </c>
      <c r="G121" s="477" t="str">
        <f t="shared" si="8"/>
        <v/>
      </c>
      <c r="H121" s="731" t="str">
        <f t="shared" si="9"/>
        <v>否</v>
      </c>
      <c r="I121" s="732" t="str">
        <f t="shared" si="10"/>
        <v>款</v>
      </c>
      <c r="J121" s="686" t="str">
        <f t="shared" si="11"/>
        <v>201</v>
      </c>
      <c r="K121" s="686" t="str">
        <f t="shared" si="12"/>
        <v>20114</v>
      </c>
      <c r="L121" s="686" t="str">
        <f t="shared" si="13"/>
        <v>20114</v>
      </c>
    </row>
    <row r="122" s="529" customFormat="1" ht="34.9" hidden="1" customHeight="1" spans="1:12">
      <c r="A122" s="484">
        <v>2011401</v>
      </c>
      <c r="B122" s="243" t="s">
        <v>151</v>
      </c>
      <c r="C122" s="300">
        <v>0</v>
      </c>
      <c r="D122" s="301">
        <v>0</v>
      </c>
      <c r="E122" s="548">
        <v>0</v>
      </c>
      <c r="F122" s="477" t="str">
        <f t="shared" si="7"/>
        <v/>
      </c>
      <c r="G122" s="477" t="str">
        <f t="shared" si="8"/>
        <v/>
      </c>
      <c r="H122" s="731" t="str">
        <f t="shared" si="9"/>
        <v>否</v>
      </c>
      <c r="I122" s="732" t="str">
        <f t="shared" si="10"/>
        <v>项</v>
      </c>
      <c r="J122" s="686" t="str">
        <f t="shared" si="11"/>
        <v>201</v>
      </c>
      <c r="K122" s="686" t="str">
        <f t="shared" si="12"/>
        <v>20114</v>
      </c>
      <c r="L122" s="686" t="str">
        <f t="shared" si="13"/>
        <v>2011401</v>
      </c>
    </row>
    <row r="123" s="529" customFormat="1" ht="34.9" hidden="1" customHeight="1" spans="1:12">
      <c r="A123" s="484">
        <v>2011402</v>
      </c>
      <c r="B123" s="243" t="s">
        <v>152</v>
      </c>
      <c r="C123" s="300">
        <v>0</v>
      </c>
      <c r="D123" s="301">
        <v>0</v>
      </c>
      <c r="E123" s="548">
        <v>0</v>
      </c>
      <c r="F123" s="477" t="str">
        <f t="shared" si="7"/>
        <v/>
      </c>
      <c r="G123" s="477" t="str">
        <f t="shared" si="8"/>
        <v/>
      </c>
      <c r="H123" s="731" t="str">
        <f t="shared" si="9"/>
        <v>否</v>
      </c>
      <c r="I123" s="732" t="str">
        <f t="shared" si="10"/>
        <v>项</v>
      </c>
      <c r="J123" s="686" t="str">
        <f t="shared" si="11"/>
        <v>201</v>
      </c>
      <c r="K123" s="686" t="str">
        <f t="shared" si="12"/>
        <v>20114</v>
      </c>
      <c r="L123" s="686" t="str">
        <f t="shared" si="13"/>
        <v>2011402</v>
      </c>
    </row>
    <row r="124" s="529" customFormat="1" ht="34.9" hidden="1" customHeight="1" spans="1:12">
      <c r="A124" s="484">
        <v>2011403</v>
      </c>
      <c r="B124" s="243" t="s">
        <v>153</v>
      </c>
      <c r="C124" s="300">
        <v>0</v>
      </c>
      <c r="D124" s="301">
        <v>0</v>
      </c>
      <c r="E124" s="301">
        <v>0</v>
      </c>
      <c r="F124" s="477" t="str">
        <f t="shared" si="7"/>
        <v/>
      </c>
      <c r="G124" s="477" t="str">
        <f t="shared" si="8"/>
        <v/>
      </c>
      <c r="H124" s="731" t="str">
        <f t="shared" si="9"/>
        <v>否</v>
      </c>
      <c r="I124" s="732" t="str">
        <f t="shared" si="10"/>
        <v>项</v>
      </c>
      <c r="J124" s="686" t="str">
        <f t="shared" si="11"/>
        <v>201</v>
      </c>
      <c r="K124" s="686" t="str">
        <f t="shared" si="12"/>
        <v>20114</v>
      </c>
      <c r="L124" s="686" t="str">
        <f t="shared" si="13"/>
        <v>2011403</v>
      </c>
    </row>
    <row r="125" s="529" customFormat="1" ht="34.9" hidden="1" customHeight="1" spans="1:12">
      <c r="A125" s="484">
        <v>2011404</v>
      </c>
      <c r="B125" s="243" t="s">
        <v>223</v>
      </c>
      <c r="C125" s="300">
        <v>0</v>
      </c>
      <c r="D125" s="301">
        <v>0</v>
      </c>
      <c r="E125" s="548">
        <v>0</v>
      </c>
      <c r="F125" s="477" t="str">
        <f t="shared" si="7"/>
        <v/>
      </c>
      <c r="G125" s="477" t="str">
        <f t="shared" si="8"/>
        <v/>
      </c>
      <c r="H125" s="731" t="str">
        <f t="shared" si="9"/>
        <v>否</v>
      </c>
      <c r="I125" s="732" t="str">
        <f t="shared" si="10"/>
        <v>项</v>
      </c>
      <c r="J125" s="686" t="str">
        <f t="shared" si="11"/>
        <v>201</v>
      </c>
      <c r="K125" s="686" t="str">
        <f t="shared" si="12"/>
        <v>20114</v>
      </c>
      <c r="L125" s="686" t="str">
        <f t="shared" si="13"/>
        <v>2011404</v>
      </c>
    </row>
    <row r="126" s="529" customFormat="1" ht="34.9" hidden="1" customHeight="1" spans="1:12">
      <c r="A126" s="484">
        <v>2011405</v>
      </c>
      <c r="B126" s="243" t="s">
        <v>224</v>
      </c>
      <c r="C126" s="300">
        <v>0</v>
      </c>
      <c r="D126" s="301">
        <v>0</v>
      </c>
      <c r="E126" s="548">
        <v>0</v>
      </c>
      <c r="F126" s="477" t="str">
        <f t="shared" si="7"/>
        <v/>
      </c>
      <c r="G126" s="477" t="str">
        <f t="shared" si="8"/>
        <v/>
      </c>
      <c r="H126" s="731" t="str">
        <f t="shared" si="9"/>
        <v>否</v>
      </c>
      <c r="I126" s="732" t="str">
        <f t="shared" si="10"/>
        <v>项</v>
      </c>
      <c r="J126" s="686" t="str">
        <f t="shared" si="11"/>
        <v>201</v>
      </c>
      <c r="K126" s="686" t="str">
        <f t="shared" si="12"/>
        <v>20114</v>
      </c>
      <c r="L126" s="686" t="str">
        <f t="shared" si="13"/>
        <v>2011405</v>
      </c>
    </row>
    <row r="127" s="529" customFormat="1" ht="34.9" hidden="1" customHeight="1" spans="1:12">
      <c r="A127" s="484">
        <v>2011408</v>
      </c>
      <c r="B127" s="243" t="s">
        <v>225</v>
      </c>
      <c r="C127" s="300">
        <v>0</v>
      </c>
      <c r="D127" s="301">
        <v>0</v>
      </c>
      <c r="E127" s="548">
        <v>0</v>
      </c>
      <c r="F127" s="477" t="str">
        <f t="shared" si="7"/>
        <v/>
      </c>
      <c r="G127" s="477" t="str">
        <f t="shared" si="8"/>
        <v/>
      </c>
      <c r="H127" s="731" t="str">
        <f t="shared" si="9"/>
        <v>否</v>
      </c>
      <c r="I127" s="732" t="str">
        <f t="shared" si="10"/>
        <v>项</v>
      </c>
      <c r="J127" s="686" t="str">
        <f t="shared" si="11"/>
        <v>201</v>
      </c>
      <c r="K127" s="686" t="str">
        <f t="shared" si="12"/>
        <v>20114</v>
      </c>
      <c r="L127" s="686" t="str">
        <f t="shared" si="13"/>
        <v>2011408</v>
      </c>
    </row>
    <row r="128" s="529" customFormat="1" ht="34.9" hidden="1" customHeight="1" spans="1:12">
      <c r="A128" s="484">
        <v>2011409</v>
      </c>
      <c r="B128" s="243" t="s">
        <v>226</v>
      </c>
      <c r="C128" s="300">
        <v>0</v>
      </c>
      <c r="D128" s="301">
        <v>0</v>
      </c>
      <c r="E128" s="548">
        <v>0</v>
      </c>
      <c r="F128" s="477" t="str">
        <f t="shared" si="7"/>
        <v/>
      </c>
      <c r="G128" s="477" t="str">
        <f t="shared" si="8"/>
        <v/>
      </c>
      <c r="H128" s="731" t="str">
        <f t="shared" si="9"/>
        <v>否</v>
      </c>
      <c r="I128" s="732" t="str">
        <f t="shared" si="10"/>
        <v>项</v>
      </c>
      <c r="J128" s="686" t="str">
        <f t="shared" si="11"/>
        <v>201</v>
      </c>
      <c r="K128" s="686" t="str">
        <f t="shared" si="12"/>
        <v>20114</v>
      </c>
      <c r="L128" s="686" t="str">
        <f t="shared" si="13"/>
        <v>2011409</v>
      </c>
    </row>
    <row r="129" s="529" customFormat="1" ht="34.9" hidden="1" customHeight="1" spans="1:12">
      <c r="A129" s="484">
        <v>2011410</v>
      </c>
      <c r="B129" s="243" t="s">
        <v>227</v>
      </c>
      <c r="C129" s="300">
        <v>0</v>
      </c>
      <c r="D129" s="301">
        <v>0</v>
      </c>
      <c r="E129" s="548">
        <v>0</v>
      </c>
      <c r="F129" s="477" t="str">
        <f t="shared" si="7"/>
        <v/>
      </c>
      <c r="G129" s="477" t="str">
        <f t="shared" si="8"/>
        <v/>
      </c>
      <c r="H129" s="731" t="str">
        <f t="shared" si="9"/>
        <v>否</v>
      </c>
      <c r="I129" s="732" t="str">
        <f t="shared" si="10"/>
        <v>项</v>
      </c>
      <c r="J129" s="686" t="str">
        <f t="shared" si="11"/>
        <v>201</v>
      </c>
      <c r="K129" s="686" t="str">
        <f t="shared" si="12"/>
        <v>20114</v>
      </c>
      <c r="L129" s="686" t="str">
        <f t="shared" si="13"/>
        <v>2011410</v>
      </c>
    </row>
    <row r="130" s="529" customFormat="1" ht="34.9" hidden="1" customHeight="1" spans="1:12">
      <c r="A130" s="484">
        <v>2011411</v>
      </c>
      <c r="B130" s="243" t="s">
        <v>228</v>
      </c>
      <c r="C130" s="300">
        <v>0</v>
      </c>
      <c r="D130" s="301">
        <v>0</v>
      </c>
      <c r="E130" s="548">
        <v>0</v>
      </c>
      <c r="F130" s="477" t="str">
        <f t="shared" si="7"/>
        <v/>
      </c>
      <c r="G130" s="477" t="str">
        <f t="shared" si="8"/>
        <v/>
      </c>
      <c r="H130" s="731" t="str">
        <f t="shared" si="9"/>
        <v>否</v>
      </c>
      <c r="I130" s="732" t="str">
        <f t="shared" si="10"/>
        <v>项</v>
      </c>
      <c r="J130" s="686" t="str">
        <f t="shared" si="11"/>
        <v>201</v>
      </c>
      <c r="K130" s="686" t="str">
        <f t="shared" si="12"/>
        <v>20114</v>
      </c>
      <c r="L130" s="686" t="str">
        <f t="shared" si="13"/>
        <v>2011411</v>
      </c>
    </row>
    <row r="131" s="529" customFormat="1" ht="34.9" hidden="1" customHeight="1" spans="1:12">
      <c r="A131" s="484">
        <v>2011450</v>
      </c>
      <c r="B131" s="243" t="s">
        <v>160</v>
      </c>
      <c r="C131" s="300">
        <v>0</v>
      </c>
      <c r="D131" s="301">
        <v>0</v>
      </c>
      <c r="E131" s="548">
        <v>0</v>
      </c>
      <c r="F131" s="477" t="str">
        <f t="shared" si="7"/>
        <v/>
      </c>
      <c r="G131" s="477" t="str">
        <f t="shared" si="8"/>
        <v/>
      </c>
      <c r="H131" s="731" t="str">
        <f t="shared" si="9"/>
        <v>否</v>
      </c>
      <c r="I131" s="732" t="str">
        <f t="shared" si="10"/>
        <v>项</v>
      </c>
      <c r="J131" s="686" t="str">
        <f t="shared" si="11"/>
        <v>201</v>
      </c>
      <c r="K131" s="686" t="str">
        <f t="shared" si="12"/>
        <v>20114</v>
      </c>
      <c r="L131" s="686" t="str">
        <f t="shared" si="13"/>
        <v>2011450</v>
      </c>
    </row>
    <row r="132" s="529" customFormat="1" ht="34.9" hidden="1" customHeight="1" spans="1:12">
      <c r="A132" s="484">
        <v>2011499</v>
      </c>
      <c r="B132" s="243" t="s">
        <v>229</v>
      </c>
      <c r="C132" s="300">
        <v>0</v>
      </c>
      <c r="D132" s="301">
        <v>0</v>
      </c>
      <c r="E132" s="548">
        <v>0</v>
      </c>
      <c r="F132" s="477" t="str">
        <f t="shared" si="7"/>
        <v/>
      </c>
      <c r="G132" s="477" t="str">
        <f t="shared" si="8"/>
        <v/>
      </c>
      <c r="H132" s="731" t="str">
        <f t="shared" si="9"/>
        <v>否</v>
      </c>
      <c r="I132" s="732" t="str">
        <f t="shared" si="10"/>
        <v>项</v>
      </c>
      <c r="J132" s="686" t="str">
        <f t="shared" si="11"/>
        <v>201</v>
      </c>
      <c r="K132" s="686" t="str">
        <f t="shared" si="12"/>
        <v>20114</v>
      </c>
      <c r="L132" s="686" t="str">
        <f t="shared" si="13"/>
        <v>2011499</v>
      </c>
    </row>
    <row r="133" s="529" customFormat="1" ht="34.9" customHeight="1" spans="1:12">
      <c r="A133" s="482">
        <v>20123</v>
      </c>
      <c r="B133" s="483" t="s">
        <v>230</v>
      </c>
      <c r="C133" s="693">
        <f>SUMIFS(C134:C$1302,$I134:$I$1302,"项",$K134:$K$1302,$A133)</f>
        <v>20</v>
      </c>
      <c r="D133" s="693">
        <f>SUMIFS(D134:D$1302,$I134:$I$1302,"项",$K134:$K$1302,$A133)</f>
        <v>60</v>
      </c>
      <c r="E133" s="693">
        <f>SUMIFS(E134:E$1302,$I134:$I$1302,"项",$K134:$K$1302,$A133)</f>
        <v>62</v>
      </c>
      <c r="F133" s="477">
        <f t="shared" ref="F133:F196" si="14">IF(C133&lt;&gt;0,E133/C133-1,"")</f>
        <v>2.1</v>
      </c>
      <c r="G133" s="477">
        <f t="shared" ref="G133:G196" si="15">IF(D133&lt;&gt;0,E133/D133,"")</f>
        <v>1.03333333333333</v>
      </c>
      <c r="H133" s="731" t="str">
        <f t="shared" ref="H133:H196" si="16">IF(LEN(A133)=3,"是",IF(B133&lt;&gt;"",IF(SUM(C133:E133)&lt;&gt;0,"是","否"),"是"))</f>
        <v>是</v>
      </c>
      <c r="I133" s="732" t="str">
        <f t="shared" ref="I133:I196" si="17">_xlfn.IFS(LEN(A133)=3,"类",LEN(A133)=5,"款",LEN(A133)=7,"项")</f>
        <v>款</v>
      </c>
      <c r="J133" s="686" t="str">
        <f t="shared" ref="J133:J196" si="18">LEFT(A133,3)</f>
        <v>201</v>
      </c>
      <c r="K133" s="686" t="str">
        <f t="shared" ref="K133:K196" si="19">LEFT(A133,5)</f>
        <v>20123</v>
      </c>
      <c r="L133" s="686" t="str">
        <f t="shared" ref="L133:L196" si="20">LEFT(A133,7)</f>
        <v>20123</v>
      </c>
    </row>
    <row r="134" s="529" customFormat="1" ht="34.9" customHeight="1" spans="1:12">
      <c r="A134" s="484">
        <v>2012301</v>
      </c>
      <c r="B134" s="243" t="s">
        <v>151</v>
      </c>
      <c r="C134" s="561">
        <v>4</v>
      </c>
      <c r="D134" s="561">
        <v>25</v>
      </c>
      <c r="E134" s="478">
        <v>22</v>
      </c>
      <c r="F134" s="477">
        <f t="shared" si="14"/>
        <v>4.5</v>
      </c>
      <c r="G134" s="477">
        <f t="shared" si="15"/>
        <v>0.88</v>
      </c>
      <c r="H134" s="731" t="str">
        <f t="shared" si="16"/>
        <v>是</v>
      </c>
      <c r="I134" s="732" t="str">
        <f t="shared" si="17"/>
        <v>项</v>
      </c>
      <c r="J134" s="686" t="str">
        <f t="shared" si="18"/>
        <v>201</v>
      </c>
      <c r="K134" s="686" t="str">
        <f t="shared" si="19"/>
        <v>20123</v>
      </c>
      <c r="L134" s="686" t="str">
        <f t="shared" si="20"/>
        <v>2012301</v>
      </c>
    </row>
    <row r="135" s="529" customFormat="1" ht="34.9" hidden="1" customHeight="1" spans="1:12">
      <c r="A135" s="484">
        <v>2012302</v>
      </c>
      <c r="B135" s="243" t="s">
        <v>152</v>
      </c>
      <c r="C135" s="300">
        <v>0</v>
      </c>
      <c r="D135" s="301">
        <v>0</v>
      </c>
      <c r="E135" s="301">
        <v>0</v>
      </c>
      <c r="F135" s="477" t="str">
        <f t="shared" si="14"/>
        <v/>
      </c>
      <c r="G135" s="477" t="str">
        <f t="shared" si="15"/>
        <v/>
      </c>
      <c r="H135" s="731" t="str">
        <f t="shared" si="16"/>
        <v>否</v>
      </c>
      <c r="I135" s="732" t="str">
        <f t="shared" si="17"/>
        <v>项</v>
      </c>
      <c r="J135" s="686" t="str">
        <f t="shared" si="18"/>
        <v>201</v>
      </c>
      <c r="K135" s="686" t="str">
        <f t="shared" si="19"/>
        <v>20123</v>
      </c>
      <c r="L135" s="686" t="str">
        <f t="shared" si="20"/>
        <v>2012302</v>
      </c>
    </row>
    <row r="136" s="529" customFormat="1" ht="34.9" hidden="1" customHeight="1" spans="1:12">
      <c r="A136" s="484">
        <v>2012303</v>
      </c>
      <c r="B136" s="243" t="s">
        <v>153</v>
      </c>
      <c r="C136" s="300">
        <v>0</v>
      </c>
      <c r="D136" s="301">
        <v>0</v>
      </c>
      <c r="E136" s="548">
        <v>0</v>
      </c>
      <c r="F136" s="477" t="str">
        <f t="shared" si="14"/>
        <v/>
      </c>
      <c r="G136" s="477" t="str">
        <f t="shared" si="15"/>
        <v/>
      </c>
      <c r="H136" s="731" t="str">
        <f t="shared" si="16"/>
        <v>否</v>
      </c>
      <c r="I136" s="732" t="str">
        <f t="shared" si="17"/>
        <v>项</v>
      </c>
      <c r="J136" s="686" t="str">
        <f t="shared" si="18"/>
        <v>201</v>
      </c>
      <c r="K136" s="686" t="str">
        <f t="shared" si="19"/>
        <v>20123</v>
      </c>
      <c r="L136" s="686" t="str">
        <f t="shared" si="20"/>
        <v>2012303</v>
      </c>
    </row>
    <row r="137" s="529" customFormat="1" ht="34.9" customHeight="1" spans="1:12">
      <c r="A137" s="484">
        <v>2012304</v>
      </c>
      <c r="B137" s="243" t="s">
        <v>231</v>
      </c>
      <c r="C137" s="561">
        <v>0</v>
      </c>
      <c r="D137" s="561">
        <v>20</v>
      </c>
      <c r="E137" s="478">
        <v>40</v>
      </c>
      <c r="F137" s="477" t="str">
        <f t="shared" si="14"/>
        <v/>
      </c>
      <c r="G137" s="477">
        <f t="shared" si="15"/>
        <v>2</v>
      </c>
      <c r="H137" s="731" t="str">
        <f t="shared" si="16"/>
        <v>是</v>
      </c>
      <c r="I137" s="732" t="str">
        <f t="shared" si="17"/>
        <v>项</v>
      </c>
      <c r="J137" s="686" t="str">
        <f t="shared" si="18"/>
        <v>201</v>
      </c>
      <c r="K137" s="686" t="str">
        <f t="shared" si="19"/>
        <v>20123</v>
      </c>
      <c r="L137" s="686" t="str">
        <f t="shared" si="20"/>
        <v>2012304</v>
      </c>
    </row>
    <row r="138" s="529" customFormat="1" ht="34.9" hidden="1" customHeight="1" spans="1:12">
      <c r="A138" s="484">
        <v>2012350</v>
      </c>
      <c r="B138" s="243" t="s">
        <v>160</v>
      </c>
      <c r="C138" s="300">
        <v>0</v>
      </c>
      <c r="D138" s="301">
        <v>0</v>
      </c>
      <c r="E138" s="548">
        <v>0</v>
      </c>
      <c r="F138" s="477" t="str">
        <f t="shared" si="14"/>
        <v/>
      </c>
      <c r="G138" s="477" t="str">
        <f t="shared" si="15"/>
        <v/>
      </c>
      <c r="H138" s="731" t="str">
        <f t="shared" si="16"/>
        <v>否</v>
      </c>
      <c r="I138" s="732" t="str">
        <f t="shared" si="17"/>
        <v>项</v>
      </c>
      <c r="J138" s="686" t="str">
        <f t="shared" si="18"/>
        <v>201</v>
      </c>
      <c r="K138" s="686" t="str">
        <f t="shared" si="19"/>
        <v>20123</v>
      </c>
      <c r="L138" s="686" t="str">
        <f t="shared" si="20"/>
        <v>2012350</v>
      </c>
    </row>
    <row r="139" s="529" customFormat="1" ht="34.9" customHeight="1" spans="1:12">
      <c r="A139" s="484">
        <v>2012399</v>
      </c>
      <c r="B139" s="243" t="s">
        <v>232</v>
      </c>
      <c r="C139" s="561">
        <v>16</v>
      </c>
      <c r="D139" s="561">
        <v>15</v>
      </c>
      <c r="E139" s="478">
        <v>0</v>
      </c>
      <c r="F139" s="477">
        <f t="shared" si="14"/>
        <v>-1</v>
      </c>
      <c r="G139" s="477">
        <f t="shared" si="15"/>
        <v>0</v>
      </c>
      <c r="H139" s="731" t="str">
        <f t="shared" si="16"/>
        <v>是</v>
      </c>
      <c r="I139" s="732" t="str">
        <f t="shared" si="17"/>
        <v>项</v>
      </c>
      <c r="J139" s="686" t="str">
        <f t="shared" si="18"/>
        <v>201</v>
      </c>
      <c r="K139" s="686" t="str">
        <f t="shared" si="19"/>
        <v>20123</v>
      </c>
      <c r="L139" s="686" t="str">
        <f t="shared" si="20"/>
        <v>2012399</v>
      </c>
    </row>
    <row r="140" s="529" customFormat="1" ht="34.9" hidden="1" customHeight="1" spans="1:12">
      <c r="A140" s="482">
        <v>20125</v>
      </c>
      <c r="B140" s="483" t="s">
        <v>233</v>
      </c>
      <c r="C140" s="297">
        <f>SUMIFS(C141:C$1302,$I141:$I$1302,"项",$K141:$K$1302,$A140)</f>
        <v>0</v>
      </c>
      <c r="D140" s="297">
        <f>SUMIFS(D141:D$1302,$I141:$I$1302,"项",$K141:$K$1302,$A140)</f>
        <v>0</v>
      </c>
      <c r="E140" s="297">
        <f>SUMIFS(E141:E$1302,$I141:$I$1302,"项",$K141:$K$1302,$A140)</f>
        <v>0</v>
      </c>
      <c r="F140" s="477" t="str">
        <f t="shared" si="14"/>
        <v/>
      </c>
      <c r="G140" s="477" t="str">
        <f t="shared" si="15"/>
        <v/>
      </c>
      <c r="H140" s="731" t="str">
        <f t="shared" si="16"/>
        <v>否</v>
      </c>
      <c r="I140" s="732" t="str">
        <f t="shared" si="17"/>
        <v>款</v>
      </c>
      <c r="J140" s="686" t="str">
        <f t="shared" si="18"/>
        <v>201</v>
      </c>
      <c r="K140" s="686" t="str">
        <f t="shared" si="19"/>
        <v>20125</v>
      </c>
      <c r="L140" s="686" t="str">
        <f t="shared" si="20"/>
        <v>20125</v>
      </c>
    </row>
    <row r="141" s="529" customFormat="1" ht="34.9" hidden="1" customHeight="1" spans="1:12">
      <c r="A141" s="484">
        <v>2012501</v>
      </c>
      <c r="B141" s="243" t="s">
        <v>151</v>
      </c>
      <c r="C141" s="300">
        <v>0</v>
      </c>
      <c r="D141" s="301">
        <v>0</v>
      </c>
      <c r="E141" s="548">
        <v>0</v>
      </c>
      <c r="F141" s="477" t="str">
        <f t="shared" si="14"/>
        <v/>
      </c>
      <c r="G141" s="477" t="str">
        <f t="shared" si="15"/>
        <v/>
      </c>
      <c r="H141" s="731" t="str">
        <f t="shared" si="16"/>
        <v>否</v>
      </c>
      <c r="I141" s="732" t="str">
        <f t="shared" si="17"/>
        <v>项</v>
      </c>
      <c r="J141" s="686" t="str">
        <f t="shared" si="18"/>
        <v>201</v>
      </c>
      <c r="K141" s="686" t="str">
        <f t="shared" si="19"/>
        <v>20125</v>
      </c>
      <c r="L141" s="686" t="str">
        <f t="shared" si="20"/>
        <v>2012501</v>
      </c>
    </row>
    <row r="142" s="529" customFormat="1" ht="34.9" hidden="1" customHeight="1" spans="1:12">
      <c r="A142" s="484">
        <v>2012502</v>
      </c>
      <c r="B142" s="243" t="s">
        <v>152</v>
      </c>
      <c r="C142" s="300">
        <v>0</v>
      </c>
      <c r="D142" s="301">
        <v>0</v>
      </c>
      <c r="E142" s="548">
        <v>0</v>
      </c>
      <c r="F142" s="477" t="str">
        <f t="shared" si="14"/>
        <v/>
      </c>
      <c r="G142" s="477" t="str">
        <f t="shared" si="15"/>
        <v/>
      </c>
      <c r="H142" s="731" t="str">
        <f t="shared" si="16"/>
        <v>否</v>
      </c>
      <c r="I142" s="732" t="str">
        <f t="shared" si="17"/>
        <v>项</v>
      </c>
      <c r="J142" s="686" t="str">
        <f t="shared" si="18"/>
        <v>201</v>
      </c>
      <c r="K142" s="686" t="str">
        <f t="shared" si="19"/>
        <v>20125</v>
      </c>
      <c r="L142" s="686" t="str">
        <f t="shared" si="20"/>
        <v>2012502</v>
      </c>
    </row>
    <row r="143" s="529" customFormat="1" ht="34.9" hidden="1" customHeight="1" spans="1:12">
      <c r="A143" s="484">
        <v>2012503</v>
      </c>
      <c r="B143" s="243" t="s">
        <v>153</v>
      </c>
      <c r="C143" s="300">
        <v>0</v>
      </c>
      <c r="D143" s="301">
        <v>0</v>
      </c>
      <c r="E143" s="548">
        <v>0</v>
      </c>
      <c r="F143" s="477" t="str">
        <f t="shared" si="14"/>
        <v/>
      </c>
      <c r="G143" s="477" t="str">
        <f t="shared" si="15"/>
        <v/>
      </c>
      <c r="H143" s="731" t="str">
        <f t="shared" si="16"/>
        <v>否</v>
      </c>
      <c r="I143" s="732" t="str">
        <f t="shared" si="17"/>
        <v>项</v>
      </c>
      <c r="J143" s="686" t="str">
        <f t="shared" si="18"/>
        <v>201</v>
      </c>
      <c r="K143" s="686" t="str">
        <f t="shared" si="19"/>
        <v>20125</v>
      </c>
      <c r="L143" s="686" t="str">
        <f t="shared" si="20"/>
        <v>2012503</v>
      </c>
    </row>
    <row r="144" s="529" customFormat="1" ht="34.9" hidden="1" customHeight="1" spans="1:12">
      <c r="A144" s="484">
        <v>2012504</v>
      </c>
      <c r="B144" s="243" t="s">
        <v>234</v>
      </c>
      <c r="C144" s="300">
        <v>0</v>
      </c>
      <c r="D144" s="301">
        <v>0</v>
      </c>
      <c r="E144" s="548">
        <v>0</v>
      </c>
      <c r="F144" s="477" t="str">
        <f t="shared" si="14"/>
        <v/>
      </c>
      <c r="G144" s="477" t="str">
        <f t="shared" si="15"/>
        <v/>
      </c>
      <c r="H144" s="731" t="str">
        <f t="shared" si="16"/>
        <v>否</v>
      </c>
      <c r="I144" s="732" t="str">
        <f t="shared" si="17"/>
        <v>项</v>
      </c>
      <c r="J144" s="686" t="str">
        <f t="shared" si="18"/>
        <v>201</v>
      </c>
      <c r="K144" s="686" t="str">
        <f t="shared" si="19"/>
        <v>20125</v>
      </c>
      <c r="L144" s="686" t="str">
        <f t="shared" si="20"/>
        <v>2012504</v>
      </c>
    </row>
    <row r="145" s="529" customFormat="1" ht="34.9" hidden="1" customHeight="1" spans="1:12">
      <c r="A145" s="484">
        <v>2012505</v>
      </c>
      <c r="B145" s="243" t="s">
        <v>235</v>
      </c>
      <c r="C145" s="300">
        <v>0</v>
      </c>
      <c r="D145" s="301">
        <v>0</v>
      </c>
      <c r="E145" s="548">
        <v>0</v>
      </c>
      <c r="F145" s="477" t="str">
        <f t="shared" si="14"/>
        <v/>
      </c>
      <c r="G145" s="477" t="str">
        <f t="shared" si="15"/>
        <v/>
      </c>
      <c r="H145" s="731" t="str">
        <f t="shared" si="16"/>
        <v>否</v>
      </c>
      <c r="I145" s="732" t="str">
        <f t="shared" si="17"/>
        <v>项</v>
      </c>
      <c r="J145" s="686" t="str">
        <f t="shared" si="18"/>
        <v>201</v>
      </c>
      <c r="K145" s="686" t="str">
        <f t="shared" si="19"/>
        <v>20125</v>
      </c>
      <c r="L145" s="686" t="str">
        <f t="shared" si="20"/>
        <v>2012505</v>
      </c>
    </row>
    <row r="146" s="529" customFormat="1" ht="34.9" hidden="1" customHeight="1" spans="1:12">
      <c r="A146" s="484">
        <v>2012550</v>
      </c>
      <c r="B146" s="243" t="s">
        <v>160</v>
      </c>
      <c r="C146" s="300">
        <v>0</v>
      </c>
      <c r="D146" s="301">
        <v>0</v>
      </c>
      <c r="E146" s="548">
        <v>0</v>
      </c>
      <c r="F146" s="477" t="str">
        <f t="shared" si="14"/>
        <v/>
      </c>
      <c r="G146" s="477" t="str">
        <f t="shared" si="15"/>
        <v/>
      </c>
      <c r="H146" s="731" t="str">
        <f t="shared" si="16"/>
        <v>否</v>
      </c>
      <c r="I146" s="732" t="str">
        <f t="shared" si="17"/>
        <v>项</v>
      </c>
      <c r="J146" s="686" t="str">
        <f t="shared" si="18"/>
        <v>201</v>
      </c>
      <c r="K146" s="686" t="str">
        <f t="shared" si="19"/>
        <v>20125</v>
      </c>
      <c r="L146" s="686" t="str">
        <f t="shared" si="20"/>
        <v>2012550</v>
      </c>
    </row>
    <row r="147" s="529" customFormat="1" ht="34.9" hidden="1" customHeight="1" spans="1:12">
      <c r="A147" s="484">
        <v>2012599</v>
      </c>
      <c r="B147" s="243" t="s">
        <v>236</v>
      </c>
      <c r="C147" s="300">
        <v>0</v>
      </c>
      <c r="D147" s="301">
        <v>0</v>
      </c>
      <c r="E147" s="548">
        <v>0</v>
      </c>
      <c r="F147" s="477" t="str">
        <f t="shared" si="14"/>
        <v/>
      </c>
      <c r="G147" s="477" t="str">
        <f t="shared" si="15"/>
        <v/>
      </c>
      <c r="H147" s="731" t="str">
        <f t="shared" si="16"/>
        <v>否</v>
      </c>
      <c r="I147" s="732" t="str">
        <f t="shared" si="17"/>
        <v>项</v>
      </c>
      <c r="J147" s="686" t="str">
        <f t="shared" si="18"/>
        <v>201</v>
      </c>
      <c r="K147" s="686" t="str">
        <f t="shared" si="19"/>
        <v>20125</v>
      </c>
      <c r="L147" s="686" t="str">
        <f t="shared" si="20"/>
        <v>2012599</v>
      </c>
    </row>
    <row r="148" s="529" customFormat="1" ht="34.9" customHeight="1" spans="1:12">
      <c r="A148" s="482">
        <v>20126</v>
      </c>
      <c r="B148" s="483" t="s">
        <v>237</v>
      </c>
      <c r="C148" s="693">
        <f>SUMIFS(C149:C$1302,$I149:$I$1302,"项",$K149:$K$1302,$A148)</f>
        <v>99</v>
      </c>
      <c r="D148" s="693">
        <f>SUMIFS(D149:D$1302,$I149:$I$1302,"项",$K149:$K$1302,$A148)</f>
        <v>116</v>
      </c>
      <c r="E148" s="693">
        <f>SUMIFS(E149:E$1302,$I149:$I$1302,"项",$K149:$K$1302,$A148)</f>
        <v>124</v>
      </c>
      <c r="F148" s="477">
        <f t="shared" si="14"/>
        <v>0.252525252525253</v>
      </c>
      <c r="G148" s="477">
        <f t="shared" si="15"/>
        <v>1.06896551724138</v>
      </c>
      <c r="H148" s="731" t="str">
        <f t="shared" si="16"/>
        <v>是</v>
      </c>
      <c r="I148" s="732" t="str">
        <f t="shared" si="17"/>
        <v>款</v>
      </c>
      <c r="J148" s="686" t="str">
        <f t="shared" si="18"/>
        <v>201</v>
      </c>
      <c r="K148" s="686" t="str">
        <f t="shared" si="19"/>
        <v>20126</v>
      </c>
      <c r="L148" s="686" t="str">
        <f t="shared" si="20"/>
        <v>20126</v>
      </c>
    </row>
    <row r="149" s="529" customFormat="1" ht="34.9" customHeight="1" spans="1:12">
      <c r="A149" s="484">
        <v>2012601</v>
      </c>
      <c r="B149" s="243" t="s">
        <v>151</v>
      </c>
      <c r="C149" s="561">
        <v>86</v>
      </c>
      <c r="D149" s="561">
        <v>0</v>
      </c>
      <c r="E149" s="561">
        <v>0</v>
      </c>
      <c r="F149" s="477">
        <f t="shared" si="14"/>
        <v>-1</v>
      </c>
      <c r="G149" s="477" t="str">
        <f t="shared" si="15"/>
        <v/>
      </c>
      <c r="H149" s="731" t="str">
        <f t="shared" si="16"/>
        <v>是</v>
      </c>
      <c r="I149" s="732" t="str">
        <f t="shared" si="17"/>
        <v>项</v>
      </c>
      <c r="J149" s="686" t="str">
        <f t="shared" si="18"/>
        <v>201</v>
      </c>
      <c r="K149" s="686" t="str">
        <f t="shared" si="19"/>
        <v>20126</v>
      </c>
      <c r="L149" s="686" t="str">
        <f t="shared" si="20"/>
        <v>2012601</v>
      </c>
    </row>
    <row r="150" s="529" customFormat="1" ht="34.9" hidden="1" customHeight="1" spans="1:12">
      <c r="A150" s="484">
        <v>2012602</v>
      </c>
      <c r="B150" s="243" t="s">
        <v>152</v>
      </c>
      <c r="C150" s="300">
        <v>0</v>
      </c>
      <c r="D150" s="301">
        <v>0</v>
      </c>
      <c r="E150" s="548">
        <v>0</v>
      </c>
      <c r="F150" s="477" t="str">
        <f t="shared" si="14"/>
        <v/>
      </c>
      <c r="G150" s="477" t="str">
        <f t="shared" si="15"/>
        <v/>
      </c>
      <c r="H150" s="731" t="str">
        <f t="shared" si="16"/>
        <v>否</v>
      </c>
      <c r="I150" s="732" t="str">
        <f t="shared" si="17"/>
        <v>项</v>
      </c>
      <c r="J150" s="686" t="str">
        <f t="shared" si="18"/>
        <v>201</v>
      </c>
      <c r="K150" s="686" t="str">
        <f t="shared" si="19"/>
        <v>20126</v>
      </c>
      <c r="L150" s="686" t="str">
        <f t="shared" si="20"/>
        <v>2012602</v>
      </c>
    </row>
    <row r="151" s="529" customFormat="1" ht="34.9" hidden="1" customHeight="1" spans="1:12">
      <c r="A151" s="484">
        <v>2012603</v>
      </c>
      <c r="B151" s="243" t="s">
        <v>153</v>
      </c>
      <c r="C151" s="300">
        <v>0</v>
      </c>
      <c r="D151" s="301">
        <v>0</v>
      </c>
      <c r="E151" s="548">
        <v>0</v>
      </c>
      <c r="F151" s="477" t="str">
        <f t="shared" si="14"/>
        <v/>
      </c>
      <c r="G151" s="477" t="str">
        <f t="shared" si="15"/>
        <v/>
      </c>
      <c r="H151" s="731" t="str">
        <f t="shared" si="16"/>
        <v>否</v>
      </c>
      <c r="I151" s="732" t="str">
        <f t="shared" si="17"/>
        <v>项</v>
      </c>
      <c r="J151" s="686" t="str">
        <f t="shared" si="18"/>
        <v>201</v>
      </c>
      <c r="K151" s="686" t="str">
        <f t="shared" si="19"/>
        <v>20126</v>
      </c>
      <c r="L151" s="686" t="str">
        <f t="shared" si="20"/>
        <v>2012603</v>
      </c>
    </row>
    <row r="152" s="529" customFormat="1" ht="34.9" customHeight="1" spans="1:12">
      <c r="A152" s="484">
        <v>2012604</v>
      </c>
      <c r="B152" s="243" t="s">
        <v>238</v>
      </c>
      <c r="C152" s="561">
        <v>13</v>
      </c>
      <c r="D152" s="561">
        <v>116</v>
      </c>
      <c r="E152" s="478">
        <v>124</v>
      </c>
      <c r="F152" s="477">
        <f t="shared" si="14"/>
        <v>8.53846153846154</v>
      </c>
      <c r="G152" s="477">
        <f t="shared" si="15"/>
        <v>1.06896551724138</v>
      </c>
      <c r="H152" s="731" t="str">
        <f t="shared" si="16"/>
        <v>是</v>
      </c>
      <c r="I152" s="732" t="str">
        <f t="shared" si="17"/>
        <v>项</v>
      </c>
      <c r="J152" s="686" t="str">
        <f t="shared" si="18"/>
        <v>201</v>
      </c>
      <c r="K152" s="686" t="str">
        <f t="shared" si="19"/>
        <v>20126</v>
      </c>
      <c r="L152" s="686" t="str">
        <f t="shared" si="20"/>
        <v>2012604</v>
      </c>
    </row>
    <row r="153" s="529" customFormat="1" ht="34.9" hidden="1" customHeight="1" spans="1:12">
      <c r="A153" s="484">
        <v>2012699</v>
      </c>
      <c r="B153" s="243" t="s">
        <v>239</v>
      </c>
      <c r="C153" s="300">
        <v>0</v>
      </c>
      <c r="D153" s="301">
        <v>0</v>
      </c>
      <c r="E153" s="548">
        <v>0</v>
      </c>
      <c r="F153" s="477" t="str">
        <f t="shared" si="14"/>
        <v/>
      </c>
      <c r="G153" s="477" t="str">
        <f t="shared" si="15"/>
        <v/>
      </c>
      <c r="H153" s="731" t="str">
        <f t="shared" si="16"/>
        <v>否</v>
      </c>
      <c r="I153" s="732" t="str">
        <f t="shared" si="17"/>
        <v>项</v>
      </c>
      <c r="J153" s="686" t="str">
        <f t="shared" si="18"/>
        <v>201</v>
      </c>
      <c r="K153" s="686" t="str">
        <f t="shared" si="19"/>
        <v>20126</v>
      </c>
      <c r="L153" s="686" t="str">
        <f t="shared" si="20"/>
        <v>2012699</v>
      </c>
    </row>
    <row r="154" s="529" customFormat="1" ht="34.9" customHeight="1" spans="1:12">
      <c r="A154" s="482">
        <v>20128</v>
      </c>
      <c r="B154" s="483" t="s">
        <v>240</v>
      </c>
      <c r="C154" s="693">
        <f>SUMIFS(C155:C$1302,$I155:$I$1302,"项",$K155:$K$1302,$A154)</f>
        <v>209</v>
      </c>
      <c r="D154" s="693">
        <f>SUMIFS(D155:D$1302,$I155:$I$1302,"项",$K155:$K$1302,$A154)</f>
        <v>198</v>
      </c>
      <c r="E154" s="693">
        <f>SUMIFS(E155:E$1302,$I155:$I$1302,"项",$K155:$K$1302,$A154)</f>
        <v>194</v>
      </c>
      <c r="F154" s="477">
        <f t="shared" si="14"/>
        <v>-0.0717703349282297</v>
      </c>
      <c r="G154" s="477">
        <f t="shared" si="15"/>
        <v>0.97979797979798</v>
      </c>
      <c r="H154" s="731" t="str">
        <f t="shared" si="16"/>
        <v>是</v>
      </c>
      <c r="I154" s="732" t="str">
        <f t="shared" si="17"/>
        <v>款</v>
      </c>
      <c r="J154" s="686" t="str">
        <f t="shared" si="18"/>
        <v>201</v>
      </c>
      <c r="K154" s="686" t="str">
        <f t="shared" si="19"/>
        <v>20128</v>
      </c>
      <c r="L154" s="686" t="str">
        <f t="shared" si="20"/>
        <v>20128</v>
      </c>
    </row>
    <row r="155" s="529" customFormat="1" ht="34.9" customHeight="1" spans="1:12">
      <c r="A155" s="484">
        <v>2012801</v>
      </c>
      <c r="B155" s="243" t="s">
        <v>151</v>
      </c>
      <c r="C155" s="561">
        <v>209</v>
      </c>
      <c r="D155" s="561">
        <v>178</v>
      </c>
      <c r="E155" s="478">
        <v>196</v>
      </c>
      <c r="F155" s="477">
        <f t="shared" si="14"/>
        <v>-0.062200956937799</v>
      </c>
      <c r="G155" s="477">
        <f t="shared" si="15"/>
        <v>1.10112359550562</v>
      </c>
      <c r="H155" s="731" t="str">
        <f t="shared" si="16"/>
        <v>是</v>
      </c>
      <c r="I155" s="732" t="str">
        <f t="shared" si="17"/>
        <v>项</v>
      </c>
      <c r="J155" s="686" t="str">
        <f t="shared" si="18"/>
        <v>201</v>
      </c>
      <c r="K155" s="686" t="str">
        <f t="shared" si="19"/>
        <v>20128</v>
      </c>
      <c r="L155" s="686" t="str">
        <f t="shared" si="20"/>
        <v>2012801</v>
      </c>
    </row>
    <row r="156" s="529" customFormat="1" ht="34.9" hidden="1" customHeight="1" spans="1:12">
      <c r="A156" s="484">
        <v>2012802</v>
      </c>
      <c r="B156" s="243" t="s">
        <v>152</v>
      </c>
      <c r="C156" s="300">
        <v>0</v>
      </c>
      <c r="D156" s="301">
        <v>0</v>
      </c>
      <c r="E156" s="301">
        <v>0</v>
      </c>
      <c r="F156" s="477" t="str">
        <f t="shared" si="14"/>
        <v/>
      </c>
      <c r="G156" s="477" t="str">
        <f t="shared" si="15"/>
        <v/>
      </c>
      <c r="H156" s="731" t="str">
        <f t="shared" si="16"/>
        <v>否</v>
      </c>
      <c r="I156" s="732" t="str">
        <f t="shared" si="17"/>
        <v>项</v>
      </c>
      <c r="J156" s="686" t="str">
        <f t="shared" si="18"/>
        <v>201</v>
      </c>
      <c r="K156" s="686" t="str">
        <f t="shared" si="19"/>
        <v>20128</v>
      </c>
      <c r="L156" s="686" t="str">
        <f t="shared" si="20"/>
        <v>2012802</v>
      </c>
    </row>
    <row r="157" s="529" customFormat="1" ht="34.9" hidden="1" customHeight="1" spans="1:12">
      <c r="A157" s="484">
        <v>2012803</v>
      </c>
      <c r="B157" s="243" t="s">
        <v>153</v>
      </c>
      <c r="C157" s="300">
        <v>0</v>
      </c>
      <c r="D157" s="301">
        <v>0</v>
      </c>
      <c r="E157" s="548">
        <v>0</v>
      </c>
      <c r="F157" s="477" t="str">
        <f t="shared" si="14"/>
        <v/>
      </c>
      <c r="G157" s="477" t="str">
        <f t="shared" si="15"/>
        <v/>
      </c>
      <c r="H157" s="731" t="str">
        <f t="shared" si="16"/>
        <v>否</v>
      </c>
      <c r="I157" s="732" t="str">
        <f t="shared" si="17"/>
        <v>项</v>
      </c>
      <c r="J157" s="686" t="str">
        <f t="shared" si="18"/>
        <v>201</v>
      </c>
      <c r="K157" s="686" t="str">
        <f t="shared" si="19"/>
        <v>20128</v>
      </c>
      <c r="L157" s="686" t="str">
        <f t="shared" si="20"/>
        <v>2012803</v>
      </c>
    </row>
    <row r="158" s="529" customFormat="1" ht="34.9" hidden="1" customHeight="1" spans="1:12">
      <c r="A158" s="484">
        <v>2012804</v>
      </c>
      <c r="B158" s="243" t="s">
        <v>165</v>
      </c>
      <c r="C158" s="300">
        <v>0</v>
      </c>
      <c r="D158" s="301">
        <v>0</v>
      </c>
      <c r="E158" s="548">
        <v>0</v>
      </c>
      <c r="F158" s="477" t="str">
        <f t="shared" si="14"/>
        <v/>
      </c>
      <c r="G158" s="477" t="str">
        <f t="shared" si="15"/>
        <v/>
      </c>
      <c r="H158" s="731" t="str">
        <f t="shared" si="16"/>
        <v>否</v>
      </c>
      <c r="I158" s="732" t="str">
        <f t="shared" si="17"/>
        <v>项</v>
      </c>
      <c r="J158" s="686" t="str">
        <f t="shared" si="18"/>
        <v>201</v>
      </c>
      <c r="K158" s="686" t="str">
        <f t="shared" si="19"/>
        <v>20128</v>
      </c>
      <c r="L158" s="686" t="str">
        <f t="shared" si="20"/>
        <v>2012804</v>
      </c>
    </row>
    <row r="159" s="529" customFormat="1" ht="34.9" hidden="1" customHeight="1" spans="1:12">
      <c r="A159" s="484">
        <v>2012850</v>
      </c>
      <c r="B159" s="243" t="s">
        <v>160</v>
      </c>
      <c r="C159" s="300">
        <v>0</v>
      </c>
      <c r="D159" s="301">
        <v>0</v>
      </c>
      <c r="E159" s="548">
        <v>0</v>
      </c>
      <c r="F159" s="477" t="str">
        <f t="shared" si="14"/>
        <v/>
      </c>
      <c r="G159" s="477" t="str">
        <f t="shared" si="15"/>
        <v/>
      </c>
      <c r="H159" s="731" t="str">
        <f t="shared" si="16"/>
        <v>否</v>
      </c>
      <c r="I159" s="732" t="str">
        <f t="shared" si="17"/>
        <v>项</v>
      </c>
      <c r="J159" s="686" t="str">
        <f t="shared" si="18"/>
        <v>201</v>
      </c>
      <c r="K159" s="686" t="str">
        <f t="shared" si="19"/>
        <v>20128</v>
      </c>
      <c r="L159" s="686" t="str">
        <f t="shared" si="20"/>
        <v>2012850</v>
      </c>
    </row>
    <row r="160" s="529" customFormat="1" ht="34.9" customHeight="1" spans="1:12">
      <c r="A160" s="484">
        <v>2012899</v>
      </c>
      <c r="B160" s="243" t="s">
        <v>241</v>
      </c>
      <c r="C160" s="561">
        <v>0</v>
      </c>
      <c r="D160" s="561">
        <v>20</v>
      </c>
      <c r="E160" s="478">
        <v>-2</v>
      </c>
      <c r="F160" s="477" t="str">
        <f t="shared" si="14"/>
        <v/>
      </c>
      <c r="G160" s="477">
        <f t="shared" si="15"/>
        <v>-0.1</v>
      </c>
      <c r="H160" s="731" t="str">
        <f t="shared" si="16"/>
        <v>是</v>
      </c>
      <c r="I160" s="732" t="str">
        <f t="shared" si="17"/>
        <v>项</v>
      </c>
      <c r="J160" s="686" t="str">
        <f t="shared" si="18"/>
        <v>201</v>
      </c>
      <c r="K160" s="686" t="str">
        <f t="shared" si="19"/>
        <v>20128</v>
      </c>
      <c r="L160" s="686" t="str">
        <f t="shared" si="20"/>
        <v>2012899</v>
      </c>
    </row>
    <row r="161" s="529" customFormat="1" ht="34.9" customHeight="1" spans="1:12">
      <c r="A161" s="482">
        <v>20129</v>
      </c>
      <c r="B161" s="483" t="s">
        <v>242</v>
      </c>
      <c r="C161" s="693">
        <f>SUMIFS(C162:C$1302,$I162:$I$1302,"项",$K162:$K$1302,$A161)</f>
        <v>680</v>
      </c>
      <c r="D161" s="693">
        <f>SUMIFS(D162:D$1302,$I162:$I$1302,"项",$K162:$K$1302,$A161)</f>
        <v>691</v>
      </c>
      <c r="E161" s="693">
        <f>SUMIFS(E162:E$1302,$I162:$I$1302,"项",$K162:$K$1302,$A161)</f>
        <v>659</v>
      </c>
      <c r="F161" s="477">
        <f t="shared" si="14"/>
        <v>-0.0308823529411765</v>
      </c>
      <c r="G161" s="477">
        <f t="shared" si="15"/>
        <v>0.953690303907381</v>
      </c>
      <c r="H161" s="731" t="str">
        <f t="shared" si="16"/>
        <v>是</v>
      </c>
      <c r="I161" s="732" t="str">
        <f t="shared" si="17"/>
        <v>款</v>
      </c>
      <c r="J161" s="686" t="str">
        <f t="shared" si="18"/>
        <v>201</v>
      </c>
      <c r="K161" s="686" t="str">
        <f t="shared" si="19"/>
        <v>20129</v>
      </c>
      <c r="L161" s="686" t="str">
        <f t="shared" si="20"/>
        <v>20129</v>
      </c>
    </row>
    <row r="162" s="529" customFormat="1" ht="34.9" customHeight="1" spans="1:12">
      <c r="A162" s="484">
        <v>2012901</v>
      </c>
      <c r="B162" s="243" t="s">
        <v>151</v>
      </c>
      <c r="C162" s="561">
        <v>543</v>
      </c>
      <c r="D162" s="561">
        <v>516</v>
      </c>
      <c r="E162" s="478">
        <v>519</v>
      </c>
      <c r="F162" s="477">
        <f t="shared" si="14"/>
        <v>-0.0441988950276243</v>
      </c>
      <c r="G162" s="477">
        <f t="shared" si="15"/>
        <v>1.00581395348837</v>
      </c>
      <c r="H162" s="731" t="str">
        <f t="shared" si="16"/>
        <v>是</v>
      </c>
      <c r="I162" s="732" t="str">
        <f t="shared" si="17"/>
        <v>项</v>
      </c>
      <c r="J162" s="686" t="str">
        <f t="shared" si="18"/>
        <v>201</v>
      </c>
      <c r="K162" s="686" t="str">
        <f t="shared" si="19"/>
        <v>20129</v>
      </c>
      <c r="L162" s="686" t="str">
        <f t="shared" si="20"/>
        <v>2012901</v>
      </c>
    </row>
    <row r="163" s="529" customFormat="1" ht="34.9" customHeight="1" spans="1:12">
      <c r="A163" s="484">
        <v>2012902</v>
      </c>
      <c r="B163" s="243" t="s">
        <v>152</v>
      </c>
      <c r="C163" s="561">
        <v>26</v>
      </c>
      <c r="D163" s="561">
        <v>8</v>
      </c>
      <c r="E163" s="478">
        <v>16</v>
      </c>
      <c r="F163" s="477">
        <f t="shared" si="14"/>
        <v>-0.384615384615385</v>
      </c>
      <c r="G163" s="477">
        <f t="shared" si="15"/>
        <v>2</v>
      </c>
      <c r="H163" s="731" t="str">
        <f t="shared" si="16"/>
        <v>是</v>
      </c>
      <c r="I163" s="732" t="str">
        <f t="shared" si="17"/>
        <v>项</v>
      </c>
      <c r="J163" s="686" t="str">
        <f t="shared" si="18"/>
        <v>201</v>
      </c>
      <c r="K163" s="686" t="str">
        <f t="shared" si="19"/>
        <v>20129</v>
      </c>
      <c r="L163" s="686" t="str">
        <f t="shared" si="20"/>
        <v>2012902</v>
      </c>
    </row>
    <row r="164" s="529" customFormat="1" ht="34.9" hidden="1" customHeight="1" spans="1:12">
      <c r="A164" s="484">
        <v>2012903</v>
      </c>
      <c r="B164" s="243" t="s">
        <v>153</v>
      </c>
      <c r="C164" s="300">
        <v>0</v>
      </c>
      <c r="D164" s="301">
        <v>0</v>
      </c>
      <c r="E164" s="301">
        <v>0</v>
      </c>
      <c r="F164" s="477" t="str">
        <f t="shared" si="14"/>
        <v/>
      </c>
      <c r="G164" s="477" t="str">
        <f t="shared" si="15"/>
        <v/>
      </c>
      <c r="H164" s="731" t="str">
        <f t="shared" si="16"/>
        <v>否</v>
      </c>
      <c r="I164" s="732" t="str">
        <f t="shared" si="17"/>
        <v>项</v>
      </c>
      <c r="J164" s="686" t="str">
        <f t="shared" si="18"/>
        <v>201</v>
      </c>
      <c r="K164" s="686" t="str">
        <f t="shared" si="19"/>
        <v>20129</v>
      </c>
      <c r="L164" s="686" t="str">
        <f t="shared" si="20"/>
        <v>2012903</v>
      </c>
    </row>
    <row r="165" s="529" customFormat="1" ht="34.9" hidden="1" customHeight="1" spans="1:12">
      <c r="A165" s="484">
        <v>2012906</v>
      </c>
      <c r="B165" s="243" t="s">
        <v>243</v>
      </c>
      <c r="C165" s="300">
        <v>0</v>
      </c>
      <c r="D165" s="301">
        <v>0</v>
      </c>
      <c r="E165" s="548">
        <v>0</v>
      </c>
      <c r="F165" s="477" t="str">
        <f t="shared" si="14"/>
        <v/>
      </c>
      <c r="G165" s="477" t="str">
        <f t="shared" si="15"/>
        <v/>
      </c>
      <c r="H165" s="731" t="str">
        <f t="shared" si="16"/>
        <v>否</v>
      </c>
      <c r="I165" s="732" t="str">
        <f t="shared" si="17"/>
        <v>项</v>
      </c>
      <c r="J165" s="686" t="str">
        <f t="shared" si="18"/>
        <v>201</v>
      </c>
      <c r="K165" s="686" t="str">
        <f t="shared" si="19"/>
        <v>20129</v>
      </c>
      <c r="L165" s="686" t="str">
        <f t="shared" si="20"/>
        <v>2012906</v>
      </c>
    </row>
    <row r="166" s="529" customFormat="1" ht="34.9" hidden="1" customHeight="1" spans="1:12">
      <c r="A166" s="484">
        <v>2012950</v>
      </c>
      <c r="B166" s="243" t="s">
        <v>160</v>
      </c>
      <c r="C166" s="300">
        <v>0</v>
      </c>
      <c r="D166" s="301">
        <v>0</v>
      </c>
      <c r="E166" s="548">
        <v>0</v>
      </c>
      <c r="F166" s="477" t="str">
        <f t="shared" si="14"/>
        <v/>
      </c>
      <c r="G166" s="477" t="str">
        <f t="shared" si="15"/>
        <v/>
      </c>
      <c r="H166" s="731" t="str">
        <f t="shared" si="16"/>
        <v>否</v>
      </c>
      <c r="I166" s="732" t="str">
        <f t="shared" si="17"/>
        <v>项</v>
      </c>
      <c r="J166" s="686" t="str">
        <f t="shared" si="18"/>
        <v>201</v>
      </c>
      <c r="K166" s="686" t="str">
        <f t="shared" si="19"/>
        <v>20129</v>
      </c>
      <c r="L166" s="686" t="str">
        <f t="shared" si="20"/>
        <v>2012950</v>
      </c>
    </row>
    <row r="167" s="529" customFormat="1" ht="34.9" customHeight="1" spans="1:12">
      <c r="A167" s="484">
        <v>2012999</v>
      </c>
      <c r="B167" s="243" t="s">
        <v>244</v>
      </c>
      <c r="C167" s="561">
        <v>111</v>
      </c>
      <c r="D167" s="561">
        <v>167</v>
      </c>
      <c r="E167" s="478">
        <v>124</v>
      </c>
      <c r="F167" s="477">
        <f t="shared" si="14"/>
        <v>0.117117117117117</v>
      </c>
      <c r="G167" s="477">
        <f t="shared" si="15"/>
        <v>0.74251497005988</v>
      </c>
      <c r="H167" s="731" t="str">
        <f t="shared" si="16"/>
        <v>是</v>
      </c>
      <c r="I167" s="732" t="str">
        <f t="shared" si="17"/>
        <v>项</v>
      </c>
      <c r="J167" s="686" t="str">
        <f t="shared" si="18"/>
        <v>201</v>
      </c>
      <c r="K167" s="686" t="str">
        <f t="shared" si="19"/>
        <v>20129</v>
      </c>
      <c r="L167" s="686" t="str">
        <f t="shared" si="20"/>
        <v>2012999</v>
      </c>
    </row>
    <row r="168" s="529" customFormat="1" ht="34.9" customHeight="1" spans="1:12">
      <c r="A168" s="482">
        <v>20131</v>
      </c>
      <c r="B168" s="483" t="s">
        <v>245</v>
      </c>
      <c r="C168" s="693">
        <f>SUMIFS(C169:C$1302,$I169:$I$1302,"项",$K169:$K$1302,$A168)</f>
        <v>2110</v>
      </c>
      <c r="D168" s="693">
        <f>SUMIFS(D169:D$1302,$I169:$I$1302,"项",$K169:$K$1302,$A168)</f>
        <v>2875</v>
      </c>
      <c r="E168" s="693">
        <f>SUMIFS(E169:E$1302,$I169:$I$1302,"项",$K169:$K$1302,$A168)</f>
        <v>2294</v>
      </c>
      <c r="F168" s="477">
        <f t="shared" si="14"/>
        <v>0.0872037914691943</v>
      </c>
      <c r="G168" s="477">
        <f t="shared" si="15"/>
        <v>0.797913043478261</v>
      </c>
      <c r="H168" s="731" t="str">
        <f t="shared" si="16"/>
        <v>是</v>
      </c>
      <c r="I168" s="732" t="str">
        <f t="shared" si="17"/>
        <v>款</v>
      </c>
      <c r="J168" s="686" t="str">
        <f t="shared" si="18"/>
        <v>201</v>
      </c>
      <c r="K168" s="686" t="str">
        <f t="shared" si="19"/>
        <v>20131</v>
      </c>
      <c r="L168" s="686" t="str">
        <f t="shared" si="20"/>
        <v>20131</v>
      </c>
    </row>
    <row r="169" s="529" customFormat="1" ht="34.9" customHeight="1" spans="1:12">
      <c r="A169" s="484">
        <v>2013101</v>
      </c>
      <c r="B169" s="243" t="s">
        <v>151</v>
      </c>
      <c r="C169" s="561">
        <v>1228</v>
      </c>
      <c r="D169" s="561">
        <v>1144</v>
      </c>
      <c r="E169" s="561">
        <v>1230</v>
      </c>
      <c r="F169" s="477">
        <f t="shared" si="14"/>
        <v>0.00162866449511401</v>
      </c>
      <c r="G169" s="477">
        <f t="shared" si="15"/>
        <v>1.07517482517483</v>
      </c>
      <c r="H169" s="731" t="str">
        <f t="shared" si="16"/>
        <v>是</v>
      </c>
      <c r="I169" s="732" t="str">
        <f t="shared" si="17"/>
        <v>项</v>
      </c>
      <c r="J169" s="686" t="str">
        <f t="shared" si="18"/>
        <v>201</v>
      </c>
      <c r="K169" s="686" t="str">
        <f t="shared" si="19"/>
        <v>20131</v>
      </c>
      <c r="L169" s="686" t="str">
        <f t="shared" si="20"/>
        <v>2013101</v>
      </c>
    </row>
    <row r="170" s="529" customFormat="1" ht="34.9" hidden="1" customHeight="1" spans="1:12">
      <c r="A170" s="484">
        <v>2013102</v>
      </c>
      <c r="B170" s="243" t="s">
        <v>152</v>
      </c>
      <c r="C170" s="300">
        <v>0</v>
      </c>
      <c r="D170" s="300">
        <v>0</v>
      </c>
      <c r="E170" s="300">
        <v>0</v>
      </c>
      <c r="F170" s="477" t="str">
        <f t="shared" si="14"/>
        <v/>
      </c>
      <c r="G170" s="477" t="str">
        <f t="shared" si="15"/>
        <v/>
      </c>
      <c r="H170" s="731" t="str">
        <f t="shared" si="16"/>
        <v>否</v>
      </c>
      <c r="I170" s="732" t="str">
        <f t="shared" si="17"/>
        <v>项</v>
      </c>
      <c r="J170" s="686" t="str">
        <f t="shared" si="18"/>
        <v>201</v>
      </c>
      <c r="K170" s="686" t="str">
        <f t="shared" si="19"/>
        <v>20131</v>
      </c>
      <c r="L170" s="686" t="str">
        <f t="shared" si="20"/>
        <v>2013102</v>
      </c>
    </row>
    <row r="171" s="529" customFormat="1" ht="34.9" hidden="1" customHeight="1" spans="1:12">
      <c r="A171" s="484">
        <v>2013103</v>
      </c>
      <c r="B171" s="243" t="s">
        <v>153</v>
      </c>
      <c r="C171" s="300">
        <v>0</v>
      </c>
      <c r="D171" s="300">
        <v>0</v>
      </c>
      <c r="E171" s="300">
        <v>0</v>
      </c>
      <c r="F171" s="477" t="str">
        <f t="shared" si="14"/>
        <v/>
      </c>
      <c r="G171" s="477" t="str">
        <f t="shared" si="15"/>
        <v/>
      </c>
      <c r="H171" s="731" t="str">
        <f t="shared" si="16"/>
        <v>否</v>
      </c>
      <c r="I171" s="732" t="str">
        <f t="shared" si="17"/>
        <v>项</v>
      </c>
      <c r="J171" s="686" t="str">
        <f t="shared" si="18"/>
        <v>201</v>
      </c>
      <c r="K171" s="686" t="str">
        <f t="shared" si="19"/>
        <v>20131</v>
      </c>
      <c r="L171" s="686" t="str">
        <f t="shared" si="20"/>
        <v>2013103</v>
      </c>
    </row>
    <row r="172" s="529" customFormat="1" ht="34.9" hidden="1" customHeight="1" spans="1:12">
      <c r="A172" s="484">
        <v>2013105</v>
      </c>
      <c r="B172" s="243" t="s">
        <v>246</v>
      </c>
      <c r="C172" s="300">
        <v>0</v>
      </c>
      <c r="D172" s="300">
        <v>0</v>
      </c>
      <c r="E172" s="300">
        <v>0</v>
      </c>
      <c r="F172" s="477" t="str">
        <f t="shared" si="14"/>
        <v/>
      </c>
      <c r="G172" s="477" t="str">
        <f t="shared" si="15"/>
        <v/>
      </c>
      <c r="H172" s="731" t="str">
        <f t="shared" si="16"/>
        <v>否</v>
      </c>
      <c r="I172" s="732" t="str">
        <f t="shared" si="17"/>
        <v>项</v>
      </c>
      <c r="J172" s="686" t="str">
        <f t="shared" si="18"/>
        <v>201</v>
      </c>
      <c r="K172" s="686" t="str">
        <f t="shared" si="19"/>
        <v>20131</v>
      </c>
      <c r="L172" s="686" t="str">
        <f t="shared" si="20"/>
        <v>2013105</v>
      </c>
    </row>
    <row r="173" s="529" customFormat="1" ht="34.9" customHeight="1" spans="1:12">
      <c r="A173" s="484">
        <v>2013150</v>
      </c>
      <c r="B173" s="243" t="s">
        <v>160</v>
      </c>
      <c r="C173" s="561">
        <v>318</v>
      </c>
      <c r="D173" s="561">
        <v>322</v>
      </c>
      <c r="E173" s="561">
        <v>346</v>
      </c>
      <c r="F173" s="477">
        <f t="shared" si="14"/>
        <v>0.0880503144654088</v>
      </c>
      <c r="G173" s="477">
        <f t="shared" si="15"/>
        <v>1.07453416149068</v>
      </c>
      <c r="H173" s="731" t="str">
        <f t="shared" si="16"/>
        <v>是</v>
      </c>
      <c r="I173" s="732" t="str">
        <f t="shared" si="17"/>
        <v>项</v>
      </c>
      <c r="J173" s="686" t="str">
        <f t="shared" si="18"/>
        <v>201</v>
      </c>
      <c r="K173" s="686" t="str">
        <f t="shared" si="19"/>
        <v>20131</v>
      </c>
      <c r="L173" s="686" t="str">
        <f t="shared" si="20"/>
        <v>2013150</v>
      </c>
    </row>
    <row r="174" s="529" customFormat="1" ht="34.9" customHeight="1" spans="1:12">
      <c r="A174" s="484">
        <v>2013199</v>
      </c>
      <c r="B174" s="243" t="s">
        <v>247</v>
      </c>
      <c r="C174" s="561">
        <v>564</v>
      </c>
      <c r="D174" s="561">
        <v>1409</v>
      </c>
      <c r="E174" s="561">
        <v>718</v>
      </c>
      <c r="F174" s="477">
        <f t="shared" si="14"/>
        <v>0.273049645390071</v>
      </c>
      <c r="G174" s="477">
        <f t="shared" si="15"/>
        <v>0.50958126330731</v>
      </c>
      <c r="H174" s="731" t="str">
        <f t="shared" si="16"/>
        <v>是</v>
      </c>
      <c r="I174" s="732" t="str">
        <f t="shared" si="17"/>
        <v>项</v>
      </c>
      <c r="J174" s="686" t="str">
        <f t="shared" si="18"/>
        <v>201</v>
      </c>
      <c r="K174" s="686" t="str">
        <f t="shared" si="19"/>
        <v>20131</v>
      </c>
      <c r="L174" s="686" t="str">
        <f t="shared" si="20"/>
        <v>2013199</v>
      </c>
    </row>
    <row r="175" s="529" customFormat="1" ht="34.9" customHeight="1" spans="1:12">
      <c r="A175" s="482">
        <v>20132</v>
      </c>
      <c r="B175" s="483" t="s">
        <v>248</v>
      </c>
      <c r="C175" s="693">
        <f>SUMIFS(C176:C$1302,$I176:$I$1302,"项",$K176:$K$1302,$A175)</f>
        <v>1196</v>
      </c>
      <c r="D175" s="693">
        <f>SUMIFS(D176:D$1302,$I176:$I$1302,"项",$K176:$K$1302,$A175)</f>
        <v>1671</v>
      </c>
      <c r="E175" s="693">
        <f>SUMIFS(E176:E$1302,$I176:$I$1302,"项",$K176:$K$1302,$A175)</f>
        <v>1185</v>
      </c>
      <c r="F175" s="477">
        <f t="shared" si="14"/>
        <v>-0.00919732441471577</v>
      </c>
      <c r="G175" s="477">
        <f t="shared" si="15"/>
        <v>0.709156193895871</v>
      </c>
      <c r="H175" s="731" t="str">
        <f t="shared" si="16"/>
        <v>是</v>
      </c>
      <c r="I175" s="732" t="str">
        <f t="shared" si="17"/>
        <v>款</v>
      </c>
      <c r="J175" s="686" t="str">
        <f t="shared" si="18"/>
        <v>201</v>
      </c>
      <c r="K175" s="686" t="str">
        <f t="shared" si="19"/>
        <v>20132</v>
      </c>
      <c r="L175" s="686" t="str">
        <f t="shared" si="20"/>
        <v>20132</v>
      </c>
    </row>
    <row r="176" s="529" customFormat="1" ht="34.9" customHeight="1" spans="1:12">
      <c r="A176" s="484">
        <v>2013201</v>
      </c>
      <c r="B176" s="243" t="s">
        <v>151</v>
      </c>
      <c r="C176" s="561">
        <v>886</v>
      </c>
      <c r="D176" s="561">
        <v>864</v>
      </c>
      <c r="E176" s="478">
        <v>899</v>
      </c>
      <c r="F176" s="477">
        <f t="shared" si="14"/>
        <v>0.0146726862302482</v>
      </c>
      <c r="G176" s="477">
        <f t="shared" si="15"/>
        <v>1.04050925925926</v>
      </c>
      <c r="H176" s="731" t="str">
        <f t="shared" si="16"/>
        <v>是</v>
      </c>
      <c r="I176" s="732" t="str">
        <f t="shared" si="17"/>
        <v>项</v>
      </c>
      <c r="J176" s="686" t="str">
        <f t="shared" si="18"/>
        <v>201</v>
      </c>
      <c r="K176" s="686" t="str">
        <f t="shared" si="19"/>
        <v>20132</v>
      </c>
      <c r="L176" s="686" t="str">
        <f t="shared" si="20"/>
        <v>2013201</v>
      </c>
    </row>
    <row r="177" s="529" customFormat="1" ht="34.9" hidden="1" customHeight="1" spans="1:12">
      <c r="A177" s="484">
        <v>2013202</v>
      </c>
      <c r="B177" s="243" t="s">
        <v>152</v>
      </c>
      <c r="C177" s="300">
        <v>0</v>
      </c>
      <c r="D177" s="301">
        <v>0</v>
      </c>
      <c r="E177" s="301">
        <v>0</v>
      </c>
      <c r="F177" s="477" t="str">
        <f t="shared" si="14"/>
        <v/>
      </c>
      <c r="G177" s="477" t="str">
        <f t="shared" si="15"/>
        <v/>
      </c>
      <c r="H177" s="731" t="str">
        <f t="shared" si="16"/>
        <v>否</v>
      </c>
      <c r="I177" s="732" t="str">
        <f t="shared" si="17"/>
        <v>项</v>
      </c>
      <c r="J177" s="686" t="str">
        <f t="shared" si="18"/>
        <v>201</v>
      </c>
      <c r="K177" s="686" t="str">
        <f t="shared" si="19"/>
        <v>20132</v>
      </c>
      <c r="L177" s="686" t="str">
        <f t="shared" si="20"/>
        <v>2013202</v>
      </c>
    </row>
    <row r="178" s="529" customFormat="1" ht="34.9" hidden="1" customHeight="1" spans="1:12">
      <c r="A178" s="484">
        <v>2013203</v>
      </c>
      <c r="B178" s="243" t="s">
        <v>153</v>
      </c>
      <c r="C178" s="300">
        <v>0</v>
      </c>
      <c r="D178" s="301">
        <v>0</v>
      </c>
      <c r="E178" s="548">
        <v>0</v>
      </c>
      <c r="F178" s="477" t="str">
        <f t="shared" si="14"/>
        <v/>
      </c>
      <c r="G178" s="477" t="str">
        <f t="shared" si="15"/>
        <v/>
      </c>
      <c r="H178" s="731" t="str">
        <f t="shared" si="16"/>
        <v>否</v>
      </c>
      <c r="I178" s="732" t="str">
        <f t="shared" si="17"/>
        <v>项</v>
      </c>
      <c r="J178" s="686" t="str">
        <f t="shared" si="18"/>
        <v>201</v>
      </c>
      <c r="K178" s="686" t="str">
        <f t="shared" si="19"/>
        <v>20132</v>
      </c>
      <c r="L178" s="686" t="str">
        <f t="shared" si="20"/>
        <v>2013203</v>
      </c>
    </row>
    <row r="179" s="529" customFormat="1" ht="34.9" customHeight="1" spans="1:12">
      <c r="A179" s="484">
        <v>2013204</v>
      </c>
      <c r="B179" s="243" t="s">
        <v>249</v>
      </c>
      <c r="C179" s="561">
        <v>57</v>
      </c>
      <c r="D179" s="561">
        <v>84</v>
      </c>
      <c r="E179" s="478">
        <v>0</v>
      </c>
      <c r="F179" s="477">
        <f t="shared" si="14"/>
        <v>-1</v>
      </c>
      <c r="G179" s="477">
        <f t="shared" si="15"/>
        <v>0</v>
      </c>
      <c r="H179" s="731" t="str">
        <f t="shared" si="16"/>
        <v>是</v>
      </c>
      <c r="I179" s="732" t="str">
        <f t="shared" si="17"/>
        <v>项</v>
      </c>
      <c r="J179" s="686" t="str">
        <f t="shared" si="18"/>
        <v>201</v>
      </c>
      <c r="K179" s="686" t="str">
        <f t="shared" si="19"/>
        <v>20132</v>
      </c>
      <c r="L179" s="686" t="str">
        <f t="shared" si="20"/>
        <v>2013204</v>
      </c>
    </row>
    <row r="180" s="529" customFormat="1" ht="34.9" customHeight="1" spans="1:12">
      <c r="A180" s="484">
        <v>2013250</v>
      </c>
      <c r="B180" s="243" t="s">
        <v>160</v>
      </c>
      <c r="C180" s="561">
        <v>39</v>
      </c>
      <c r="D180" s="561">
        <v>39</v>
      </c>
      <c r="E180" s="478">
        <v>56</v>
      </c>
      <c r="F180" s="477">
        <f t="shared" si="14"/>
        <v>0.435897435897436</v>
      </c>
      <c r="G180" s="477">
        <f t="shared" si="15"/>
        <v>1.43589743589744</v>
      </c>
      <c r="H180" s="731" t="str">
        <f t="shared" si="16"/>
        <v>是</v>
      </c>
      <c r="I180" s="732" t="str">
        <f t="shared" si="17"/>
        <v>项</v>
      </c>
      <c r="J180" s="686" t="str">
        <f t="shared" si="18"/>
        <v>201</v>
      </c>
      <c r="K180" s="686" t="str">
        <f t="shared" si="19"/>
        <v>20132</v>
      </c>
      <c r="L180" s="686" t="str">
        <f t="shared" si="20"/>
        <v>2013250</v>
      </c>
    </row>
    <row r="181" s="529" customFormat="1" ht="34.9" customHeight="1" spans="1:12">
      <c r="A181" s="484">
        <v>2013299</v>
      </c>
      <c r="B181" s="243" t="s">
        <v>250</v>
      </c>
      <c r="C181" s="561">
        <v>214</v>
      </c>
      <c r="D181" s="561">
        <v>684</v>
      </c>
      <c r="E181" s="478">
        <v>230</v>
      </c>
      <c r="F181" s="477">
        <f t="shared" si="14"/>
        <v>0.0747663551401869</v>
      </c>
      <c r="G181" s="477">
        <f t="shared" si="15"/>
        <v>0.33625730994152</v>
      </c>
      <c r="H181" s="731" t="str">
        <f t="shared" si="16"/>
        <v>是</v>
      </c>
      <c r="I181" s="732" t="str">
        <f t="shared" si="17"/>
        <v>项</v>
      </c>
      <c r="J181" s="686" t="str">
        <f t="shared" si="18"/>
        <v>201</v>
      </c>
      <c r="K181" s="686" t="str">
        <f t="shared" si="19"/>
        <v>20132</v>
      </c>
      <c r="L181" s="686" t="str">
        <f t="shared" si="20"/>
        <v>2013299</v>
      </c>
    </row>
    <row r="182" s="529" customFormat="1" ht="34.9" customHeight="1" spans="1:12">
      <c r="A182" s="482">
        <v>20133</v>
      </c>
      <c r="B182" s="483" t="s">
        <v>251</v>
      </c>
      <c r="C182" s="693">
        <f>SUMIFS(C183:C$1302,$I183:$I$1302,"项",$K183:$K$1302,$A182)</f>
        <v>897</v>
      </c>
      <c r="D182" s="693">
        <f>SUMIFS(D183:D$1302,$I183:$I$1302,"项",$K183:$K$1302,$A182)</f>
        <v>874</v>
      </c>
      <c r="E182" s="693">
        <f>SUMIFS(E183:E$1302,$I183:$I$1302,"项",$K183:$K$1302,$A182)</f>
        <v>879</v>
      </c>
      <c r="F182" s="477">
        <f t="shared" si="14"/>
        <v>-0.020066889632107</v>
      </c>
      <c r="G182" s="477">
        <f t="shared" si="15"/>
        <v>1.00572082379863</v>
      </c>
      <c r="H182" s="731" t="str">
        <f t="shared" si="16"/>
        <v>是</v>
      </c>
      <c r="I182" s="732" t="str">
        <f t="shared" si="17"/>
        <v>款</v>
      </c>
      <c r="J182" s="686" t="str">
        <f t="shared" si="18"/>
        <v>201</v>
      </c>
      <c r="K182" s="686" t="str">
        <f t="shared" si="19"/>
        <v>20133</v>
      </c>
      <c r="L182" s="686" t="str">
        <f t="shared" si="20"/>
        <v>20133</v>
      </c>
    </row>
    <row r="183" s="529" customFormat="1" ht="34.9" customHeight="1" spans="1:12">
      <c r="A183" s="484">
        <v>2013301</v>
      </c>
      <c r="B183" s="243" t="s">
        <v>151</v>
      </c>
      <c r="C183" s="561">
        <v>284</v>
      </c>
      <c r="D183" s="561">
        <v>316</v>
      </c>
      <c r="E183" s="478">
        <v>324</v>
      </c>
      <c r="F183" s="477">
        <f t="shared" si="14"/>
        <v>0.140845070422535</v>
      </c>
      <c r="G183" s="477">
        <f t="shared" si="15"/>
        <v>1.0253164556962</v>
      </c>
      <c r="H183" s="731" t="str">
        <f t="shared" si="16"/>
        <v>是</v>
      </c>
      <c r="I183" s="732" t="str">
        <f t="shared" si="17"/>
        <v>项</v>
      </c>
      <c r="J183" s="686" t="str">
        <f t="shared" si="18"/>
        <v>201</v>
      </c>
      <c r="K183" s="686" t="str">
        <f t="shared" si="19"/>
        <v>20133</v>
      </c>
      <c r="L183" s="686" t="str">
        <f t="shared" si="20"/>
        <v>2013301</v>
      </c>
    </row>
    <row r="184" s="529" customFormat="1" ht="34.9" hidden="1" customHeight="1" spans="1:12">
      <c r="A184" s="484">
        <v>2013302</v>
      </c>
      <c r="B184" s="243" t="s">
        <v>152</v>
      </c>
      <c r="C184" s="300">
        <v>0</v>
      </c>
      <c r="D184" s="301">
        <v>0</v>
      </c>
      <c r="E184" s="301">
        <v>0</v>
      </c>
      <c r="F184" s="477" t="str">
        <f t="shared" si="14"/>
        <v/>
      </c>
      <c r="G184" s="477" t="str">
        <f t="shared" si="15"/>
        <v/>
      </c>
      <c r="H184" s="731" t="str">
        <f t="shared" si="16"/>
        <v>否</v>
      </c>
      <c r="I184" s="732" t="str">
        <f t="shared" si="17"/>
        <v>项</v>
      </c>
      <c r="J184" s="686" t="str">
        <f t="shared" si="18"/>
        <v>201</v>
      </c>
      <c r="K184" s="686" t="str">
        <f t="shared" si="19"/>
        <v>20133</v>
      </c>
      <c r="L184" s="686" t="str">
        <f t="shared" si="20"/>
        <v>2013302</v>
      </c>
    </row>
    <row r="185" s="529" customFormat="1" ht="34.9" hidden="1" customHeight="1" spans="1:12">
      <c r="A185" s="484">
        <v>2013303</v>
      </c>
      <c r="B185" s="243" t="s">
        <v>153</v>
      </c>
      <c r="C185" s="300">
        <v>0</v>
      </c>
      <c r="D185" s="301">
        <v>0</v>
      </c>
      <c r="E185" s="548">
        <v>0</v>
      </c>
      <c r="F185" s="477" t="str">
        <f t="shared" si="14"/>
        <v/>
      </c>
      <c r="G185" s="477" t="str">
        <f t="shared" si="15"/>
        <v/>
      </c>
      <c r="H185" s="731" t="str">
        <f t="shared" si="16"/>
        <v>否</v>
      </c>
      <c r="I185" s="732" t="str">
        <f t="shared" si="17"/>
        <v>项</v>
      </c>
      <c r="J185" s="686" t="str">
        <f t="shared" si="18"/>
        <v>201</v>
      </c>
      <c r="K185" s="686" t="str">
        <f t="shared" si="19"/>
        <v>20133</v>
      </c>
      <c r="L185" s="686" t="str">
        <f t="shared" si="20"/>
        <v>2013303</v>
      </c>
    </row>
    <row r="186" s="529" customFormat="1" ht="34.9" hidden="1" customHeight="1" spans="1:12">
      <c r="A186" s="484">
        <v>2013304</v>
      </c>
      <c r="B186" s="243" t="s">
        <v>252</v>
      </c>
      <c r="C186" s="300">
        <v>0</v>
      </c>
      <c r="D186" s="301">
        <v>0</v>
      </c>
      <c r="E186" s="548">
        <v>0</v>
      </c>
      <c r="F186" s="477" t="str">
        <f t="shared" si="14"/>
        <v/>
      </c>
      <c r="G186" s="477" t="str">
        <f t="shared" si="15"/>
        <v/>
      </c>
      <c r="H186" s="731" t="str">
        <f t="shared" si="16"/>
        <v>否</v>
      </c>
      <c r="I186" s="732" t="str">
        <f t="shared" si="17"/>
        <v>项</v>
      </c>
      <c r="J186" s="686" t="str">
        <f t="shared" si="18"/>
        <v>201</v>
      </c>
      <c r="K186" s="686" t="str">
        <f t="shared" si="19"/>
        <v>20133</v>
      </c>
      <c r="L186" s="686" t="str">
        <f t="shared" si="20"/>
        <v>2013304</v>
      </c>
    </row>
    <row r="187" s="529" customFormat="1" ht="34.9" customHeight="1" spans="1:12">
      <c r="A187" s="484">
        <v>2013350</v>
      </c>
      <c r="B187" s="243" t="s">
        <v>160</v>
      </c>
      <c r="C187" s="561">
        <v>587</v>
      </c>
      <c r="D187" s="561">
        <v>495</v>
      </c>
      <c r="E187" s="478">
        <v>544</v>
      </c>
      <c r="F187" s="477">
        <f t="shared" si="14"/>
        <v>-0.0732538330494037</v>
      </c>
      <c r="G187" s="477">
        <f t="shared" si="15"/>
        <v>1.0989898989899</v>
      </c>
      <c r="H187" s="731" t="str">
        <f t="shared" si="16"/>
        <v>是</v>
      </c>
      <c r="I187" s="732" t="str">
        <f t="shared" si="17"/>
        <v>项</v>
      </c>
      <c r="J187" s="686" t="str">
        <f t="shared" si="18"/>
        <v>201</v>
      </c>
      <c r="K187" s="686" t="str">
        <f t="shared" si="19"/>
        <v>20133</v>
      </c>
      <c r="L187" s="686" t="str">
        <f t="shared" si="20"/>
        <v>2013350</v>
      </c>
    </row>
    <row r="188" s="529" customFormat="1" ht="34.9" customHeight="1" spans="1:12">
      <c r="A188" s="484">
        <v>2013399</v>
      </c>
      <c r="B188" s="243" t="s">
        <v>253</v>
      </c>
      <c r="C188" s="561">
        <v>26</v>
      </c>
      <c r="D188" s="561">
        <v>63</v>
      </c>
      <c r="E188" s="478">
        <v>11</v>
      </c>
      <c r="F188" s="477">
        <f t="shared" si="14"/>
        <v>-0.576923076923077</v>
      </c>
      <c r="G188" s="477">
        <f t="shared" si="15"/>
        <v>0.174603174603175</v>
      </c>
      <c r="H188" s="731" t="str">
        <f t="shared" si="16"/>
        <v>是</v>
      </c>
      <c r="I188" s="732" t="str">
        <f t="shared" si="17"/>
        <v>项</v>
      </c>
      <c r="J188" s="686" t="str">
        <f t="shared" si="18"/>
        <v>201</v>
      </c>
      <c r="K188" s="686" t="str">
        <f t="shared" si="19"/>
        <v>20133</v>
      </c>
      <c r="L188" s="686" t="str">
        <f t="shared" si="20"/>
        <v>2013399</v>
      </c>
    </row>
    <row r="189" s="529" customFormat="1" ht="34.9" customHeight="1" spans="1:12">
      <c r="A189" s="482">
        <v>20134</v>
      </c>
      <c r="B189" s="483" t="s">
        <v>254</v>
      </c>
      <c r="C189" s="693">
        <f>SUMIFS(C190:C$1302,$I190:$I$1302,"项",$K190:$K$1302,$A189)</f>
        <v>381</v>
      </c>
      <c r="D189" s="693">
        <f>SUMIFS(D190:D$1302,$I190:$I$1302,"项",$K190:$K$1302,$A189)</f>
        <v>446</v>
      </c>
      <c r="E189" s="693">
        <f>SUMIFS(E190:E$1302,$I190:$I$1302,"项",$K190:$K$1302,$A189)</f>
        <v>365</v>
      </c>
      <c r="F189" s="477">
        <f t="shared" si="14"/>
        <v>-0.041994750656168</v>
      </c>
      <c r="G189" s="477">
        <f t="shared" si="15"/>
        <v>0.818385650224215</v>
      </c>
      <c r="H189" s="731" t="str">
        <f t="shared" si="16"/>
        <v>是</v>
      </c>
      <c r="I189" s="732" t="str">
        <f t="shared" si="17"/>
        <v>款</v>
      </c>
      <c r="J189" s="686" t="str">
        <f t="shared" si="18"/>
        <v>201</v>
      </c>
      <c r="K189" s="686" t="str">
        <f t="shared" si="19"/>
        <v>20134</v>
      </c>
      <c r="L189" s="686" t="str">
        <f t="shared" si="20"/>
        <v>20134</v>
      </c>
    </row>
    <row r="190" s="529" customFormat="1" ht="34.9" customHeight="1" spans="1:12">
      <c r="A190" s="484">
        <v>2013401</v>
      </c>
      <c r="B190" s="243" t="s">
        <v>151</v>
      </c>
      <c r="C190" s="561">
        <v>341</v>
      </c>
      <c r="D190" s="561">
        <v>310</v>
      </c>
      <c r="E190" s="478">
        <v>312</v>
      </c>
      <c r="F190" s="477">
        <f t="shared" si="14"/>
        <v>-0.0850439882697948</v>
      </c>
      <c r="G190" s="477">
        <f t="shared" si="15"/>
        <v>1.00645161290323</v>
      </c>
      <c r="H190" s="731" t="str">
        <f t="shared" si="16"/>
        <v>是</v>
      </c>
      <c r="I190" s="732" t="str">
        <f t="shared" si="17"/>
        <v>项</v>
      </c>
      <c r="J190" s="686" t="str">
        <f t="shared" si="18"/>
        <v>201</v>
      </c>
      <c r="K190" s="686" t="str">
        <f t="shared" si="19"/>
        <v>20134</v>
      </c>
      <c r="L190" s="686" t="str">
        <f t="shared" si="20"/>
        <v>2013401</v>
      </c>
    </row>
    <row r="191" s="529" customFormat="1" ht="34.9" customHeight="1" spans="1:12">
      <c r="A191" s="484">
        <v>2013402</v>
      </c>
      <c r="B191" s="243" t="s">
        <v>152</v>
      </c>
      <c r="C191" s="561">
        <v>7</v>
      </c>
      <c r="D191" s="561">
        <v>4</v>
      </c>
      <c r="E191" s="561">
        <v>0</v>
      </c>
      <c r="F191" s="477">
        <f t="shared" si="14"/>
        <v>-1</v>
      </c>
      <c r="G191" s="477">
        <f t="shared" si="15"/>
        <v>0</v>
      </c>
      <c r="H191" s="731" t="str">
        <f t="shared" si="16"/>
        <v>是</v>
      </c>
      <c r="I191" s="732" t="str">
        <f t="shared" si="17"/>
        <v>项</v>
      </c>
      <c r="J191" s="686" t="str">
        <f t="shared" si="18"/>
        <v>201</v>
      </c>
      <c r="K191" s="686" t="str">
        <f t="shared" si="19"/>
        <v>20134</v>
      </c>
      <c r="L191" s="686" t="str">
        <f t="shared" si="20"/>
        <v>2013402</v>
      </c>
    </row>
    <row r="192" s="529" customFormat="1" ht="34.9" hidden="1" customHeight="1" spans="1:12">
      <c r="A192" s="484">
        <v>2013403</v>
      </c>
      <c r="B192" s="243" t="s">
        <v>153</v>
      </c>
      <c r="C192" s="300">
        <v>0</v>
      </c>
      <c r="D192" s="301">
        <v>0</v>
      </c>
      <c r="E192" s="548">
        <v>0</v>
      </c>
      <c r="F192" s="477" t="str">
        <f t="shared" si="14"/>
        <v/>
      </c>
      <c r="G192" s="477" t="str">
        <f t="shared" si="15"/>
        <v/>
      </c>
      <c r="H192" s="731" t="str">
        <f t="shared" si="16"/>
        <v>否</v>
      </c>
      <c r="I192" s="732" t="str">
        <f t="shared" si="17"/>
        <v>项</v>
      </c>
      <c r="J192" s="686" t="str">
        <f t="shared" si="18"/>
        <v>201</v>
      </c>
      <c r="K192" s="686" t="str">
        <f t="shared" si="19"/>
        <v>20134</v>
      </c>
      <c r="L192" s="686" t="str">
        <f t="shared" si="20"/>
        <v>2013403</v>
      </c>
    </row>
    <row r="193" s="529" customFormat="1" ht="34.9" customHeight="1" spans="1:12">
      <c r="A193" s="484">
        <v>2013404</v>
      </c>
      <c r="B193" s="243" t="s">
        <v>255</v>
      </c>
      <c r="C193" s="561">
        <v>0</v>
      </c>
      <c r="D193" s="561">
        <v>74</v>
      </c>
      <c r="E193" s="478">
        <v>20</v>
      </c>
      <c r="F193" s="477" t="str">
        <f t="shared" si="14"/>
        <v/>
      </c>
      <c r="G193" s="477">
        <f t="shared" si="15"/>
        <v>0.27027027027027</v>
      </c>
      <c r="H193" s="731" t="str">
        <f t="shared" si="16"/>
        <v>是</v>
      </c>
      <c r="I193" s="732" t="str">
        <f t="shared" si="17"/>
        <v>项</v>
      </c>
      <c r="J193" s="686" t="str">
        <f t="shared" si="18"/>
        <v>201</v>
      </c>
      <c r="K193" s="686" t="str">
        <f t="shared" si="19"/>
        <v>20134</v>
      </c>
      <c r="L193" s="686" t="str">
        <f t="shared" si="20"/>
        <v>2013404</v>
      </c>
    </row>
    <row r="194" s="529" customFormat="1" ht="34.9" hidden="1" customHeight="1" spans="1:12">
      <c r="A194" s="484">
        <v>2013405</v>
      </c>
      <c r="B194" s="243" t="s">
        <v>256</v>
      </c>
      <c r="C194" s="300">
        <v>0</v>
      </c>
      <c r="D194" s="301">
        <v>0</v>
      </c>
      <c r="E194" s="548">
        <v>0</v>
      </c>
      <c r="F194" s="477" t="str">
        <f t="shared" si="14"/>
        <v/>
      </c>
      <c r="G194" s="477" t="str">
        <f t="shared" si="15"/>
        <v/>
      </c>
      <c r="H194" s="731" t="str">
        <f t="shared" si="16"/>
        <v>否</v>
      </c>
      <c r="I194" s="732" t="str">
        <f t="shared" si="17"/>
        <v>项</v>
      </c>
      <c r="J194" s="686" t="str">
        <f t="shared" si="18"/>
        <v>201</v>
      </c>
      <c r="K194" s="686" t="str">
        <f t="shared" si="19"/>
        <v>20134</v>
      </c>
      <c r="L194" s="686" t="str">
        <f t="shared" si="20"/>
        <v>2013405</v>
      </c>
    </row>
    <row r="195" s="529" customFormat="1" ht="34.9" customHeight="1" spans="1:12">
      <c r="A195" s="484">
        <v>2013450</v>
      </c>
      <c r="B195" s="243" t="s">
        <v>160</v>
      </c>
      <c r="C195" s="561">
        <v>33</v>
      </c>
      <c r="D195" s="561">
        <v>32</v>
      </c>
      <c r="E195" s="478">
        <v>35</v>
      </c>
      <c r="F195" s="477">
        <f t="shared" si="14"/>
        <v>0.0606060606060606</v>
      </c>
      <c r="G195" s="477">
        <f t="shared" si="15"/>
        <v>1.09375</v>
      </c>
      <c r="H195" s="731" t="str">
        <f t="shared" si="16"/>
        <v>是</v>
      </c>
      <c r="I195" s="732" t="str">
        <f t="shared" si="17"/>
        <v>项</v>
      </c>
      <c r="J195" s="686" t="str">
        <f t="shared" si="18"/>
        <v>201</v>
      </c>
      <c r="K195" s="686" t="str">
        <f t="shared" si="19"/>
        <v>20134</v>
      </c>
      <c r="L195" s="686" t="str">
        <f t="shared" si="20"/>
        <v>2013450</v>
      </c>
    </row>
    <row r="196" s="529" customFormat="1" ht="34.9" customHeight="1" spans="1:12">
      <c r="A196" s="484">
        <v>2013499</v>
      </c>
      <c r="B196" s="243" t="s">
        <v>257</v>
      </c>
      <c r="C196" s="561">
        <v>0</v>
      </c>
      <c r="D196" s="561">
        <v>26</v>
      </c>
      <c r="E196" s="478">
        <v>-2</v>
      </c>
      <c r="F196" s="477" t="str">
        <f t="shared" si="14"/>
        <v/>
      </c>
      <c r="G196" s="477">
        <f t="shared" si="15"/>
        <v>-0.0769230769230769</v>
      </c>
      <c r="H196" s="731" t="str">
        <f t="shared" si="16"/>
        <v>是</v>
      </c>
      <c r="I196" s="732" t="str">
        <f t="shared" si="17"/>
        <v>项</v>
      </c>
      <c r="J196" s="686" t="str">
        <f t="shared" si="18"/>
        <v>201</v>
      </c>
      <c r="K196" s="686" t="str">
        <f t="shared" si="19"/>
        <v>20134</v>
      </c>
      <c r="L196" s="686" t="str">
        <f t="shared" si="20"/>
        <v>2013499</v>
      </c>
    </row>
    <row r="197" s="529" customFormat="1" ht="34.9" hidden="1" customHeight="1" spans="1:12">
      <c r="A197" s="482">
        <v>20135</v>
      </c>
      <c r="B197" s="483" t="s">
        <v>258</v>
      </c>
      <c r="C197" s="297">
        <f>SUMIFS(C198:C$1302,$I198:$I$1302,"项",$K198:$K$1302,$A197)</f>
        <v>0</v>
      </c>
      <c r="D197" s="297">
        <f>SUMIFS(D198:D$1302,$I198:$I$1302,"项",$K198:$K$1302,$A197)</f>
        <v>0</v>
      </c>
      <c r="E197" s="297">
        <f>SUMIFS(E198:E$1302,$I198:$I$1302,"项",$K198:$K$1302,$A197)</f>
        <v>0</v>
      </c>
      <c r="F197" s="477" t="str">
        <f t="shared" ref="F197:F260" si="21">IF(C197&lt;&gt;0,E197/C197-1,"")</f>
        <v/>
      </c>
      <c r="G197" s="477" t="str">
        <f t="shared" ref="G197:G260" si="22">IF(D197&lt;&gt;0,E197/D197,"")</f>
        <v/>
      </c>
      <c r="H197" s="731" t="str">
        <f t="shared" ref="H197:H260" si="23">IF(LEN(A197)=3,"是",IF(B197&lt;&gt;"",IF(SUM(C197:E197)&lt;&gt;0,"是","否"),"是"))</f>
        <v>否</v>
      </c>
      <c r="I197" s="732" t="str">
        <f t="shared" ref="I197:I260" si="24">_xlfn.IFS(LEN(A197)=3,"类",LEN(A197)=5,"款",LEN(A197)=7,"项")</f>
        <v>款</v>
      </c>
      <c r="J197" s="686" t="str">
        <f t="shared" ref="J197:J260" si="25">LEFT(A197,3)</f>
        <v>201</v>
      </c>
      <c r="K197" s="686" t="str">
        <f t="shared" ref="K197:K260" si="26">LEFT(A197,5)</f>
        <v>20135</v>
      </c>
      <c r="L197" s="686" t="str">
        <f t="shared" ref="L197:L260" si="27">LEFT(A197,7)</f>
        <v>20135</v>
      </c>
    </row>
    <row r="198" s="529" customFormat="1" ht="34.9" hidden="1" customHeight="1" spans="1:12">
      <c r="A198" s="484">
        <v>2013501</v>
      </c>
      <c r="B198" s="243" t="s">
        <v>151</v>
      </c>
      <c r="C198" s="300">
        <v>0</v>
      </c>
      <c r="D198" s="301">
        <v>0</v>
      </c>
      <c r="E198" s="301">
        <v>0</v>
      </c>
      <c r="F198" s="477" t="str">
        <f t="shared" si="21"/>
        <v/>
      </c>
      <c r="G198" s="477" t="str">
        <f t="shared" si="22"/>
        <v/>
      </c>
      <c r="H198" s="731" t="str">
        <f t="shared" si="23"/>
        <v>否</v>
      </c>
      <c r="I198" s="732" t="str">
        <f t="shared" si="24"/>
        <v>项</v>
      </c>
      <c r="J198" s="686" t="str">
        <f t="shared" si="25"/>
        <v>201</v>
      </c>
      <c r="K198" s="686" t="str">
        <f t="shared" si="26"/>
        <v>20135</v>
      </c>
      <c r="L198" s="686" t="str">
        <f t="shared" si="27"/>
        <v>2013501</v>
      </c>
    </row>
    <row r="199" s="529" customFormat="1" ht="34.9" hidden="1" customHeight="1" spans="1:12">
      <c r="A199" s="484">
        <v>2013502</v>
      </c>
      <c r="B199" s="243" t="s">
        <v>152</v>
      </c>
      <c r="C199" s="300">
        <v>0</v>
      </c>
      <c r="D199" s="301">
        <v>0</v>
      </c>
      <c r="E199" s="548">
        <v>0</v>
      </c>
      <c r="F199" s="477" t="str">
        <f t="shared" si="21"/>
        <v/>
      </c>
      <c r="G199" s="477" t="str">
        <f t="shared" si="22"/>
        <v/>
      </c>
      <c r="H199" s="731" t="str">
        <f t="shared" si="23"/>
        <v>否</v>
      </c>
      <c r="I199" s="732" t="str">
        <f t="shared" si="24"/>
        <v>项</v>
      </c>
      <c r="J199" s="686" t="str">
        <f t="shared" si="25"/>
        <v>201</v>
      </c>
      <c r="K199" s="686" t="str">
        <f t="shared" si="26"/>
        <v>20135</v>
      </c>
      <c r="L199" s="686" t="str">
        <f t="shared" si="27"/>
        <v>2013502</v>
      </c>
    </row>
    <row r="200" s="529" customFormat="1" ht="34.9" hidden="1" customHeight="1" spans="1:12">
      <c r="A200" s="484">
        <v>2013503</v>
      </c>
      <c r="B200" s="243" t="s">
        <v>153</v>
      </c>
      <c r="C200" s="300">
        <v>0</v>
      </c>
      <c r="D200" s="301">
        <v>0</v>
      </c>
      <c r="E200" s="548">
        <v>0</v>
      </c>
      <c r="F200" s="477" t="str">
        <f t="shared" si="21"/>
        <v/>
      </c>
      <c r="G200" s="477" t="str">
        <f t="shared" si="22"/>
        <v/>
      </c>
      <c r="H200" s="731" t="str">
        <f t="shared" si="23"/>
        <v>否</v>
      </c>
      <c r="I200" s="732" t="str">
        <f t="shared" si="24"/>
        <v>项</v>
      </c>
      <c r="J200" s="686" t="str">
        <f t="shared" si="25"/>
        <v>201</v>
      </c>
      <c r="K200" s="686" t="str">
        <f t="shared" si="26"/>
        <v>20135</v>
      </c>
      <c r="L200" s="686" t="str">
        <f t="shared" si="27"/>
        <v>2013503</v>
      </c>
    </row>
    <row r="201" s="529" customFormat="1" ht="34.9" hidden="1" customHeight="1" spans="1:12">
      <c r="A201" s="484">
        <v>2013550</v>
      </c>
      <c r="B201" s="243" t="s">
        <v>160</v>
      </c>
      <c r="C201" s="300">
        <v>0</v>
      </c>
      <c r="D201" s="301">
        <v>0</v>
      </c>
      <c r="E201" s="548">
        <v>0</v>
      </c>
      <c r="F201" s="477" t="str">
        <f t="shared" si="21"/>
        <v/>
      </c>
      <c r="G201" s="477" t="str">
        <f t="shared" si="22"/>
        <v/>
      </c>
      <c r="H201" s="731" t="str">
        <f t="shared" si="23"/>
        <v>否</v>
      </c>
      <c r="I201" s="732" t="str">
        <f t="shared" si="24"/>
        <v>项</v>
      </c>
      <c r="J201" s="686" t="str">
        <f t="shared" si="25"/>
        <v>201</v>
      </c>
      <c r="K201" s="686" t="str">
        <f t="shared" si="26"/>
        <v>20135</v>
      </c>
      <c r="L201" s="686" t="str">
        <f t="shared" si="27"/>
        <v>2013550</v>
      </c>
    </row>
    <row r="202" s="529" customFormat="1" ht="34.9" hidden="1" customHeight="1" spans="1:12">
      <c r="A202" s="484">
        <v>2013599</v>
      </c>
      <c r="B202" s="243" t="s">
        <v>259</v>
      </c>
      <c r="C202" s="300">
        <v>0</v>
      </c>
      <c r="D202" s="301">
        <v>0</v>
      </c>
      <c r="E202" s="548">
        <v>0</v>
      </c>
      <c r="F202" s="477" t="str">
        <f t="shared" si="21"/>
        <v/>
      </c>
      <c r="G202" s="477" t="str">
        <f t="shared" si="22"/>
        <v/>
      </c>
      <c r="H202" s="731" t="str">
        <f t="shared" si="23"/>
        <v>否</v>
      </c>
      <c r="I202" s="732" t="str">
        <f t="shared" si="24"/>
        <v>项</v>
      </c>
      <c r="J202" s="686" t="str">
        <f t="shared" si="25"/>
        <v>201</v>
      </c>
      <c r="K202" s="686" t="str">
        <f t="shared" si="26"/>
        <v>20135</v>
      </c>
      <c r="L202" s="686" t="str">
        <f t="shared" si="27"/>
        <v>2013599</v>
      </c>
    </row>
    <row r="203" s="529" customFormat="1" ht="34.9" customHeight="1" spans="1:12">
      <c r="A203" s="482">
        <v>20136</v>
      </c>
      <c r="B203" s="483" t="s">
        <v>260</v>
      </c>
      <c r="C203" s="693">
        <f>SUMIFS(C204:C$1302,$I204:$I$1302,"项",$K204:$K$1302,$A203)</f>
        <v>12</v>
      </c>
      <c r="D203" s="693">
        <f>SUMIFS(D204:D$1302,$I204:$I$1302,"项",$K204:$K$1302,$A203)</f>
        <v>2</v>
      </c>
      <c r="E203" s="693">
        <f>SUMIFS(E204:E$1302,$I204:$I$1302,"项",$K204:$K$1302,$A203)</f>
        <v>0</v>
      </c>
      <c r="F203" s="477">
        <f t="shared" si="21"/>
        <v>-1</v>
      </c>
      <c r="G203" s="477">
        <f t="shared" si="22"/>
        <v>0</v>
      </c>
      <c r="H203" s="731" t="str">
        <f t="shared" si="23"/>
        <v>是</v>
      </c>
      <c r="I203" s="732" t="str">
        <f t="shared" si="24"/>
        <v>款</v>
      </c>
      <c r="J203" s="686" t="str">
        <f t="shared" si="25"/>
        <v>201</v>
      </c>
      <c r="K203" s="686" t="str">
        <f t="shared" si="26"/>
        <v>20136</v>
      </c>
      <c r="L203" s="686" t="str">
        <f t="shared" si="27"/>
        <v>20136</v>
      </c>
    </row>
    <row r="204" s="529" customFormat="1" ht="34.9" hidden="1" customHeight="1" spans="1:12">
      <c r="A204" s="484">
        <v>2013601</v>
      </c>
      <c r="B204" s="243" t="s">
        <v>151</v>
      </c>
      <c r="C204" s="300">
        <v>0</v>
      </c>
      <c r="D204" s="301">
        <v>0</v>
      </c>
      <c r="E204" s="548">
        <v>0</v>
      </c>
      <c r="F204" s="477" t="str">
        <f t="shared" si="21"/>
        <v/>
      </c>
      <c r="G204" s="477" t="str">
        <f t="shared" si="22"/>
        <v/>
      </c>
      <c r="H204" s="731" t="str">
        <f t="shared" si="23"/>
        <v>否</v>
      </c>
      <c r="I204" s="732" t="str">
        <f t="shared" si="24"/>
        <v>项</v>
      </c>
      <c r="J204" s="686" t="str">
        <f t="shared" si="25"/>
        <v>201</v>
      </c>
      <c r="K204" s="686" t="str">
        <f t="shared" si="26"/>
        <v>20136</v>
      </c>
      <c r="L204" s="686" t="str">
        <f t="shared" si="27"/>
        <v>2013601</v>
      </c>
    </row>
    <row r="205" s="529" customFormat="1" ht="34.9" customHeight="1" spans="1:12">
      <c r="A205" s="484">
        <v>2013602</v>
      </c>
      <c r="B205" s="243" t="s">
        <v>152</v>
      </c>
      <c r="C205" s="561">
        <v>2</v>
      </c>
      <c r="D205" s="561">
        <v>0</v>
      </c>
      <c r="E205" s="561">
        <v>0</v>
      </c>
      <c r="F205" s="477">
        <f t="shared" si="21"/>
        <v>-1</v>
      </c>
      <c r="G205" s="477" t="str">
        <f t="shared" si="22"/>
        <v/>
      </c>
      <c r="H205" s="731" t="str">
        <f t="shared" si="23"/>
        <v>是</v>
      </c>
      <c r="I205" s="732" t="str">
        <f t="shared" si="24"/>
        <v>项</v>
      </c>
      <c r="J205" s="686" t="str">
        <f t="shared" si="25"/>
        <v>201</v>
      </c>
      <c r="K205" s="686" t="str">
        <f t="shared" si="26"/>
        <v>20136</v>
      </c>
      <c r="L205" s="686" t="str">
        <f t="shared" si="27"/>
        <v>2013602</v>
      </c>
    </row>
    <row r="206" s="529" customFormat="1" ht="34.9" hidden="1" customHeight="1" spans="1:12">
      <c r="A206" s="484">
        <v>2013603</v>
      </c>
      <c r="B206" s="243" t="s">
        <v>153</v>
      </c>
      <c r="C206" s="300">
        <v>0</v>
      </c>
      <c r="D206" s="301">
        <v>0</v>
      </c>
      <c r="E206" s="548">
        <v>0</v>
      </c>
      <c r="F206" s="477" t="str">
        <f t="shared" si="21"/>
        <v/>
      </c>
      <c r="G206" s="477" t="str">
        <f t="shared" si="22"/>
        <v/>
      </c>
      <c r="H206" s="731" t="str">
        <f t="shared" si="23"/>
        <v>否</v>
      </c>
      <c r="I206" s="732" t="str">
        <f t="shared" si="24"/>
        <v>项</v>
      </c>
      <c r="J206" s="686" t="str">
        <f t="shared" si="25"/>
        <v>201</v>
      </c>
      <c r="K206" s="686" t="str">
        <f t="shared" si="26"/>
        <v>20136</v>
      </c>
      <c r="L206" s="686" t="str">
        <f t="shared" si="27"/>
        <v>2013603</v>
      </c>
    </row>
    <row r="207" s="529" customFormat="1" ht="34.9" hidden="1" customHeight="1" spans="1:12">
      <c r="A207" s="484">
        <v>2013650</v>
      </c>
      <c r="B207" s="243" t="s">
        <v>160</v>
      </c>
      <c r="C207" s="300">
        <v>0</v>
      </c>
      <c r="D207" s="301">
        <v>0</v>
      </c>
      <c r="E207" s="548">
        <v>0</v>
      </c>
      <c r="F207" s="477" t="str">
        <f t="shared" si="21"/>
        <v/>
      </c>
      <c r="G207" s="477" t="str">
        <f t="shared" si="22"/>
        <v/>
      </c>
      <c r="H207" s="731" t="str">
        <f t="shared" si="23"/>
        <v>否</v>
      </c>
      <c r="I207" s="732" t="str">
        <f t="shared" si="24"/>
        <v>项</v>
      </c>
      <c r="J207" s="686" t="str">
        <f t="shared" si="25"/>
        <v>201</v>
      </c>
      <c r="K207" s="686" t="str">
        <f t="shared" si="26"/>
        <v>20136</v>
      </c>
      <c r="L207" s="686" t="str">
        <f t="shared" si="27"/>
        <v>2013650</v>
      </c>
    </row>
    <row r="208" s="529" customFormat="1" ht="34.9" customHeight="1" spans="1:12">
      <c r="A208" s="484">
        <v>2013699</v>
      </c>
      <c r="B208" s="243" t="s">
        <v>261</v>
      </c>
      <c r="C208" s="561">
        <v>10</v>
      </c>
      <c r="D208" s="561">
        <v>2</v>
      </c>
      <c r="E208" s="478">
        <v>0</v>
      </c>
      <c r="F208" s="477">
        <f t="shared" si="21"/>
        <v>-1</v>
      </c>
      <c r="G208" s="477">
        <f t="shared" si="22"/>
        <v>0</v>
      </c>
      <c r="H208" s="731" t="str">
        <f t="shared" si="23"/>
        <v>是</v>
      </c>
      <c r="I208" s="732" t="str">
        <f t="shared" si="24"/>
        <v>项</v>
      </c>
      <c r="J208" s="686" t="str">
        <f t="shared" si="25"/>
        <v>201</v>
      </c>
      <c r="K208" s="686" t="str">
        <f t="shared" si="26"/>
        <v>20136</v>
      </c>
      <c r="L208" s="686" t="str">
        <f t="shared" si="27"/>
        <v>2013699</v>
      </c>
    </row>
    <row r="209" s="529" customFormat="1" ht="34.9" hidden="1" customHeight="1" spans="1:12">
      <c r="A209" s="482">
        <v>20137</v>
      </c>
      <c r="B209" s="483" t="s">
        <v>262</v>
      </c>
      <c r="C209" s="297">
        <f>SUMIFS(C210:C$1302,$I210:$I$1302,"项",$K210:$K$1302,$A209)</f>
        <v>0</v>
      </c>
      <c r="D209" s="297">
        <f>SUMIFS(D210:D$1302,$I210:$I$1302,"项",$K210:$K$1302,$A209)</f>
        <v>0</v>
      </c>
      <c r="E209" s="297">
        <f>SUMIFS(E210:E$1302,$I210:$I$1302,"项",$K210:$K$1302,$A209)</f>
        <v>0</v>
      </c>
      <c r="F209" s="477" t="str">
        <f t="shared" si="21"/>
        <v/>
      </c>
      <c r="G209" s="477" t="str">
        <f t="shared" si="22"/>
        <v/>
      </c>
      <c r="H209" s="731" t="str">
        <f t="shared" si="23"/>
        <v>否</v>
      </c>
      <c r="I209" s="732" t="str">
        <f t="shared" si="24"/>
        <v>款</v>
      </c>
      <c r="J209" s="686" t="str">
        <f t="shared" si="25"/>
        <v>201</v>
      </c>
      <c r="K209" s="686" t="str">
        <f t="shared" si="26"/>
        <v>20137</v>
      </c>
      <c r="L209" s="686" t="str">
        <f t="shared" si="27"/>
        <v>20137</v>
      </c>
    </row>
    <row r="210" s="529" customFormat="1" ht="34.9" hidden="1" customHeight="1" spans="1:12">
      <c r="A210" s="484">
        <v>2013701</v>
      </c>
      <c r="B210" s="243" t="s">
        <v>151</v>
      </c>
      <c r="C210" s="300">
        <v>0</v>
      </c>
      <c r="D210" s="301">
        <v>0</v>
      </c>
      <c r="E210" s="548">
        <v>0</v>
      </c>
      <c r="F210" s="477" t="str">
        <f t="shared" si="21"/>
        <v/>
      </c>
      <c r="G210" s="477" t="str">
        <f t="shared" si="22"/>
        <v/>
      </c>
      <c r="H210" s="731" t="str">
        <f t="shared" si="23"/>
        <v>否</v>
      </c>
      <c r="I210" s="732" t="str">
        <f t="shared" si="24"/>
        <v>项</v>
      </c>
      <c r="J210" s="686" t="str">
        <f t="shared" si="25"/>
        <v>201</v>
      </c>
      <c r="K210" s="686" t="str">
        <f t="shared" si="26"/>
        <v>20137</v>
      </c>
      <c r="L210" s="686" t="str">
        <f t="shared" si="27"/>
        <v>2013701</v>
      </c>
    </row>
    <row r="211" s="529" customFormat="1" ht="34.9" hidden="1" customHeight="1" spans="1:12">
      <c r="A211" s="484">
        <v>2013702</v>
      </c>
      <c r="B211" s="243" t="s">
        <v>152</v>
      </c>
      <c r="C211" s="300">
        <v>0</v>
      </c>
      <c r="D211" s="301">
        <v>0</v>
      </c>
      <c r="E211" s="548">
        <v>0</v>
      </c>
      <c r="F211" s="477" t="str">
        <f t="shared" si="21"/>
        <v/>
      </c>
      <c r="G211" s="477" t="str">
        <f t="shared" si="22"/>
        <v/>
      </c>
      <c r="H211" s="731" t="str">
        <f t="shared" si="23"/>
        <v>否</v>
      </c>
      <c r="I211" s="732" t="str">
        <f t="shared" si="24"/>
        <v>项</v>
      </c>
      <c r="J211" s="686" t="str">
        <f t="shared" si="25"/>
        <v>201</v>
      </c>
      <c r="K211" s="686" t="str">
        <f t="shared" si="26"/>
        <v>20137</v>
      </c>
      <c r="L211" s="686" t="str">
        <f t="shared" si="27"/>
        <v>2013702</v>
      </c>
    </row>
    <row r="212" s="529" customFormat="1" ht="34.9" hidden="1" customHeight="1" spans="1:12">
      <c r="A212" s="484">
        <v>2013703</v>
      </c>
      <c r="B212" s="243" t="s">
        <v>153</v>
      </c>
      <c r="C212" s="300">
        <v>0</v>
      </c>
      <c r="D212" s="301">
        <v>0</v>
      </c>
      <c r="E212" s="548">
        <v>0</v>
      </c>
      <c r="F212" s="477" t="str">
        <f t="shared" si="21"/>
        <v/>
      </c>
      <c r="G212" s="477" t="str">
        <f t="shared" si="22"/>
        <v/>
      </c>
      <c r="H212" s="731" t="str">
        <f t="shared" si="23"/>
        <v>否</v>
      </c>
      <c r="I212" s="732" t="str">
        <f t="shared" si="24"/>
        <v>项</v>
      </c>
      <c r="J212" s="686" t="str">
        <f t="shared" si="25"/>
        <v>201</v>
      </c>
      <c r="K212" s="686" t="str">
        <f t="shared" si="26"/>
        <v>20137</v>
      </c>
      <c r="L212" s="686" t="str">
        <f t="shared" si="27"/>
        <v>2013703</v>
      </c>
    </row>
    <row r="213" s="529" customFormat="1" ht="34.9" hidden="1" customHeight="1" spans="1:12">
      <c r="A213" s="484">
        <v>2013704</v>
      </c>
      <c r="B213" s="243" t="s">
        <v>263</v>
      </c>
      <c r="C213" s="300">
        <v>0</v>
      </c>
      <c r="D213" s="301">
        <v>0</v>
      </c>
      <c r="E213" s="301">
        <v>0</v>
      </c>
      <c r="F213" s="477" t="str">
        <f t="shared" si="21"/>
        <v/>
      </c>
      <c r="G213" s="477" t="str">
        <f t="shared" si="22"/>
        <v/>
      </c>
      <c r="H213" s="731" t="str">
        <f t="shared" si="23"/>
        <v>否</v>
      </c>
      <c r="I213" s="732" t="str">
        <f t="shared" si="24"/>
        <v>项</v>
      </c>
      <c r="J213" s="686" t="str">
        <f t="shared" si="25"/>
        <v>201</v>
      </c>
      <c r="K213" s="686" t="str">
        <f t="shared" si="26"/>
        <v>20137</v>
      </c>
      <c r="L213" s="686" t="str">
        <f t="shared" si="27"/>
        <v>2013704</v>
      </c>
    </row>
    <row r="214" s="529" customFormat="1" ht="34.9" hidden="1" customHeight="1" spans="1:12">
      <c r="A214" s="484">
        <v>2013750</v>
      </c>
      <c r="B214" s="243" t="s">
        <v>160</v>
      </c>
      <c r="C214" s="300">
        <v>0</v>
      </c>
      <c r="D214" s="301">
        <v>0</v>
      </c>
      <c r="E214" s="548">
        <v>0</v>
      </c>
      <c r="F214" s="477" t="str">
        <f t="shared" si="21"/>
        <v/>
      </c>
      <c r="G214" s="477" t="str">
        <f t="shared" si="22"/>
        <v/>
      </c>
      <c r="H214" s="731" t="str">
        <f t="shared" si="23"/>
        <v>否</v>
      </c>
      <c r="I214" s="732" t="str">
        <f t="shared" si="24"/>
        <v>项</v>
      </c>
      <c r="J214" s="686" t="str">
        <f t="shared" si="25"/>
        <v>201</v>
      </c>
      <c r="K214" s="686" t="str">
        <f t="shared" si="26"/>
        <v>20137</v>
      </c>
      <c r="L214" s="686" t="str">
        <f t="shared" si="27"/>
        <v>2013750</v>
      </c>
    </row>
    <row r="215" s="529" customFormat="1" ht="34.9" hidden="1" customHeight="1" spans="1:12">
      <c r="A215" s="484">
        <v>2013799</v>
      </c>
      <c r="B215" s="243" t="s">
        <v>264</v>
      </c>
      <c r="C215" s="300">
        <v>0</v>
      </c>
      <c r="D215" s="301">
        <v>0</v>
      </c>
      <c r="E215" s="548">
        <v>0</v>
      </c>
      <c r="F215" s="477" t="str">
        <f t="shared" si="21"/>
        <v/>
      </c>
      <c r="G215" s="477" t="str">
        <f t="shared" si="22"/>
        <v/>
      </c>
      <c r="H215" s="731" t="str">
        <f t="shared" si="23"/>
        <v>否</v>
      </c>
      <c r="I215" s="732" t="str">
        <f t="shared" si="24"/>
        <v>项</v>
      </c>
      <c r="J215" s="686" t="str">
        <f t="shared" si="25"/>
        <v>201</v>
      </c>
      <c r="K215" s="686" t="str">
        <f t="shared" si="26"/>
        <v>20137</v>
      </c>
      <c r="L215" s="686" t="str">
        <f t="shared" si="27"/>
        <v>2013799</v>
      </c>
    </row>
    <row r="216" s="529" customFormat="1" ht="34.9" customHeight="1" spans="1:12">
      <c r="A216" s="482">
        <v>20138</v>
      </c>
      <c r="B216" s="483" t="s">
        <v>265</v>
      </c>
      <c r="C216" s="693">
        <f>SUMIFS(C217:C$1302,$I217:$I$1302,"项",$K217:$K$1302,$A216)</f>
        <v>1245</v>
      </c>
      <c r="D216" s="693">
        <f>SUMIFS(D217:D$1302,$I217:$I$1302,"项",$K217:$K$1302,$A216)</f>
        <v>1266</v>
      </c>
      <c r="E216" s="693">
        <f>SUMIFS(E217:E$1302,$I217:$I$1302,"项",$K217:$K$1302,$A216)</f>
        <v>1276</v>
      </c>
      <c r="F216" s="477">
        <f t="shared" si="21"/>
        <v>0.0248995983935743</v>
      </c>
      <c r="G216" s="477">
        <f t="shared" si="22"/>
        <v>1.00789889415482</v>
      </c>
      <c r="H216" s="731" t="str">
        <f t="shared" si="23"/>
        <v>是</v>
      </c>
      <c r="I216" s="732" t="str">
        <f t="shared" si="24"/>
        <v>款</v>
      </c>
      <c r="J216" s="686" t="str">
        <f t="shared" si="25"/>
        <v>201</v>
      </c>
      <c r="K216" s="686" t="str">
        <f t="shared" si="26"/>
        <v>20138</v>
      </c>
      <c r="L216" s="686" t="str">
        <f t="shared" si="27"/>
        <v>20138</v>
      </c>
    </row>
    <row r="217" s="529" customFormat="1" ht="34.9" customHeight="1" spans="1:12">
      <c r="A217" s="484">
        <v>2013801</v>
      </c>
      <c r="B217" s="243" t="s">
        <v>151</v>
      </c>
      <c r="C217" s="561">
        <v>978</v>
      </c>
      <c r="D217" s="561">
        <v>902</v>
      </c>
      <c r="E217" s="478">
        <v>958</v>
      </c>
      <c r="F217" s="477">
        <f t="shared" si="21"/>
        <v>-0.0204498977505112</v>
      </c>
      <c r="G217" s="477">
        <f t="shared" si="22"/>
        <v>1.06208425720621</v>
      </c>
      <c r="H217" s="731" t="str">
        <f t="shared" si="23"/>
        <v>是</v>
      </c>
      <c r="I217" s="732" t="str">
        <f t="shared" si="24"/>
        <v>项</v>
      </c>
      <c r="J217" s="686" t="str">
        <f t="shared" si="25"/>
        <v>201</v>
      </c>
      <c r="K217" s="686" t="str">
        <f t="shared" si="26"/>
        <v>20138</v>
      </c>
      <c r="L217" s="686" t="str">
        <f t="shared" si="27"/>
        <v>2013801</v>
      </c>
    </row>
    <row r="218" s="529" customFormat="1" ht="34.9" hidden="1" customHeight="1" spans="1:12">
      <c r="A218" s="484">
        <v>2013802</v>
      </c>
      <c r="B218" s="243" t="s">
        <v>152</v>
      </c>
      <c r="C218" s="300">
        <v>0</v>
      </c>
      <c r="D218" s="301">
        <v>0</v>
      </c>
      <c r="E218" s="548">
        <v>0</v>
      </c>
      <c r="F218" s="477" t="str">
        <f t="shared" si="21"/>
        <v/>
      </c>
      <c r="G218" s="477" t="str">
        <f t="shared" si="22"/>
        <v/>
      </c>
      <c r="H218" s="731" t="str">
        <f t="shared" si="23"/>
        <v>否</v>
      </c>
      <c r="I218" s="732" t="str">
        <f t="shared" si="24"/>
        <v>项</v>
      </c>
      <c r="J218" s="686" t="str">
        <f t="shared" si="25"/>
        <v>201</v>
      </c>
      <c r="K218" s="686" t="str">
        <f t="shared" si="26"/>
        <v>20138</v>
      </c>
      <c r="L218" s="686" t="str">
        <f t="shared" si="27"/>
        <v>2013802</v>
      </c>
    </row>
    <row r="219" s="529" customFormat="1" ht="34.9" hidden="1" customHeight="1" spans="1:12">
      <c r="A219" s="484">
        <v>2013803</v>
      </c>
      <c r="B219" s="243" t="s">
        <v>153</v>
      </c>
      <c r="C219" s="300">
        <v>0</v>
      </c>
      <c r="D219" s="301">
        <v>0</v>
      </c>
      <c r="E219" s="301">
        <v>0</v>
      </c>
      <c r="F219" s="477" t="str">
        <f t="shared" si="21"/>
        <v/>
      </c>
      <c r="G219" s="477" t="str">
        <f t="shared" si="22"/>
        <v/>
      </c>
      <c r="H219" s="731" t="str">
        <f t="shared" si="23"/>
        <v>否</v>
      </c>
      <c r="I219" s="732" t="str">
        <f t="shared" si="24"/>
        <v>项</v>
      </c>
      <c r="J219" s="686" t="str">
        <f t="shared" si="25"/>
        <v>201</v>
      </c>
      <c r="K219" s="686" t="str">
        <f t="shared" si="26"/>
        <v>20138</v>
      </c>
      <c r="L219" s="686" t="str">
        <f t="shared" si="27"/>
        <v>2013803</v>
      </c>
    </row>
    <row r="220" s="529" customFormat="1" ht="34.9" hidden="1" customHeight="1" spans="1:12">
      <c r="A220" s="484">
        <v>2013804</v>
      </c>
      <c r="B220" s="243" t="s">
        <v>266</v>
      </c>
      <c r="C220" s="300">
        <v>0</v>
      </c>
      <c r="D220" s="301">
        <v>0</v>
      </c>
      <c r="E220" s="548">
        <v>0</v>
      </c>
      <c r="F220" s="477" t="str">
        <f t="shared" si="21"/>
        <v/>
      </c>
      <c r="G220" s="477" t="str">
        <f t="shared" si="22"/>
        <v/>
      </c>
      <c r="H220" s="731" t="str">
        <f t="shared" si="23"/>
        <v>否</v>
      </c>
      <c r="I220" s="732" t="str">
        <f t="shared" si="24"/>
        <v>项</v>
      </c>
      <c r="J220" s="686" t="str">
        <f t="shared" si="25"/>
        <v>201</v>
      </c>
      <c r="K220" s="686" t="str">
        <f t="shared" si="26"/>
        <v>20138</v>
      </c>
      <c r="L220" s="686" t="str">
        <f t="shared" si="27"/>
        <v>2013804</v>
      </c>
    </row>
    <row r="221" s="529" customFormat="1" ht="34.9" customHeight="1" spans="1:12">
      <c r="A221" s="484">
        <v>2013805</v>
      </c>
      <c r="B221" s="243" t="s">
        <v>267</v>
      </c>
      <c r="C221" s="561">
        <v>0</v>
      </c>
      <c r="D221" s="561">
        <v>5</v>
      </c>
      <c r="E221" s="478">
        <v>0</v>
      </c>
      <c r="F221" s="477" t="str">
        <f t="shared" si="21"/>
        <v/>
      </c>
      <c r="G221" s="477">
        <f t="shared" si="22"/>
        <v>0</v>
      </c>
      <c r="H221" s="731" t="str">
        <f t="shared" si="23"/>
        <v>是</v>
      </c>
      <c r="I221" s="732" t="str">
        <f t="shared" si="24"/>
        <v>项</v>
      </c>
      <c r="J221" s="686" t="str">
        <f t="shared" si="25"/>
        <v>201</v>
      </c>
      <c r="K221" s="686" t="str">
        <f t="shared" si="26"/>
        <v>20138</v>
      </c>
      <c r="L221" s="686" t="str">
        <f t="shared" si="27"/>
        <v>2013805</v>
      </c>
    </row>
    <row r="222" s="529" customFormat="1" ht="34.9" hidden="1" customHeight="1" spans="1:12">
      <c r="A222" s="484">
        <v>2013808</v>
      </c>
      <c r="B222" s="243" t="s">
        <v>192</v>
      </c>
      <c r="C222" s="300">
        <v>0</v>
      </c>
      <c r="D222" s="301">
        <v>0</v>
      </c>
      <c r="E222" s="548">
        <v>0</v>
      </c>
      <c r="F222" s="477" t="str">
        <f t="shared" si="21"/>
        <v/>
      </c>
      <c r="G222" s="477" t="str">
        <f t="shared" si="22"/>
        <v/>
      </c>
      <c r="H222" s="731" t="str">
        <f t="shared" si="23"/>
        <v>否</v>
      </c>
      <c r="I222" s="732" t="str">
        <f t="shared" si="24"/>
        <v>项</v>
      </c>
      <c r="J222" s="686" t="str">
        <f t="shared" si="25"/>
        <v>201</v>
      </c>
      <c r="K222" s="686" t="str">
        <f t="shared" si="26"/>
        <v>20138</v>
      </c>
      <c r="L222" s="686" t="str">
        <f t="shared" si="27"/>
        <v>2013808</v>
      </c>
    </row>
    <row r="223" s="529" customFormat="1" ht="34.9" customHeight="1" spans="1:12">
      <c r="A223" s="484">
        <v>2013810</v>
      </c>
      <c r="B223" s="243" t="s">
        <v>268</v>
      </c>
      <c r="C223" s="561">
        <v>0</v>
      </c>
      <c r="D223" s="561">
        <v>20</v>
      </c>
      <c r="E223" s="478">
        <v>0</v>
      </c>
      <c r="F223" s="477" t="str">
        <f t="shared" si="21"/>
        <v/>
      </c>
      <c r="G223" s="477">
        <f t="shared" si="22"/>
        <v>0</v>
      </c>
      <c r="H223" s="731" t="str">
        <f t="shared" si="23"/>
        <v>是</v>
      </c>
      <c r="I223" s="732" t="str">
        <f t="shared" si="24"/>
        <v>项</v>
      </c>
      <c r="J223" s="686" t="str">
        <f t="shared" si="25"/>
        <v>201</v>
      </c>
      <c r="K223" s="686" t="str">
        <f t="shared" si="26"/>
        <v>20138</v>
      </c>
      <c r="L223" s="686" t="str">
        <f t="shared" si="27"/>
        <v>2013810</v>
      </c>
    </row>
    <row r="224" s="529" customFormat="1" ht="34.9" hidden="1" customHeight="1" spans="1:12">
      <c r="A224" s="484">
        <v>2013812</v>
      </c>
      <c r="B224" s="243" t="s">
        <v>269</v>
      </c>
      <c r="C224" s="300">
        <v>0</v>
      </c>
      <c r="D224" s="301">
        <v>0</v>
      </c>
      <c r="E224" s="548">
        <v>0</v>
      </c>
      <c r="F224" s="477" t="str">
        <f t="shared" si="21"/>
        <v/>
      </c>
      <c r="G224" s="477" t="str">
        <f t="shared" si="22"/>
        <v/>
      </c>
      <c r="H224" s="731" t="str">
        <f t="shared" si="23"/>
        <v>否</v>
      </c>
      <c r="I224" s="732" t="str">
        <f t="shared" si="24"/>
        <v>项</v>
      </c>
      <c r="J224" s="686" t="str">
        <f t="shared" si="25"/>
        <v>201</v>
      </c>
      <c r="K224" s="686" t="str">
        <f t="shared" si="26"/>
        <v>20138</v>
      </c>
      <c r="L224" s="686" t="str">
        <f t="shared" si="27"/>
        <v>2013812</v>
      </c>
    </row>
    <row r="225" s="529" customFormat="1" ht="34.9" hidden="1" customHeight="1" spans="1:12">
      <c r="A225" s="484">
        <v>2013813</v>
      </c>
      <c r="B225" s="243" t="s">
        <v>270</v>
      </c>
      <c r="C225" s="300">
        <v>0</v>
      </c>
      <c r="D225" s="301">
        <v>0</v>
      </c>
      <c r="E225" s="301">
        <v>0</v>
      </c>
      <c r="F225" s="477" t="str">
        <f t="shared" si="21"/>
        <v/>
      </c>
      <c r="G225" s="477" t="str">
        <f t="shared" si="22"/>
        <v/>
      </c>
      <c r="H225" s="731" t="str">
        <f t="shared" si="23"/>
        <v>否</v>
      </c>
      <c r="I225" s="732" t="str">
        <f t="shared" si="24"/>
        <v>项</v>
      </c>
      <c r="J225" s="686" t="str">
        <f t="shared" si="25"/>
        <v>201</v>
      </c>
      <c r="K225" s="686" t="str">
        <f t="shared" si="26"/>
        <v>20138</v>
      </c>
      <c r="L225" s="686" t="str">
        <f t="shared" si="27"/>
        <v>2013813</v>
      </c>
    </row>
    <row r="226" s="529" customFormat="1" ht="34.9" hidden="1" customHeight="1" spans="1:12">
      <c r="A226" s="484">
        <v>2013814</v>
      </c>
      <c r="B226" s="243" t="s">
        <v>271</v>
      </c>
      <c r="C226" s="300">
        <v>0</v>
      </c>
      <c r="D226" s="301">
        <v>0</v>
      </c>
      <c r="E226" s="548">
        <v>0</v>
      </c>
      <c r="F226" s="477" t="str">
        <f t="shared" si="21"/>
        <v/>
      </c>
      <c r="G226" s="477" t="str">
        <f t="shared" si="22"/>
        <v/>
      </c>
      <c r="H226" s="731" t="str">
        <f t="shared" si="23"/>
        <v>否</v>
      </c>
      <c r="I226" s="732" t="str">
        <f t="shared" si="24"/>
        <v>项</v>
      </c>
      <c r="J226" s="686" t="str">
        <f t="shared" si="25"/>
        <v>201</v>
      </c>
      <c r="K226" s="686" t="str">
        <f t="shared" si="26"/>
        <v>20138</v>
      </c>
      <c r="L226" s="686" t="str">
        <f t="shared" si="27"/>
        <v>2013814</v>
      </c>
    </row>
    <row r="227" s="529" customFormat="1" ht="34.9" hidden="1" customHeight="1" spans="1:12">
      <c r="A227" s="484">
        <v>2013815</v>
      </c>
      <c r="B227" s="243" t="s">
        <v>272</v>
      </c>
      <c r="C227" s="300">
        <v>0</v>
      </c>
      <c r="D227" s="301">
        <v>0</v>
      </c>
      <c r="E227" s="548">
        <v>0</v>
      </c>
      <c r="F227" s="477" t="str">
        <f t="shared" si="21"/>
        <v/>
      </c>
      <c r="G227" s="477" t="str">
        <f t="shared" si="22"/>
        <v/>
      </c>
      <c r="H227" s="731" t="str">
        <f t="shared" si="23"/>
        <v>否</v>
      </c>
      <c r="I227" s="732" t="str">
        <f t="shared" si="24"/>
        <v>项</v>
      </c>
      <c r="J227" s="686" t="str">
        <f t="shared" si="25"/>
        <v>201</v>
      </c>
      <c r="K227" s="686" t="str">
        <f t="shared" si="26"/>
        <v>20138</v>
      </c>
      <c r="L227" s="686" t="str">
        <f t="shared" si="27"/>
        <v>2013815</v>
      </c>
    </row>
    <row r="228" s="529" customFormat="1" ht="34.9" customHeight="1" spans="1:12">
      <c r="A228" s="484">
        <v>2013816</v>
      </c>
      <c r="B228" s="243" t="s">
        <v>273</v>
      </c>
      <c r="C228" s="561">
        <v>0</v>
      </c>
      <c r="D228" s="561">
        <v>10</v>
      </c>
      <c r="E228" s="478">
        <v>14</v>
      </c>
      <c r="F228" s="477" t="str">
        <f t="shared" si="21"/>
        <v/>
      </c>
      <c r="G228" s="477">
        <f t="shared" si="22"/>
        <v>1.4</v>
      </c>
      <c r="H228" s="731" t="str">
        <f t="shared" si="23"/>
        <v>是</v>
      </c>
      <c r="I228" s="732" t="str">
        <f t="shared" si="24"/>
        <v>项</v>
      </c>
      <c r="J228" s="686" t="str">
        <f t="shared" si="25"/>
        <v>201</v>
      </c>
      <c r="K228" s="686" t="str">
        <f t="shared" si="26"/>
        <v>20138</v>
      </c>
      <c r="L228" s="686" t="str">
        <f t="shared" si="27"/>
        <v>2013816</v>
      </c>
    </row>
    <row r="229" s="529" customFormat="1" ht="34.9" customHeight="1" spans="1:12">
      <c r="A229" s="484">
        <v>2013850</v>
      </c>
      <c r="B229" s="243" t="s">
        <v>160</v>
      </c>
      <c r="C229" s="561">
        <v>217</v>
      </c>
      <c r="D229" s="561">
        <v>241</v>
      </c>
      <c r="E229" s="478">
        <v>279</v>
      </c>
      <c r="F229" s="477">
        <f t="shared" si="21"/>
        <v>0.285714285714286</v>
      </c>
      <c r="G229" s="477">
        <f t="shared" si="22"/>
        <v>1.15767634854772</v>
      </c>
      <c r="H229" s="731" t="str">
        <f t="shared" si="23"/>
        <v>是</v>
      </c>
      <c r="I229" s="732" t="str">
        <f t="shared" si="24"/>
        <v>项</v>
      </c>
      <c r="J229" s="686" t="str">
        <f t="shared" si="25"/>
        <v>201</v>
      </c>
      <c r="K229" s="686" t="str">
        <f t="shared" si="26"/>
        <v>20138</v>
      </c>
      <c r="L229" s="686" t="str">
        <f t="shared" si="27"/>
        <v>2013850</v>
      </c>
    </row>
    <row r="230" s="529" customFormat="1" ht="34.9" customHeight="1" spans="1:12">
      <c r="A230" s="484">
        <v>2013899</v>
      </c>
      <c r="B230" s="243" t="s">
        <v>274</v>
      </c>
      <c r="C230" s="561">
        <v>50</v>
      </c>
      <c r="D230" s="561">
        <v>88</v>
      </c>
      <c r="E230" s="478">
        <v>25</v>
      </c>
      <c r="F230" s="477">
        <f t="shared" si="21"/>
        <v>-0.5</v>
      </c>
      <c r="G230" s="477">
        <f t="shared" si="22"/>
        <v>0.284090909090909</v>
      </c>
      <c r="H230" s="731" t="str">
        <f t="shared" si="23"/>
        <v>是</v>
      </c>
      <c r="I230" s="732" t="str">
        <f t="shared" si="24"/>
        <v>项</v>
      </c>
      <c r="J230" s="686" t="str">
        <f t="shared" si="25"/>
        <v>201</v>
      </c>
      <c r="K230" s="686" t="str">
        <f t="shared" si="26"/>
        <v>20138</v>
      </c>
      <c r="L230" s="686" t="str">
        <f t="shared" si="27"/>
        <v>2013899</v>
      </c>
    </row>
    <row r="231" s="529" customFormat="1" ht="34.9" customHeight="1" spans="1:12">
      <c r="A231" s="482">
        <v>20139</v>
      </c>
      <c r="B231" s="483" t="s">
        <v>275</v>
      </c>
      <c r="C231" s="693">
        <f>SUMIFS(C232:C$1302,$I232:$I$1302,"项",$K232:$K$1302,$A231)</f>
        <v>8</v>
      </c>
      <c r="D231" s="693">
        <f>SUMIFS(D232:D$1302,$I232:$I$1302,"项",$K232:$K$1302,$A231)</f>
        <v>5684</v>
      </c>
      <c r="E231" s="693">
        <f>SUMIFS(E232:E$1302,$I232:$I$1302,"项",$K232:$K$1302,$A231)</f>
        <v>4792</v>
      </c>
      <c r="F231" s="477">
        <f t="shared" si="21"/>
        <v>598</v>
      </c>
      <c r="G231" s="477">
        <f t="shared" si="22"/>
        <v>0.843068261787474</v>
      </c>
      <c r="H231" s="731" t="str">
        <f t="shared" si="23"/>
        <v>是</v>
      </c>
      <c r="I231" s="732" t="str">
        <f t="shared" si="24"/>
        <v>款</v>
      </c>
      <c r="J231" s="686" t="str">
        <f t="shared" si="25"/>
        <v>201</v>
      </c>
      <c r="K231" s="686" t="str">
        <f t="shared" si="26"/>
        <v>20139</v>
      </c>
      <c r="L231" s="686" t="str">
        <f t="shared" si="27"/>
        <v>20139</v>
      </c>
    </row>
    <row r="232" s="529" customFormat="1" ht="34.9" customHeight="1" spans="1:12">
      <c r="A232" s="484">
        <v>2013901</v>
      </c>
      <c r="B232" s="243" t="s">
        <v>276</v>
      </c>
      <c r="C232" s="561">
        <v>8</v>
      </c>
      <c r="D232" s="561">
        <v>123</v>
      </c>
      <c r="E232" s="561">
        <v>153</v>
      </c>
      <c r="F232" s="477">
        <f t="shared" si="21"/>
        <v>18.125</v>
      </c>
      <c r="G232" s="477">
        <f t="shared" si="22"/>
        <v>1.24390243902439</v>
      </c>
      <c r="H232" s="731" t="str">
        <f t="shared" si="23"/>
        <v>是</v>
      </c>
      <c r="I232" s="732" t="str">
        <f t="shared" si="24"/>
        <v>项</v>
      </c>
      <c r="J232" s="686" t="str">
        <f t="shared" si="25"/>
        <v>201</v>
      </c>
      <c r="K232" s="686" t="str">
        <f t="shared" si="26"/>
        <v>20139</v>
      </c>
      <c r="L232" s="686" t="str">
        <f t="shared" si="27"/>
        <v>2013901</v>
      </c>
    </row>
    <row r="233" s="529" customFormat="1" ht="34.9" customHeight="1" spans="1:12">
      <c r="A233" s="484">
        <v>2013902</v>
      </c>
      <c r="B233" s="243" t="s">
        <v>277</v>
      </c>
      <c r="C233" s="561">
        <v>0</v>
      </c>
      <c r="D233" s="561">
        <v>0</v>
      </c>
      <c r="E233" s="561">
        <v>1444</v>
      </c>
      <c r="F233" s="477" t="str">
        <f t="shared" si="21"/>
        <v/>
      </c>
      <c r="G233" s="477" t="str">
        <f t="shared" si="22"/>
        <v/>
      </c>
      <c r="H233" s="731" t="str">
        <f t="shared" si="23"/>
        <v>是</v>
      </c>
      <c r="I233" s="732" t="str">
        <f t="shared" si="24"/>
        <v>项</v>
      </c>
      <c r="J233" s="686" t="str">
        <f t="shared" si="25"/>
        <v>201</v>
      </c>
      <c r="K233" s="686" t="str">
        <f t="shared" si="26"/>
        <v>20139</v>
      </c>
      <c r="L233" s="686" t="str">
        <f t="shared" si="27"/>
        <v>2013902</v>
      </c>
    </row>
    <row r="234" s="529" customFormat="1" ht="34.9" hidden="1" customHeight="1" spans="1:12">
      <c r="A234" s="484">
        <v>2013903</v>
      </c>
      <c r="B234" s="243" t="s">
        <v>278</v>
      </c>
      <c r="C234" s="300">
        <v>0</v>
      </c>
      <c r="D234" s="300">
        <v>0</v>
      </c>
      <c r="E234" s="300">
        <v>0</v>
      </c>
      <c r="F234" s="477" t="str">
        <f t="shared" si="21"/>
        <v/>
      </c>
      <c r="G234" s="477" t="str">
        <f t="shared" si="22"/>
        <v/>
      </c>
      <c r="H234" s="731" t="str">
        <f t="shared" si="23"/>
        <v>否</v>
      </c>
      <c r="I234" s="732" t="str">
        <f t="shared" si="24"/>
        <v>项</v>
      </c>
      <c r="J234" s="686" t="str">
        <f t="shared" si="25"/>
        <v>201</v>
      </c>
      <c r="K234" s="686" t="str">
        <f t="shared" si="26"/>
        <v>20139</v>
      </c>
      <c r="L234" s="686" t="str">
        <f t="shared" si="27"/>
        <v>2013903</v>
      </c>
    </row>
    <row r="235" s="529" customFormat="1" ht="34.9" customHeight="1" spans="1:12">
      <c r="A235" s="484">
        <v>2013904</v>
      </c>
      <c r="B235" s="243" t="s">
        <v>279</v>
      </c>
      <c r="C235" s="561">
        <v>0</v>
      </c>
      <c r="D235" s="561">
        <v>5213</v>
      </c>
      <c r="E235" s="561">
        <v>3041</v>
      </c>
      <c r="F235" s="477" t="str">
        <f t="shared" si="21"/>
        <v/>
      </c>
      <c r="G235" s="477">
        <f t="shared" si="22"/>
        <v>0.583349319010167</v>
      </c>
      <c r="H235" s="731" t="str">
        <f t="shared" si="23"/>
        <v>是</v>
      </c>
      <c r="I235" s="732" t="str">
        <f t="shared" si="24"/>
        <v>项</v>
      </c>
      <c r="J235" s="686" t="str">
        <f t="shared" si="25"/>
        <v>201</v>
      </c>
      <c r="K235" s="686" t="str">
        <f t="shared" si="26"/>
        <v>20139</v>
      </c>
      <c r="L235" s="686" t="str">
        <f t="shared" si="27"/>
        <v>2013904</v>
      </c>
    </row>
    <row r="236" s="529" customFormat="1" ht="34.9" hidden="1" customHeight="1" spans="1:12">
      <c r="A236" s="484">
        <v>2013950</v>
      </c>
      <c r="B236" s="243" t="s">
        <v>280</v>
      </c>
      <c r="C236" s="300">
        <v>0</v>
      </c>
      <c r="D236" s="300">
        <v>0</v>
      </c>
      <c r="E236" s="300">
        <v>0</v>
      </c>
      <c r="F236" s="477" t="str">
        <f t="shared" si="21"/>
        <v/>
      </c>
      <c r="G236" s="477" t="str">
        <f t="shared" si="22"/>
        <v/>
      </c>
      <c r="H236" s="731" t="str">
        <f t="shared" si="23"/>
        <v>否</v>
      </c>
      <c r="I236" s="732" t="str">
        <f t="shared" si="24"/>
        <v>项</v>
      </c>
      <c r="J236" s="686" t="str">
        <f t="shared" si="25"/>
        <v>201</v>
      </c>
      <c r="K236" s="686" t="str">
        <f t="shared" si="26"/>
        <v>20139</v>
      </c>
      <c r="L236" s="686" t="str">
        <f t="shared" si="27"/>
        <v>2013950</v>
      </c>
    </row>
    <row r="237" s="529" customFormat="1" ht="34.9" customHeight="1" spans="1:12">
      <c r="A237" s="484">
        <v>2013999</v>
      </c>
      <c r="B237" s="243" t="s">
        <v>281</v>
      </c>
      <c r="C237" s="561">
        <v>0</v>
      </c>
      <c r="D237" s="561">
        <v>348</v>
      </c>
      <c r="E237" s="561">
        <v>154</v>
      </c>
      <c r="F237" s="477" t="str">
        <f t="shared" si="21"/>
        <v/>
      </c>
      <c r="G237" s="477">
        <f t="shared" si="22"/>
        <v>0.442528735632184</v>
      </c>
      <c r="H237" s="731" t="str">
        <f t="shared" si="23"/>
        <v>是</v>
      </c>
      <c r="I237" s="732" t="str">
        <f t="shared" si="24"/>
        <v>项</v>
      </c>
      <c r="J237" s="686" t="str">
        <f t="shared" si="25"/>
        <v>201</v>
      </c>
      <c r="K237" s="686" t="str">
        <f t="shared" si="26"/>
        <v>20139</v>
      </c>
      <c r="L237" s="686" t="str">
        <f t="shared" si="27"/>
        <v>2013999</v>
      </c>
    </row>
    <row r="238" s="529" customFormat="1" ht="34.9" customHeight="1" spans="1:12">
      <c r="A238" s="482">
        <v>20140</v>
      </c>
      <c r="B238" s="483" t="s">
        <v>282</v>
      </c>
      <c r="C238" s="693">
        <f>SUMIFS(C239:C$1302,$I239:$I$1302,"项",$K239:$K$1302,$A238)</f>
        <v>224</v>
      </c>
      <c r="D238" s="693">
        <f>SUMIFS(D239:D$1302,$I239:$I$1302,"项",$K239:$K$1302,$A238)</f>
        <v>211</v>
      </c>
      <c r="E238" s="693">
        <f>SUMIFS(E239:E$1302,$I239:$I$1302,"项",$K239:$K$1302,$A238)</f>
        <v>207</v>
      </c>
      <c r="F238" s="477">
        <f t="shared" si="21"/>
        <v>-0.0758928571428571</v>
      </c>
      <c r="G238" s="477">
        <f t="shared" si="22"/>
        <v>0.981042654028436</v>
      </c>
      <c r="H238" s="731" t="str">
        <f t="shared" si="23"/>
        <v>是</v>
      </c>
      <c r="I238" s="732" t="str">
        <f t="shared" si="24"/>
        <v>款</v>
      </c>
      <c r="J238" s="686" t="str">
        <f t="shared" si="25"/>
        <v>201</v>
      </c>
      <c r="K238" s="686" t="str">
        <f t="shared" si="26"/>
        <v>20140</v>
      </c>
      <c r="L238" s="686" t="str">
        <f t="shared" si="27"/>
        <v>20140</v>
      </c>
    </row>
    <row r="239" s="529" customFormat="1" ht="34.9" customHeight="1" spans="1:12">
      <c r="A239" s="484">
        <v>2014001</v>
      </c>
      <c r="B239" s="243" t="s">
        <v>276</v>
      </c>
      <c r="C239" s="561">
        <v>218</v>
      </c>
      <c r="D239" s="561">
        <v>192</v>
      </c>
      <c r="E239" s="478">
        <v>196</v>
      </c>
      <c r="F239" s="477">
        <f t="shared" si="21"/>
        <v>-0.100917431192661</v>
      </c>
      <c r="G239" s="477">
        <f t="shared" si="22"/>
        <v>1.02083333333333</v>
      </c>
      <c r="H239" s="731" t="str">
        <f t="shared" si="23"/>
        <v>是</v>
      </c>
      <c r="I239" s="732" t="str">
        <f t="shared" si="24"/>
        <v>项</v>
      </c>
      <c r="J239" s="686" t="str">
        <f t="shared" si="25"/>
        <v>201</v>
      </c>
      <c r="K239" s="686" t="str">
        <f t="shared" si="26"/>
        <v>20140</v>
      </c>
      <c r="L239" s="686" t="str">
        <f t="shared" si="27"/>
        <v>2014001</v>
      </c>
    </row>
    <row r="240" s="529" customFormat="1" ht="34.9" hidden="1" customHeight="1" spans="1:12">
      <c r="A240" s="484">
        <v>2014002</v>
      </c>
      <c r="B240" s="243" t="s">
        <v>277</v>
      </c>
      <c r="C240" s="300">
        <v>0</v>
      </c>
      <c r="D240" s="301">
        <v>0</v>
      </c>
      <c r="E240" s="548">
        <v>0</v>
      </c>
      <c r="F240" s="477" t="str">
        <f t="shared" si="21"/>
        <v/>
      </c>
      <c r="G240" s="477" t="str">
        <f t="shared" si="22"/>
        <v/>
      </c>
      <c r="H240" s="731" t="str">
        <f t="shared" si="23"/>
        <v>否</v>
      </c>
      <c r="I240" s="732" t="str">
        <f t="shared" si="24"/>
        <v>项</v>
      </c>
      <c r="J240" s="686" t="str">
        <f t="shared" si="25"/>
        <v>201</v>
      </c>
      <c r="K240" s="686" t="str">
        <f t="shared" si="26"/>
        <v>20140</v>
      </c>
      <c r="L240" s="686" t="str">
        <f t="shared" si="27"/>
        <v>2014002</v>
      </c>
    </row>
    <row r="241" s="529" customFormat="1" ht="34.9" hidden="1" customHeight="1" spans="1:12">
      <c r="A241" s="484">
        <v>2014003</v>
      </c>
      <c r="B241" s="243" t="s">
        <v>278</v>
      </c>
      <c r="C241" s="300">
        <v>0</v>
      </c>
      <c r="D241" s="301">
        <v>0</v>
      </c>
      <c r="E241" s="548">
        <v>0</v>
      </c>
      <c r="F241" s="477" t="str">
        <f t="shared" si="21"/>
        <v/>
      </c>
      <c r="G241" s="477" t="str">
        <f t="shared" si="22"/>
        <v/>
      </c>
      <c r="H241" s="731" t="str">
        <f t="shared" si="23"/>
        <v>否</v>
      </c>
      <c r="I241" s="732" t="str">
        <f t="shared" si="24"/>
        <v>项</v>
      </c>
      <c r="J241" s="686" t="str">
        <f t="shared" si="25"/>
        <v>201</v>
      </c>
      <c r="K241" s="686" t="str">
        <f t="shared" si="26"/>
        <v>20140</v>
      </c>
      <c r="L241" s="686" t="str">
        <f t="shared" si="27"/>
        <v>2014003</v>
      </c>
    </row>
    <row r="242" s="529" customFormat="1" ht="34.9" customHeight="1" spans="1:12">
      <c r="A242" s="484">
        <v>2014004</v>
      </c>
      <c r="B242" s="243" t="s">
        <v>283</v>
      </c>
      <c r="C242" s="561">
        <v>6</v>
      </c>
      <c r="D242" s="561">
        <v>19</v>
      </c>
      <c r="E242" s="478">
        <v>11</v>
      </c>
      <c r="F242" s="477">
        <f t="shared" si="21"/>
        <v>0.833333333333333</v>
      </c>
      <c r="G242" s="477">
        <f t="shared" si="22"/>
        <v>0.578947368421053</v>
      </c>
      <c r="H242" s="731" t="str">
        <f t="shared" si="23"/>
        <v>是</v>
      </c>
      <c r="I242" s="732" t="str">
        <f t="shared" si="24"/>
        <v>项</v>
      </c>
      <c r="J242" s="686" t="str">
        <f t="shared" si="25"/>
        <v>201</v>
      </c>
      <c r="K242" s="686" t="str">
        <f t="shared" si="26"/>
        <v>20140</v>
      </c>
      <c r="L242" s="686" t="str">
        <f t="shared" si="27"/>
        <v>2014004</v>
      </c>
    </row>
    <row r="243" s="529" customFormat="1" ht="34.9" hidden="1" customHeight="1" spans="1:12">
      <c r="A243" s="484">
        <v>2014099</v>
      </c>
      <c r="B243" s="243" t="s">
        <v>284</v>
      </c>
      <c r="C243" s="300">
        <v>0</v>
      </c>
      <c r="D243" s="301">
        <v>0</v>
      </c>
      <c r="E243" s="548">
        <v>0</v>
      </c>
      <c r="F243" s="477" t="str">
        <f t="shared" si="21"/>
        <v/>
      </c>
      <c r="G243" s="477" t="str">
        <f t="shared" si="22"/>
        <v/>
      </c>
      <c r="H243" s="731" t="str">
        <f t="shared" si="23"/>
        <v>否</v>
      </c>
      <c r="I243" s="732" t="str">
        <f t="shared" si="24"/>
        <v>项</v>
      </c>
      <c r="J243" s="686" t="str">
        <f t="shared" si="25"/>
        <v>201</v>
      </c>
      <c r="K243" s="686" t="str">
        <f t="shared" si="26"/>
        <v>20140</v>
      </c>
      <c r="L243" s="686" t="str">
        <f t="shared" si="27"/>
        <v>2014099</v>
      </c>
    </row>
    <row r="244" s="529" customFormat="1" ht="34.9" hidden="1" customHeight="1" spans="1:12">
      <c r="A244" s="482">
        <v>20141</v>
      </c>
      <c r="B244" s="483" t="s">
        <v>285</v>
      </c>
      <c r="C244" s="297">
        <f>SUMIFS(C245:C$1302,$I245:$I$1302,"项",$K245:$K$1302,$A244)</f>
        <v>0</v>
      </c>
      <c r="D244" s="297">
        <f>SUMIFS(D245:D$1302,$I245:$I$1302,"项",$K245:$K$1302,$A244)</f>
        <v>0</v>
      </c>
      <c r="E244" s="297">
        <f>SUMIFS(E245:E$1302,$I245:$I$1302,"项",$K245:$K$1302,$A244)</f>
        <v>0</v>
      </c>
      <c r="F244" s="477" t="str">
        <f t="shared" si="21"/>
        <v/>
      </c>
      <c r="G244" s="477" t="str">
        <f t="shared" si="22"/>
        <v/>
      </c>
      <c r="H244" s="731" t="str">
        <f t="shared" si="23"/>
        <v>否</v>
      </c>
      <c r="I244" s="732" t="str">
        <f t="shared" si="24"/>
        <v>款</v>
      </c>
      <c r="J244" s="686" t="str">
        <f t="shared" si="25"/>
        <v>201</v>
      </c>
      <c r="K244" s="686" t="str">
        <f t="shared" si="26"/>
        <v>20141</v>
      </c>
      <c r="L244" s="686" t="str">
        <f t="shared" si="27"/>
        <v>20141</v>
      </c>
    </row>
    <row r="245" s="529" customFormat="1" ht="34.9" hidden="1" customHeight="1" spans="1:12">
      <c r="A245" s="484">
        <v>2014199</v>
      </c>
      <c r="B245" s="243" t="s">
        <v>286</v>
      </c>
      <c r="C245" s="300"/>
      <c r="D245" s="301"/>
      <c r="E245" s="548"/>
      <c r="F245" s="477" t="str">
        <f t="shared" si="21"/>
        <v/>
      </c>
      <c r="G245" s="477" t="str">
        <f t="shared" si="22"/>
        <v/>
      </c>
      <c r="H245" s="731" t="str">
        <f t="shared" si="23"/>
        <v>否</v>
      </c>
      <c r="I245" s="732" t="str">
        <f t="shared" si="24"/>
        <v>项</v>
      </c>
      <c r="J245" s="686" t="str">
        <f t="shared" si="25"/>
        <v>201</v>
      </c>
      <c r="K245" s="686" t="str">
        <f t="shared" si="26"/>
        <v>20141</v>
      </c>
      <c r="L245" s="686" t="str">
        <f t="shared" si="27"/>
        <v>2014199</v>
      </c>
    </row>
    <row r="246" s="529" customFormat="1" ht="34.9" customHeight="1" spans="1:12">
      <c r="A246" s="482">
        <v>20199</v>
      </c>
      <c r="B246" s="483" t="s">
        <v>286</v>
      </c>
      <c r="C246" s="693">
        <f>SUMIFS(C247:C$1302,$I247:$I$1302,"项",$K247:$K$1302,$A246)</f>
        <v>0</v>
      </c>
      <c r="D246" s="693">
        <f>SUMIFS(D247:D$1302,$I247:$I$1302,"项",$K247:$K$1302,$A246)</f>
        <v>0</v>
      </c>
      <c r="E246" s="693">
        <f>SUMIFS(E247:E$1302,$I247:$I$1302,"项",$K247:$K$1302,$A246)</f>
        <v>42</v>
      </c>
      <c r="F246" s="477" t="str">
        <f t="shared" si="21"/>
        <v/>
      </c>
      <c r="G246" s="477" t="str">
        <f t="shared" si="22"/>
        <v/>
      </c>
      <c r="H246" s="731" t="str">
        <f t="shared" si="23"/>
        <v>是</v>
      </c>
      <c r="I246" s="732" t="str">
        <f t="shared" si="24"/>
        <v>款</v>
      </c>
      <c r="J246" s="686" t="str">
        <f t="shared" si="25"/>
        <v>201</v>
      </c>
      <c r="K246" s="686" t="str">
        <f t="shared" si="26"/>
        <v>20199</v>
      </c>
      <c r="L246" s="686" t="str">
        <f t="shared" si="27"/>
        <v>20199</v>
      </c>
    </row>
    <row r="247" s="529" customFormat="1" ht="34.9" hidden="1" customHeight="1" spans="1:12">
      <c r="A247" s="484">
        <v>2019901</v>
      </c>
      <c r="B247" s="243" t="s">
        <v>287</v>
      </c>
      <c r="C247" s="300">
        <v>0</v>
      </c>
      <c r="D247" s="301">
        <v>0</v>
      </c>
      <c r="E247" s="548">
        <v>0</v>
      </c>
      <c r="F247" s="477" t="str">
        <f t="shared" si="21"/>
        <v/>
      </c>
      <c r="G247" s="477" t="str">
        <f t="shared" si="22"/>
        <v/>
      </c>
      <c r="H247" s="731" t="str">
        <f t="shared" si="23"/>
        <v>否</v>
      </c>
      <c r="I247" s="732" t="str">
        <f t="shared" si="24"/>
        <v>项</v>
      </c>
      <c r="J247" s="686" t="str">
        <f t="shared" si="25"/>
        <v>201</v>
      </c>
      <c r="K247" s="686" t="str">
        <f t="shared" si="26"/>
        <v>20199</v>
      </c>
      <c r="L247" s="686" t="str">
        <f t="shared" si="27"/>
        <v>2019901</v>
      </c>
    </row>
    <row r="248" s="529" customFormat="1" ht="34.9" customHeight="1" spans="1:12">
      <c r="A248" s="484">
        <v>2019999</v>
      </c>
      <c r="B248" s="243" t="s">
        <v>288</v>
      </c>
      <c r="C248" s="561">
        <v>0</v>
      </c>
      <c r="D248" s="561">
        <v>0</v>
      </c>
      <c r="E248" s="478">
        <v>42</v>
      </c>
      <c r="F248" s="477" t="str">
        <f t="shared" si="21"/>
        <v/>
      </c>
      <c r="G248" s="477" t="str">
        <f t="shared" si="22"/>
        <v/>
      </c>
      <c r="H248" s="731" t="str">
        <f t="shared" si="23"/>
        <v>是</v>
      </c>
      <c r="I248" s="732" t="str">
        <f t="shared" si="24"/>
        <v>项</v>
      </c>
      <c r="J248" s="686" t="str">
        <f t="shared" si="25"/>
        <v>201</v>
      </c>
      <c r="K248" s="686" t="str">
        <f t="shared" si="26"/>
        <v>20199</v>
      </c>
      <c r="L248" s="686" t="str">
        <f t="shared" si="27"/>
        <v>2019999</v>
      </c>
    </row>
    <row r="249" s="529" customFormat="1" ht="34.9" customHeight="1" spans="1:12">
      <c r="A249" s="730">
        <v>202</v>
      </c>
      <c r="B249" s="185" t="s">
        <v>85</v>
      </c>
      <c r="C249" s="353">
        <f>SUMIFS(C250:C$1302,$I250:$I$1302,"款",$J250:$J$1302,$A249)</f>
        <v>0</v>
      </c>
      <c r="D249" s="353">
        <f>SUMIFS(D250:D$1302,$I250:$I$1302,"款",$J250:$J$1302,$A249)</f>
        <v>0</v>
      </c>
      <c r="E249" s="353">
        <f>SUMIFS(E250:E$1302,$I250:$I$1302,"款",$J250:$J$1302,$A249)</f>
        <v>0</v>
      </c>
      <c r="F249" s="471" t="str">
        <f t="shared" si="21"/>
        <v/>
      </c>
      <c r="G249" s="471" t="str">
        <f t="shared" si="22"/>
        <v/>
      </c>
      <c r="H249" s="731" t="str">
        <f t="shared" si="23"/>
        <v>是</v>
      </c>
      <c r="I249" s="732" t="str">
        <f t="shared" si="24"/>
        <v>类</v>
      </c>
      <c r="J249" s="686" t="str">
        <f t="shared" si="25"/>
        <v>202</v>
      </c>
      <c r="K249" s="686" t="str">
        <f t="shared" si="26"/>
        <v>202</v>
      </c>
      <c r="L249" s="686" t="str">
        <f t="shared" si="27"/>
        <v>202</v>
      </c>
    </row>
    <row r="250" s="529" customFormat="1" ht="34.9" hidden="1" customHeight="1" spans="1:12">
      <c r="A250" s="482">
        <v>20205</v>
      </c>
      <c r="B250" s="483" t="s">
        <v>289</v>
      </c>
      <c r="C250" s="297">
        <f>SUMIFS(C251:C$1302,$I251:$I$1302,"项",$K251:$K$1302,$A250)</f>
        <v>0</v>
      </c>
      <c r="D250" s="297">
        <f>SUMIFS(D251:D$1302,$I251:$I$1302,"项",$K251:$K$1302,$A250)</f>
        <v>0</v>
      </c>
      <c r="E250" s="297">
        <f>SUMIFS(E251:E$1302,$I251:$I$1302,"项",$K251:$K$1302,$A250)</f>
        <v>0</v>
      </c>
      <c r="F250" s="477" t="str">
        <f t="shared" si="21"/>
        <v/>
      </c>
      <c r="G250" s="477" t="str">
        <f t="shared" si="22"/>
        <v/>
      </c>
      <c r="H250" s="731" t="str">
        <f t="shared" si="23"/>
        <v>否</v>
      </c>
      <c r="I250" s="732" t="str">
        <f t="shared" si="24"/>
        <v>款</v>
      </c>
      <c r="J250" s="686" t="str">
        <f t="shared" si="25"/>
        <v>202</v>
      </c>
      <c r="K250" s="686" t="str">
        <f t="shared" si="26"/>
        <v>20205</v>
      </c>
      <c r="L250" s="686" t="str">
        <f t="shared" si="27"/>
        <v>20205</v>
      </c>
    </row>
    <row r="251" s="529" customFormat="1" ht="34.9" hidden="1" customHeight="1" spans="1:12">
      <c r="A251" s="482">
        <v>20299</v>
      </c>
      <c r="B251" s="483" t="s">
        <v>290</v>
      </c>
      <c r="C251" s="297">
        <f>SUMIFS(C252:C$1302,$I252:$I$1302,"项",$K252:$K$1302,$A251)</f>
        <v>0</v>
      </c>
      <c r="D251" s="297">
        <f>SUMIFS(D252:D$1302,$I252:$I$1302,"项",$K252:$K$1302,$A251)</f>
        <v>0</v>
      </c>
      <c r="E251" s="297">
        <f>SUMIFS(E252:E$1302,$I252:$I$1302,"项",$K252:$K$1302,$A251)</f>
        <v>0</v>
      </c>
      <c r="F251" s="477" t="str">
        <f t="shared" si="21"/>
        <v/>
      </c>
      <c r="G251" s="477" t="str">
        <f t="shared" si="22"/>
        <v/>
      </c>
      <c r="H251" s="731" t="str">
        <f t="shared" si="23"/>
        <v>否</v>
      </c>
      <c r="I251" s="732" t="str">
        <f t="shared" si="24"/>
        <v>款</v>
      </c>
      <c r="J251" s="686" t="str">
        <f t="shared" si="25"/>
        <v>202</v>
      </c>
      <c r="K251" s="686" t="str">
        <f t="shared" si="26"/>
        <v>20299</v>
      </c>
      <c r="L251" s="686" t="str">
        <f t="shared" si="27"/>
        <v>20299</v>
      </c>
    </row>
    <row r="252" s="529" customFormat="1" ht="34.9" customHeight="1" spans="1:12">
      <c r="A252" s="730">
        <v>203</v>
      </c>
      <c r="B252" s="185" t="s">
        <v>87</v>
      </c>
      <c r="C252" s="353">
        <f>SUMIFS(C253:C$1302,$I253:$I$1302,"款",$J253:$J$1302,$A252)</f>
        <v>0</v>
      </c>
      <c r="D252" s="353">
        <f>SUMIFS(D253:D$1302,$I253:$I$1302,"款",$J253:$J$1302,$A252)</f>
        <v>20</v>
      </c>
      <c r="E252" s="353">
        <f>SUMIFS(E253:E$1302,$I253:$I$1302,"款",$J253:$J$1302,$A252)</f>
        <v>0</v>
      </c>
      <c r="F252" s="471" t="str">
        <f t="shared" si="21"/>
        <v/>
      </c>
      <c r="G252" s="471">
        <f t="shared" si="22"/>
        <v>0</v>
      </c>
      <c r="H252" s="731" t="str">
        <f t="shared" si="23"/>
        <v>是</v>
      </c>
      <c r="I252" s="732" t="str">
        <f t="shared" si="24"/>
        <v>类</v>
      </c>
      <c r="J252" s="686" t="str">
        <f t="shared" si="25"/>
        <v>203</v>
      </c>
      <c r="K252" s="686" t="str">
        <f t="shared" si="26"/>
        <v>203</v>
      </c>
      <c r="L252" s="686" t="str">
        <f t="shared" si="27"/>
        <v>203</v>
      </c>
    </row>
    <row r="253" s="529" customFormat="1" ht="34.9" hidden="1" customHeight="1" spans="1:12">
      <c r="A253" s="482">
        <v>20301</v>
      </c>
      <c r="B253" s="483" t="s">
        <v>291</v>
      </c>
      <c r="C253" s="297">
        <f>SUMIFS(C254:C$1302,$I254:$I$1302,"项",$K254:$K$1302,$A253)</f>
        <v>0</v>
      </c>
      <c r="D253" s="297">
        <f>SUMIFS(D254:D$1302,$I254:$I$1302,"项",$K254:$K$1302,$A253)</f>
        <v>0</v>
      </c>
      <c r="E253" s="297">
        <f>SUMIFS(E254:E$1302,$I254:$I$1302,"项",$K254:$K$1302,$A253)</f>
        <v>0</v>
      </c>
      <c r="F253" s="477" t="str">
        <f t="shared" si="21"/>
        <v/>
      </c>
      <c r="G253" s="477" t="str">
        <f t="shared" si="22"/>
        <v/>
      </c>
      <c r="H253" s="731" t="str">
        <f t="shared" si="23"/>
        <v>否</v>
      </c>
      <c r="I253" s="732" t="str">
        <f t="shared" si="24"/>
        <v>款</v>
      </c>
      <c r="J253" s="686" t="str">
        <f t="shared" si="25"/>
        <v>203</v>
      </c>
      <c r="K253" s="686" t="str">
        <f t="shared" si="26"/>
        <v>20301</v>
      </c>
      <c r="L253" s="686" t="str">
        <f t="shared" si="27"/>
        <v>20301</v>
      </c>
    </row>
    <row r="254" s="529" customFormat="1" ht="34.9" hidden="1" customHeight="1" spans="1:12">
      <c r="A254" s="484">
        <v>2030101</v>
      </c>
      <c r="B254" s="243" t="s">
        <v>292</v>
      </c>
      <c r="C254" s="300">
        <v>0</v>
      </c>
      <c r="D254" s="301">
        <v>0</v>
      </c>
      <c r="E254" s="548">
        <v>0</v>
      </c>
      <c r="F254" s="477" t="str">
        <f t="shared" si="21"/>
        <v/>
      </c>
      <c r="G254" s="477" t="str">
        <f t="shared" si="22"/>
        <v/>
      </c>
      <c r="H254" s="731" t="str">
        <f t="shared" si="23"/>
        <v>否</v>
      </c>
      <c r="I254" s="732" t="str">
        <f t="shared" si="24"/>
        <v>项</v>
      </c>
      <c r="J254" s="686" t="str">
        <f t="shared" si="25"/>
        <v>203</v>
      </c>
      <c r="K254" s="686" t="str">
        <f t="shared" si="26"/>
        <v>20301</v>
      </c>
      <c r="L254" s="686" t="str">
        <f t="shared" si="27"/>
        <v>2030101</v>
      </c>
    </row>
    <row r="255" s="529" customFormat="1" ht="34.9" hidden="1" customHeight="1" spans="1:12">
      <c r="A255" s="484">
        <v>2030102</v>
      </c>
      <c r="B255" s="243" t="s">
        <v>293</v>
      </c>
      <c r="C255" s="300">
        <v>0</v>
      </c>
      <c r="D255" s="301">
        <v>0</v>
      </c>
      <c r="E255" s="548">
        <v>0</v>
      </c>
      <c r="F255" s="477" t="str">
        <f t="shared" si="21"/>
        <v/>
      </c>
      <c r="G255" s="477" t="str">
        <f t="shared" si="22"/>
        <v/>
      </c>
      <c r="H255" s="731" t="str">
        <f t="shared" si="23"/>
        <v>否</v>
      </c>
      <c r="I255" s="732" t="str">
        <f t="shared" si="24"/>
        <v>项</v>
      </c>
      <c r="J255" s="686" t="str">
        <f t="shared" si="25"/>
        <v>203</v>
      </c>
      <c r="K255" s="686" t="str">
        <f t="shared" si="26"/>
        <v>20301</v>
      </c>
      <c r="L255" s="686" t="str">
        <f t="shared" si="27"/>
        <v>2030102</v>
      </c>
    </row>
    <row r="256" s="529" customFormat="1" ht="34.9" hidden="1" customHeight="1" spans="1:12">
      <c r="A256" s="733">
        <v>2030199</v>
      </c>
      <c r="B256" s="347" t="s">
        <v>294</v>
      </c>
      <c r="C256" s="314">
        <v>0</v>
      </c>
      <c r="D256" s="716">
        <v>0</v>
      </c>
      <c r="E256" s="716">
        <v>0</v>
      </c>
      <c r="F256" s="471" t="str">
        <f t="shared" si="21"/>
        <v/>
      </c>
      <c r="G256" s="471" t="str">
        <f t="shared" si="22"/>
        <v/>
      </c>
      <c r="H256" s="731" t="str">
        <f t="shared" si="23"/>
        <v>否</v>
      </c>
      <c r="I256" s="732" t="str">
        <f t="shared" si="24"/>
        <v>项</v>
      </c>
      <c r="J256" s="686" t="str">
        <f t="shared" si="25"/>
        <v>203</v>
      </c>
      <c r="K256" s="686" t="str">
        <f t="shared" si="26"/>
        <v>20301</v>
      </c>
      <c r="L256" s="686" t="str">
        <f t="shared" si="27"/>
        <v>2030199</v>
      </c>
    </row>
    <row r="257" s="529" customFormat="1" ht="34.9" hidden="1" customHeight="1" spans="1:12">
      <c r="A257" s="482">
        <v>20304</v>
      </c>
      <c r="B257" s="483" t="s">
        <v>295</v>
      </c>
      <c r="C257" s="297">
        <f>SUMIFS(C258:C$1302,$I258:$I$1302,"项",$K258:$K$1302,$A257)</f>
        <v>0</v>
      </c>
      <c r="D257" s="297">
        <f>SUMIFS(D258:D$1302,$I258:$I$1302,"项",$K258:$K$1302,$A257)</f>
        <v>0</v>
      </c>
      <c r="E257" s="297">
        <f>SUMIFS(E258:E$1302,$I258:$I$1302,"项",$K258:$K$1302,$A257)</f>
        <v>0</v>
      </c>
      <c r="F257" s="477" t="str">
        <f t="shared" si="21"/>
        <v/>
      </c>
      <c r="G257" s="477" t="str">
        <f t="shared" si="22"/>
        <v/>
      </c>
      <c r="H257" s="731" t="str">
        <f t="shared" si="23"/>
        <v>否</v>
      </c>
      <c r="I257" s="732" t="str">
        <f t="shared" si="24"/>
        <v>款</v>
      </c>
      <c r="J257" s="686" t="str">
        <f t="shared" si="25"/>
        <v>203</v>
      </c>
      <c r="K257" s="686" t="str">
        <f t="shared" si="26"/>
        <v>20304</v>
      </c>
      <c r="L257" s="686" t="str">
        <f t="shared" si="27"/>
        <v>20304</v>
      </c>
    </row>
    <row r="258" s="529" customFormat="1" ht="34.9" hidden="1" customHeight="1" spans="1:12">
      <c r="A258" s="484">
        <v>2030401</v>
      </c>
      <c r="B258" s="243" t="s">
        <v>296</v>
      </c>
      <c r="C258" s="300">
        <v>0</v>
      </c>
      <c r="D258" s="301">
        <v>0</v>
      </c>
      <c r="E258" s="548">
        <v>0</v>
      </c>
      <c r="F258" s="477" t="str">
        <f t="shared" si="21"/>
        <v/>
      </c>
      <c r="G258" s="477" t="str">
        <f t="shared" si="22"/>
        <v/>
      </c>
      <c r="H258" s="731" t="str">
        <f t="shared" si="23"/>
        <v>否</v>
      </c>
      <c r="I258" s="732" t="str">
        <f t="shared" si="24"/>
        <v>项</v>
      </c>
      <c r="J258" s="686" t="str">
        <f t="shared" si="25"/>
        <v>203</v>
      </c>
      <c r="K258" s="686" t="str">
        <f t="shared" si="26"/>
        <v>20304</v>
      </c>
      <c r="L258" s="686" t="str">
        <f t="shared" si="27"/>
        <v>2030401</v>
      </c>
    </row>
    <row r="259" s="529" customFormat="1" ht="34.9" hidden="1" customHeight="1" spans="1:12">
      <c r="A259" s="482">
        <v>20305</v>
      </c>
      <c r="B259" s="483" t="s">
        <v>297</v>
      </c>
      <c r="C259" s="297">
        <f>SUMIFS(C260:C$1302,$I260:$I$1302,"项",$K260:$K$1302,$A259)</f>
        <v>0</v>
      </c>
      <c r="D259" s="297">
        <f>SUMIFS(D260:D$1302,$I260:$I$1302,"项",$K260:$K$1302,$A259)</f>
        <v>0</v>
      </c>
      <c r="E259" s="297">
        <f>SUMIFS(E260:E$1302,$I260:$I$1302,"项",$K260:$K$1302,$A259)</f>
        <v>0</v>
      </c>
      <c r="F259" s="471" t="str">
        <f t="shared" si="21"/>
        <v/>
      </c>
      <c r="G259" s="471" t="str">
        <f t="shared" si="22"/>
        <v/>
      </c>
      <c r="H259" s="731" t="str">
        <f t="shared" si="23"/>
        <v>否</v>
      </c>
      <c r="I259" s="732" t="str">
        <f t="shared" si="24"/>
        <v>款</v>
      </c>
      <c r="J259" s="686" t="str">
        <f t="shared" si="25"/>
        <v>203</v>
      </c>
      <c r="K259" s="686" t="str">
        <f t="shared" si="26"/>
        <v>20305</v>
      </c>
      <c r="L259" s="686" t="str">
        <f t="shared" si="27"/>
        <v>20305</v>
      </c>
    </row>
    <row r="260" s="529" customFormat="1" ht="34.9" hidden="1" customHeight="1" spans="1:12">
      <c r="A260" s="734">
        <v>2030501</v>
      </c>
      <c r="B260" s="243" t="s">
        <v>298</v>
      </c>
      <c r="C260" s="300">
        <v>0</v>
      </c>
      <c r="D260" s="301">
        <v>0</v>
      </c>
      <c r="E260" s="301">
        <v>0</v>
      </c>
      <c r="F260" s="477" t="str">
        <f t="shared" si="21"/>
        <v/>
      </c>
      <c r="G260" s="477" t="str">
        <f t="shared" si="22"/>
        <v/>
      </c>
      <c r="H260" s="731" t="str">
        <f t="shared" si="23"/>
        <v>否</v>
      </c>
      <c r="I260" s="732" t="str">
        <f t="shared" si="24"/>
        <v>项</v>
      </c>
      <c r="J260" s="686" t="str">
        <f t="shared" si="25"/>
        <v>203</v>
      </c>
      <c r="K260" s="686" t="str">
        <f t="shared" si="26"/>
        <v>20305</v>
      </c>
      <c r="L260" s="686" t="str">
        <f t="shared" si="27"/>
        <v>2030501</v>
      </c>
    </row>
    <row r="261" s="529" customFormat="1" ht="34.9" customHeight="1" spans="1:12">
      <c r="A261" s="735">
        <v>20306</v>
      </c>
      <c r="B261" s="483" t="s">
        <v>299</v>
      </c>
      <c r="C261" s="693">
        <f>SUMIFS(C262:C$1302,$I262:$I$1302,"项",$K262:$K$1302,$A261)</f>
        <v>0</v>
      </c>
      <c r="D261" s="693">
        <f>SUMIFS(D262:D$1302,$I262:$I$1302,"项",$K262:$K$1302,$A261)</f>
        <v>20</v>
      </c>
      <c r="E261" s="693">
        <f>SUMIFS(E262:E$1302,$I262:$I$1302,"项",$K262:$K$1302,$A261)</f>
        <v>0</v>
      </c>
      <c r="F261" s="477" t="str">
        <f>IF(C261&lt;&gt;0,E261/C261-1,"")</f>
        <v/>
      </c>
      <c r="G261" s="477">
        <f>IF(D261&lt;&gt;0,E261/D261,"")</f>
        <v>0</v>
      </c>
      <c r="H261" s="731" t="str">
        <f>IF(LEN(A261)=3,"是",IF(B261&lt;&gt;"",IF(SUM(C261:E261)&lt;&gt;0,"是","否"),"是"))</f>
        <v>是</v>
      </c>
      <c r="I261" s="732" t="str">
        <f>_xlfn.IFS(LEN(A261)=3,"类",LEN(A261)=5,"款",LEN(A261)=7,"项")</f>
        <v>款</v>
      </c>
      <c r="J261" s="686" t="str">
        <f>LEFT(A261,3)</f>
        <v>203</v>
      </c>
      <c r="K261" s="686" t="str">
        <f>LEFT(A261,5)</f>
        <v>20306</v>
      </c>
      <c r="L261" s="686" t="str">
        <f>LEFT(A261,7)</f>
        <v>20306</v>
      </c>
    </row>
    <row r="262" s="529" customFormat="1" ht="34.9" hidden="1" customHeight="1" spans="1:12">
      <c r="A262" s="734">
        <v>2030601</v>
      </c>
      <c r="B262" s="243" t="s">
        <v>300</v>
      </c>
      <c r="C262" s="300">
        <v>0</v>
      </c>
      <c r="D262" s="301">
        <v>0</v>
      </c>
      <c r="E262" s="301">
        <v>0</v>
      </c>
      <c r="F262" s="477" t="str">
        <f>IF(C262&lt;&gt;0,E262/C262-1,"")</f>
        <v/>
      </c>
      <c r="G262" s="477" t="str">
        <f>IF(D262&lt;&gt;0,E262/D262,"")</f>
        <v/>
      </c>
      <c r="H262" s="731" t="str">
        <f>IF(LEN(A262)=3,"是",IF(B262&lt;&gt;"",IF(SUM(C262:E262)&lt;&gt;0,"是","否"),"是"))</f>
        <v>否</v>
      </c>
      <c r="I262" s="732" t="str">
        <f>_xlfn.IFS(LEN(A262)=3,"类",LEN(A262)=5,"款",LEN(A262)=7,"项")</f>
        <v>项</v>
      </c>
      <c r="J262" s="686" t="str">
        <f>LEFT(A262,3)</f>
        <v>203</v>
      </c>
      <c r="K262" s="686" t="str">
        <f>LEFT(A262,5)</f>
        <v>20306</v>
      </c>
      <c r="L262" s="686" t="str">
        <f>LEFT(A262,7)</f>
        <v>2030601</v>
      </c>
    </row>
    <row r="263" s="529" customFormat="1" ht="34.9" hidden="1" customHeight="1" spans="1:12">
      <c r="A263" s="734">
        <v>2030602</v>
      </c>
      <c r="B263" s="243" t="s">
        <v>301</v>
      </c>
      <c r="C263" s="300">
        <v>0</v>
      </c>
      <c r="D263" s="301">
        <v>0</v>
      </c>
      <c r="E263" s="548">
        <v>0</v>
      </c>
      <c r="F263" s="477" t="str">
        <f t="shared" ref="F263:F326" si="28">IF(C263&lt;&gt;0,E263/C263-1,"")</f>
        <v/>
      </c>
      <c r="G263" s="477" t="str">
        <f t="shared" ref="G263:G326" si="29">IF(D263&lt;&gt;0,E263/D263,"")</f>
        <v/>
      </c>
      <c r="H263" s="731" t="str">
        <f t="shared" ref="H263:H326" si="30">IF(LEN(A263)=3,"是",IF(B263&lt;&gt;"",IF(SUM(C263:E263)&lt;&gt;0,"是","否"),"是"))</f>
        <v>否</v>
      </c>
      <c r="I263" s="732" t="str">
        <f t="shared" ref="I263:I326" si="31">_xlfn.IFS(LEN(A263)=3,"类",LEN(A263)=5,"款",LEN(A263)=7,"项")</f>
        <v>项</v>
      </c>
      <c r="J263" s="686" t="str">
        <f t="shared" ref="J263:J326" si="32">LEFT(A263,3)</f>
        <v>203</v>
      </c>
      <c r="K263" s="686" t="str">
        <f t="shared" ref="K263:K326" si="33">LEFT(A263,5)</f>
        <v>20306</v>
      </c>
      <c r="L263" s="686" t="str">
        <f t="shared" ref="L263:L326" si="34">LEFT(A263,7)</f>
        <v>2030602</v>
      </c>
    </row>
    <row r="264" s="529" customFormat="1" ht="34.9" customHeight="1" spans="1:12">
      <c r="A264" s="734">
        <v>2030603</v>
      </c>
      <c r="B264" s="243" t="s">
        <v>302</v>
      </c>
      <c r="C264" s="561">
        <v>0</v>
      </c>
      <c r="D264" s="561">
        <v>20</v>
      </c>
      <c r="E264" s="561">
        <v>0</v>
      </c>
      <c r="F264" s="477" t="str">
        <f t="shared" si="28"/>
        <v/>
      </c>
      <c r="G264" s="477">
        <f t="shared" si="29"/>
        <v>0</v>
      </c>
      <c r="H264" s="731" t="str">
        <f t="shared" si="30"/>
        <v>是</v>
      </c>
      <c r="I264" s="732" t="str">
        <f t="shared" si="31"/>
        <v>项</v>
      </c>
      <c r="J264" s="686" t="str">
        <f t="shared" si="32"/>
        <v>203</v>
      </c>
      <c r="K264" s="686" t="str">
        <f t="shared" si="33"/>
        <v>20306</v>
      </c>
      <c r="L264" s="686" t="str">
        <f t="shared" si="34"/>
        <v>2030603</v>
      </c>
    </row>
    <row r="265" s="529" customFormat="1" ht="34.9" hidden="1" customHeight="1" spans="1:12">
      <c r="A265" s="734">
        <v>2030604</v>
      </c>
      <c r="B265" s="243" t="s">
        <v>303</v>
      </c>
      <c r="C265" s="300">
        <v>0</v>
      </c>
      <c r="D265" s="301">
        <v>0</v>
      </c>
      <c r="E265" s="548">
        <v>0</v>
      </c>
      <c r="F265" s="477" t="str">
        <f t="shared" si="28"/>
        <v/>
      </c>
      <c r="G265" s="477" t="str">
        <f t="shared" si="29"/>
        <v/>
      </c>
      <c r="H265" s="731" t="str">
        <f t="shared" si="30"/>
        <v>否</v>
      </c>
      <c r="I265" s="732" t="str">
        <f t="shared" si="31"/>
        <v>项</v>
      </c>
      <c r="J265" s="686" t="str">
        <f t="shared" si="32"/>
        <v>203</v>
      </c>
      <c r="K265" s="686" t="str">
        <f t="shared" si="33"/>
        <v>20306</v>
      </c>
      <c r="L265" s="686" t="str">
        <f t="shared" si="34"/>
        <v>2030604</v>
      </c>
    </row>
    <row r="266" s="529" customFormat="1" ht="34.9" hidden="1" customHeight="1" spans="1:12">
      <c r="A266" s="484">
        <v>2030607</v>
      </c>
      <c r="B266" s="243" t="s">
        <v>304</v>
      </c>
      <c r="C266" s="300">
        <v>0</v>
      </c>
      <c r="D266" s="301">
        <v>0</v>
      </c>
      <c r="E266" s="301">
        <v>0</v>
      </c>
      <c r="F266" s="477" t="str">
        <f t="shared" si="28"/>
        <v/>
      </c>
      <c r="G266" s="477" t="str">
        <f t="shared" si="29"/>
        <v/>
      </c>
      <c r="H266" s="731" t="str">
        <f t="shared" si="30"/>
        <v>否</v>
      </c>
      <c r="I266" s="732" t="str">
        <f t="shared" si="31"/>
        <v>项</v>
      </c>
      <c r="J266" s="686" t="str">
        <f t="shared" si="32"/>
        <v>203</v>
      </c>
      <c r="K266" s="686" t="str">
        <f t="shared" si="33"/>
        <v>20306</v>
      </c>
      <c r="L266" s="686" t="str">
        <f t="shared" si="34"/>
        <v>2030607</v>
      </c>
    </row>
    <row r="267" s="529" customFormat="1" ht="34.9" hidden="1" customHeight="1" spans="1:12">
      <c r="A267" s="484">
        <v>2030608</v>
      </c>
      <c r="B267" s="243" t="s">
        <v>305</v>
      </c>
      <c r="C267" s="300">
        <v>0</v>
      </c>
      <c r="D267" s="301">
        <v>0</v>
      </c>
      <c r="E267" s="548">
        <v>0</v>
      </c>
      <c r="F267" s="477" t="str">
        <f t="shared" si="28"/>
        <v/>
      </c>
      <c r="G267" s="477" t="str">
        <f t="shared" si="29"/>
        <v/>
      </c>
      <c r="H267" s="731" t="str">
        <f t="shared" si="30"/>
        <v>否</v>
      </c>
      <c r="I267" s="732" t="str">
        <f t="shared" si="31"/>
        <v>项</v>
      </c>
      <c r="J267" s="686" t="str">
        <f t="shared" si="32"/>
        <v>203</v>
      </c>
      <c r="K267" s="686" t="str">
        <f t="shared" si="33"/>
        <v>20306</v>
      </c>
      <c r="L267" s="686" t="str">
        <f t="shared" si="34"/>
        <v>2030608</v>
      </c>
    </row>
    <row r="268" s="529" customFormat="1" ht="34.9" hidden="1" customHeight="1" spans="1:12">
      <c r="A268" s="484">
        <v>2030699</v>
      </c>
      <c r="B268" s="243" t="s">
        <v>306</v>
      </c>
      <c r="C268" s="300">
        <v>0</v>
      </c>
      <c r="D268" s="301">
        <v>0</v>
      </c>
      <c r="E268" s="548">
        <v>0</v>
      </c>
      <c r="F268" s="477" t="str">
        <f t="shared" si="28"/>
        <v/>
      </c>
      <c r="G268" s="477" t="str">
        <f t="shared" si="29"/>
        <v/>
      </c>
      <c r="H268" s="731" t="str">
        <f t="shared" si="30"/>
        <v>否</v>
      </c>
      <c r="I268" s="732" t="str">
        <f t="shared" si="31"/>
        <v>项</v>
      </c>
      <c r="J268" s="686" t="str">
        <f t="shared" si="32"/>
        <v>203</v>
      </c>
      <c r="K268" s="686" t="str">
        <f t="shared" si="33"/>
        <v>20306</v>
      </c>
      <c r="L268" s="686" t="str">
        <f t="shared" si="34"/>
        <v>2030699</v>
      </c>
    </row>
    <row r="269" s="529" customFormat="1" ht="34.9" hidden="1" customHeight="1" spans="1:12">
      <c r="A269" s="482">
        <v>20399</v>
      </c>
      <c r="B269" s="483" t="s">
        <v>307</v>
      </c>
      <c r="C269" s="297">
        <f>SUMIFS(C270:C$1302,$I270:$I$1302,"项",$K270:$K$1302,$A269)</f>
        <v>0</v>
      </c>
      <c r="D269" s="297">
        <f>SUMIFS(D270:D$1302,$I270:$I$1302,"项",$K270:$K$1302,$A269)</f>
        <v>0</v>
      </c>
      <c r="E269" s="297">
        <f>SUMIFS(E270:E$1302,$I270:$I$1302,"项",$K270:$K$1302,$A269)</f>
        <v>0</v>
      </c>
      <c r="F269" s="477" t="str">
        <f t="shared" si="28"/>
        <v/>
      </c>
      <c r="G269" s="477" t="str">
        <f t="shared" si="29"/>
        <v/>
      </c>
      <c r="H269" s="731" t="str">
        <f t="shared" si="30"/>
        <v>否</v>
      </c>
      <c r="I269" s="732" t="str">
        <f t="shared" si="31"/>
        <v>款</v>
      </c>
      <c r="J269" s="686" t="str">
        <f t="shared" si="32"/>
        <v>203</v>
      </c>
      <c r="K269" s="686" t="str">
        <f t="shared" si="33"/>
        <v>20399</v>
      </c>
      <c r="L269" s="686" t="str">
        <f t="shared" si="34"/>
        <v>20399</v>
      </c>
    </row>
    <row r="270" s="529" customFormat="1" ht="34.9" hidden="1" customHeight="1" spans="1:12">
      <c r="A270" s="484">
        <v>2039999</v>
      </c>
      <c r="B270" s="243" t="s">
        <v>308</v>
      </c>
      <c r="C270" s="300">
        <v>0</v>
      </c>
      <c r="D270" s="301">
        <v>0</v>
      </c>
      <c r="E270" s="548">
        <v>0</v>
      </c>
      <c r="F270" s="477" t="str">
        <f t="shared" si="28"/>
        <v/>
      </c>
      <c r="G270" s="477" t="str">
        <f t="shared" si="29"/>
        <v/>
      </c>
      <c r="H270" s="731" t="str">
        <f t="shared" si="30"/>
        <v>否</v>
      </c>
      <c r="I270" s="732" t="str">
        <f t="shared" si="31"/>
        <v>项</v>
      </c>
      <c r="J270" s="686" t="str">
        <f t="shared" si="32"/>
        <v>203</v>
      </c>
      <c r="K270" s="686" t="str">
        <f t="shared" si="33"/>
        <v>20399</v>
      </c>
      <c r="L270" s="686" t="str">
        <f t="shared" si="34"/>
        <v>2039999</v>
      </c>
    </row>
    <row r="271" s="529" customFormat="1" ht="34.9" customHeight="1" spans="1:12">
      <c r="A271" s="730">
        <v>204</v>
      </c>
      <c r="B271" s="185" t="s">
        <v>89</v>
      </c>
      <c r="C271" s="353">
        <f>SUMIFS(C272:C$1302,$I272:$I$1302,"款",$J272:$J$1302,$A271)</f>
        <v>13228</v>
      </c>
      <c r="D271" s="353">
        <f>SUMIFS(D272:D$1302,$I272:$I$1302,"款",$J272:$J$1302,$A271)</f>
        <v>14130</v>
      </c>
      <c r="E271" s="353">
        <f>SUMIFS(E272:E$1302,$I272:$I$1302,"款",$J272:$J$1302,$A271)</f>
        <v>13815</v>
      </c>
      <c r="F271" s="471">
        <f t="shared" si="28"/>
        <v>0.0443755669791353</v>
      </c>
      <c r="G271" s="471">
        <f t="shared" si="29"/>
        <v>0.977707006369427</v>
      </c>
      <c r="H271" s="731" t="str">
        <f t="shared" si="30"/>
        <v>是</v>
      </c>
      <c r="I271" s="732" t="str">
        <f t="shared" si="31"/>
        <v>类</v>
      </c>
      <c r="J271" s="686" t="str">
        <f t="shared" si="32"/>
        <v>204</v>
      </c>
      <c r="K271" s="686" t="str">
        <f t="shared" si="33"/>
        <v>204</v>
      </c>
      <c r="L271" s="686" t="str">
        <f t="shared" si="34"/>
        <v>204</v>
      </c>
    </row>
    <row r="272" s="529" customFormat="1" ht="34.9" hidden="1" customHeight="1" spans="1:12">
      <c r="A272" s="482">
        <v>20401</v>
      </c>
      <c r="B272" s="483" t="s">
        <v>309</v>
      </c>
      <c r="C272" s="297">
        <f>SUMIFS(C273:C$1302,$I273:$I$1302,"项",$K273:$K$1302,$A272)</f>
        <v>0</v>
      </c>
      <c r="D272" s="297">
        <f>SUMIFS(D273:D$1302,$I273:$I$1302,"项",$K273:$K$1302,$A272)</f>
        <v>0</v>
      </c>
      <c r="E272" s="297">
        <f>SUMIFS(E273:E$1302,$I273:$I$1302,"项",$K273:$K$1302,$A272)</f>
        <v>0</v>
      </c>
      <c r="F272" s="477" t="str">
        <f t="shared" si="28"/>
        <v/>
      </c>
      <c r="G272" s="477" t="str">
        <f t="shared" si="29"/>
        <v/>
      </c>
      <c r="H272" s="731" t="str">
        <f t="shared" si="30"/>
        <v>否</v>
      </c>
      <c r="I272" s="732" t="str">
        <f t="shared" si="31"/>
        <v>款</v>
      </c>
      <c r="J272" s="686" t="str">
        <f t="shared" si="32"/>
        <v>204</v>
      </c>
      <c r="K272" s="686" t="str">
        <f t="shared" si="33"/>
        <v>20401</v>
      </c>
      <c r="L272" s="686" t="str">
        <f t="shared" si="34"/>
        <v>20401</v>
      </c>
    </row>
    <row r="273" s="529" customFormat="1" ht="34.9" hidden="1" customHeight="1" spans="1:12">
      <c r="A273" s="484">
        <v>2040101</v>
      </c>
      <c r="B273" s="243" t="s">
        <v>310</v>
      </c>
      <c r="C273" s="300">
        <v>0</v>
      </c>
      <c r="D273" s="301">
        <v>0</v>
      </c>
      <c r="E273" s="548">
        <v>0</v>
      </c>
      <c r="F273" s="477" t="str">
        <f t="shared" si="28"/>
        <v/>
      </c>
      <c r="G273" s="477" t="str">
        <f t="shared" si="29"/>
        <v/>
      </c>
      <c r="H273" s="731" t="str">
        <f t="shared" si="30"/>
        <v>否</v>
      </c>
      <c r="I273" s="732" t="str">
        <f t="shared" si="31"/>
        <v>项</v>
      </c>
      <c r="J273" s="686" t="str">
        <f t="shared" si="32"/>
        <v>204</v>
      </c>
      <c r="K273" s="686" t="str">
        <f t="shared" si="33"/>
        <v>20401</v>
      </c>
      <c r="L273" s="686" t="str">
        <f t="shared" si="34"/>
        <v>2040101</v>
      </c>
    </row>
    <row r="274" s="529" customFormat="1" ht="34.9" hidden="1" customHeight="1" spans="1:12">
      <c r="A274" s="484">
        <v>2040199</v>
      </c>
      <c r="B274" s="243" t="s">
        <v>311</v>
      </c>
      <c r="C274" s="300">
        <v>0</v>
      </c>
      <c r="D274" s="301">
        <v>0</v>
      </c>
      <c r="E274" s="548">
        <v>0</v>
      </c>
      <c r="F274" s="477" t="str">
        <f t="shared" si="28"/>
        <v/>
      </c>
      <c r="G274" s="477" t="str">
        <f t="shared" si="29"/>
        <v/>
      </c>
      <c r="H274" s="731" t="str">
        <f t="shared" si="30"/>
        <v>否</v>
      </c>
      <c r="I274" s="732" t="str">
        <f t="shared" si="31"/>
        <v>项</v>
      </c>
      <c r="J274" s="686" t="str">
        <f t="shared" si="32"/>
        <v>204</v>
      </c>
      <c r="K274" s="686" t="str">
        <f t="shared" si="33"/>
        <v>20401</v>
      </c>
      <c r="L274" s="686" t="str">
        <f t="shared" si="34"/>
        <v>2040199</v>
      </c>
    </row>
    <row r="275" s="529" customFormat="1" ht="34.9" customHeight="1" spans="1:12">
      <c r="A275" s="482">
        <v>20402</v>
      </c>
      <c r="B275" s="483" t="s">
        <v>312</v>
      </c>
      <c r="C275" s="693">
        <f>SUMIFS(C276:C$1302,$I276:$I$1302,"项",$K276:$K$1302,$A275)</f>
        <v>11913</v>
      </c>
      <c r="D275" s="693">
        <f>SUMIFS(D276:D$1302,$I276:$I$1302,"项",$K276:$K$1302,$A275)</f>
        <v>12428</v>
      </c>
      <c r="E275" s="693">
        <f>SUMIFS(E276:E$1302,$I276:$I$1302,"项",$K276:$K$1302,$A275)</f>
        <v>12528</v>
      </c>
      <c r="F275" s="477">
        <f t="shared" si="28"/>
        <v>0.0516242760010073</v>
      </c>
      <c r="G275" s="477">
        <f t="shared" si="29"/>
        <v>1.00804634695848</v>
      </c>
      <c r="H275" s="731" t="str">
        <f t="shared" si="30"/>
        <v>是</v>
      </c>
      <c r="I275" s="732" t="str">
        <f t="shared" si="31"/>
        <v>款</v>
      </c>
      <c r="J275" s="686" t="str">
        <f t="shared" si="32"/>
        <v>204</v>
      </c>
      <c r="K275" s="686" t="str">
        <f t="shared" si="33"/>
        <v>20402</v>
      </c>
      <c r="L275" s="686" t="str">
        <f t="shared" si="34"/>
        <v>20402</v>
      </c>
    </row>
    <row r="276" s="529" customFormat="1" ht="34.9" customHeight="1" spans="1:12">
      <c r="A276" s="484">
        <v>2040201</v>
      </c>
      <c r="B276" s="243" t="s">
        <v>151</v>
      </c>
      <c r="C276" s="561">
        <v>11057</v>
      </c>
      <c r="D276" s="561">
        <v>10508</v>
      </c>
      <c r="E276" s="561">
        <v>10257</v>
      </c>
      <c r="F276" s="477">
        <f t="shared" si="28"/>
        <v>-0.0723523559735914</v>
      </c>
      <c r="G276" s="477">
        <f t="shared" si="29"/>
        <v>0.976113437381043</v>
      </c>
      <c r="H276" s="731" t="str">
        <f t="shared" si="30"/>
        <v>是</v>
      </c>
      <c r="I276" s="732" t="str">
        <f t="shared" si="31"/>
        <v>项</v>
      </c>
      <c r="J276" s="686" t="str">
        <f t="shared" si="32"/>
        <v>204</v>
      </c>
      <c r="K276" s="686" t="str">
        <f t="shared" si="33"/>
        <v>20402</v>
      </c>
      <c r="L276" s="686" t="str">
        <f t="shared" si="34"/>
        <v>2040201</v>
      </c>
    </row>
    <row r="277" s="529" customFormat="1" ht="34.9" customHeight="1" spans="1:12">
      <c r="A277" s="484">
        <v>2040202</v>
      </c>
      <c r="B277" s="243" t="s">
        <v>152</v>
      </c>
      <c r="C277" s="561">
        <v>11</v>
      </c>
      <c r="D277" s="561">
        <v>12</v>
      </c>
      <c r="E277" s="561">
        <v>9</v>
      </c>
      <c r="F277" s="477">
        <f t="shared" si="28"/>
        <v>-0.181818181818182</v>
      </c>
      <c r="G277" s="477">
        <f t="shared" si="29"/>
        <v>0.75</v>
      </c>
      <c r="H277" s="731" t="str">
        <f t="shared" si="30"/>
        <v>是</v>
      </c>
      <c r="I277" s="732" t="str">
        <f t="shared" si="31"/>
        <v>项</v>
      </c>
      <c r="J277" s="686" t="str">
        <f t="shared" si="32"/>
        <v>204</v>
      </c>
      <c r="K277" s="686" t="str">
        <f t="shared" si="33"/>
        <v>20402</v>
      </c>
      <c r="L277" s="686" t="str">
        <f t="shared" si="34"/>
        <v>2040202</v>
      </c>
    </row>
    <row r="278" s="529" customFormat="1" ht="34.9" hidden="1" customHeight="1" spans="1:12">
      <c r="A278" s="733">
        <v>2040203</v>
      </c>
      <c r="B278" s="347" t="s">
        <v>153</v>
      </c>
      <c r="C278" s="314">
        <v>0</v>
      </c>
      <c r="D278" s="300">
        <v>0</v>
      </c>
      <c r="E278" s="300">
        <v>0</v>
      </c>
      <c r="F278" s="471" t="str">
        <f t="shared" si="28"/>
        <v/>
      </c>
      <c r="G278" s="471" t="str">
        <f t="shared" si="29"/>
        <v/>
      </c>
      <c r="H278" s="731" t="str">
        <f t="shared" si="30"/>
        <v>否</v>
      </c>
      <c r="I278" s="732" t="str">
        <f t="shared" si="31"/>
        <v>项</v>
      </c>
      <c r="J278" s="686" t="str">
        <f t="shared" si="32"/>
        <v>204</v>
      </c>
      <c r="K278" s="686" t="str">
        <f t="shared" si="33"/>
        <v>20402</v>
      </c>
      <c r="L278" s="686" t="str">
        <f t="shared" si="34"/>
        <v>2040203</v>
      </c>
    </row>
    <row r="279" s="529" customFormat="1" ht="34.9" hidden="1" customHeight="1" spans="1:12">
      <c r="A279" s="484">
        <v>2040219</v>
      </c>
      <c r="B279" s="243" t="s">
        <v>192</v>
      </c>
      <c r="C279" s="300">
        <v>0</v>
      </c>
      <c r="D279" s="300">
        <v>0</v>
      </c>
      <c r="E279" s="300">
        <v>0</v>
      </c>
      <c r="F279" s="477" t="str">
        <f t="shared" si="28"/>
        <v/>
      </c>
      <c r="G279" s="477" t="str">
        <f t="shared" si="29"/>
        <v/>
      </c>
      <c r="H279" s="731" t="str">
        <f t="shared" si="30"/>
        <v>否</v>
      </c>
      <c r="I279" s="732" t="str">
        <f t="shared" si="31"/>
        <v>项</v>
      </c>
      <c r="J279" s="686" t="str">
        <f t="shared" si="32"/>
        <v>204</v>
      </c>
      <c r="K279" s="686" t="str">
        <f t="shared" si="33"/>
        <v>20402</v>
      </c>
      <c r="L279" s="686" t="str">
        <f t="shared" si="34"/>
        <v>2040219</v>
      </c>
    </row>
    <row r="280" s="529" customFormat="1" ht="34.9" hidden="1" customHeight="1" spans="1:12">
      <c r="A280" s="484">
        <v>2040220</v>
      </c>
      <c r="B280" s="243" t="s">
        <v>313</v>
      </c>
      <c r="C280" s="300">
        <v>0</v>
      </c>
      <c r="D280" s="300">
        <v>0</v>
      </c>
      <c r="E280" s="300">
        <v>0</v>
      </c>
      <c r="F280" s="477" t="str">
        <f t="shared" si="28"/>
        <v/>
      </c>
      <c r="G280" s="477" t="str">
        <f t="shared" si="29"/>
        <v/>
      </c>
      <c r="H280" s="731" t="str">
        <f t="shared" si="30"/>
        <v>否</v>
      </c>
      <c r="I280" s="732" t="str">
        <f t="shared" si="31"/>
        <v>项</v>
      </c>
      <c r="J280" s="686" t="str">
        <f t="shared" si="32"/>
        <v>204</v>
      </c>
      <c r="K280" s="686" t="str">
        <f t="shared" si="33"/>
        <v>20402</v>
      </c>
      <c r="L280" s="686" t="str">
        <f t="shared" si="34"/>
        <v>2040220</v>
      </c>
    </row>
    <row r="281" s="529" customFormat="1" ht="34.9" hidden="1" customHeight="1" spans="1:12">
      <c r="A281" s="484">
        <v>2040221</v>
      </c>
      <c r="B281" s="243" t="s">
        <v>314</v>
      </c>
      <c r="C281" s="300">
        <v>0</v>
      </c>
      <c r="D281" s="300">
        <v>0</v>
      </c>
      <c r="E281" s="300">
        <v>0</v>
      </c>
      <c r="F281" s="477" t="str">
        <f t="shared" si="28"/>
        <v/>
      </c>
      <c r="G281" s="477" t="str">
        <f t="shared" si="29"/>
        <v/>
      </c>
      <c r="H281" s="731" t="str">
        <f t="shared" si="30"/>
        <v>否</v>
      </c>
      <c r="I281" s="732" t="str">
        <f t="shared" si="31"/>
        <v>项</v>
      </c>
      <c r="J281" s="686" t="str">
        <f t="shared" si="32"/>
        <v>204</v>
      </c>
      <c r="K281" s="686" t="str">
        <f t="shared" si="33"/>
        <v>20402</v>
      </c>
      <c r="L281" s="686" t="str">
        <f t="shared" si="34"/>
        <v>2040221</v>
      </c>
    </row>
    <row r="282" s="529" customFormat="1" ht="34.9" hidden="1" customHeight="1" spans="1:12">
      <c r="A282" s="484">
        <v>2040222</v>
      </c>
      <c r="B282" s="243" t="s">
        <v>315</v>
      </c>
      <c r="C282" s="300">
        <v>0</v>
      </c>
      <c r="D282" s="300">
        <v>0</v>
      </c>
      <c r="E282" s="300">
        <v>0</v>
      </c>
      <c r="F282" s="477" t="str">
        <f t="shared" si="28"/>
        <v/>
      </c>
      <c r="G282" s="477" t="str">
        <f t="shared" si="29"/>
        <v/>
      </c>
      <c r="H282" s="731" t="str">
        <f t="shared" si="30"/>
        <v>否</v>
      </c>
      <c r="I282" s="732" t="str">
        <f t="shared" si="31"/>
        <v>项</v>
      </c>
      <c r="J282" s="686" t="str">
        <f t="shared" si="32"/>
        <v>204</v>
      </c>
      <c r="K282" s="686" t="str">
        <f t="shared" si="33"/>
        <v>20402</v>
      </c>
      <c r="L282" s="686" t="str">
        <f t="shared" si="34"/>
        <v>2040222</v>
      </c>
    </row>
    <row r="283" s="529" customFormat="1" ht="34.9" hidden="1" customHeight="1" spans="1:12">
      <c r="A283" s="484">
        <v>2040223</v>
      </c>
      <c r="B283" s="243" t="s">
        <v>316</v>
      </c>
      <c r="C283" s="300">
        <v>0</v>
      </c>
      <c r="D283" s="300">
        <v>0</v>
      </c>
      <c r="E283" s="300">
        <v>0</v>
      </c>
      <c r="F283" s="477" t="str">
        <f t="shared" si="28"/>
        <v/>
      </c>
      <c r="G283" s="477" t="str">
        <f t="shared" si="29"/>
        <v/>
      </c>
      <c r="H283" s="731" t="str">
        <f t="shared" si="30"/>
        <v>否</v>
      </c>
      <c r="I283" s="732" t="str">
        <f t="shared" si="31"/>
        <v>项</v>
      </c>
      <c r="J283" s="686" t="str">
        <f t="shared" si="32"/>
        <v>204</v>
      </c>
      <c r="K283" s="686" t="str">
        <f t="shared" si="33"/>
        <v>20402</v>
      </c>
      <c r="L283" s="686" t="str">
        <f t="shared" si="34"/>
        <v>2040223</v>
      </c>
    </row>
    <row r="284" s="529" customFormat="1" ht="34.9" hidden="1" customHeight="1" spans="1:12">
      <c r="A284" s="484">
        <v>2040250</v>
      </c>
      <c r="B284" s="243" t="s">
        <v>160</v>
      </c>
      <c r="C284" s="300">
        <v>0</v>
      </c>
      <c r="D284" s="300">
        <v>0</v>
      </c>
      <c r="E284" s="300">
        <v>0</v>
      </c>
      <c r="F284" s="477" t="str">
        <f t="shared" si="28"/>
        <v/>
      </c>
      <c r="G284" s="477" t="str">
        <f t="shared" si="29"/>
        <v/>
      </c>
      <c r="H284" s="731" t="str">
        <f t="shared" si="30"/>
        <v>否</v>
      </c>
      <c r="I284" s="732" t="str">
        <f t="shared" si="31"/>
        <v>项</v>
      </c>
      <c r="J284" s="686" t="str">
        <f t="shared" si="32"/>
        <v>204</v>
      </c>
      <c r="K284" s="686" t="str">
        <f t="shared" si="33"/>
        <v>20402</v>
      </c>
      <c r="L284" s="686" t="str">
        <f t="shared" si="34"/>
        <v>2040250</v>
      </c>
    </row>
    <row r="285" s="529" customFormat="1" ht="34.9" customHeight="1" spans="1:12">
      <c r="A285" s="484">
        <v>2040299</v>
      </c>
      <c r="B285" s="243" t="s">
        <v>317</v>
      </c>
      <c r="C285" s="561">
        <v>845</v>
      </c>
      <c r="D285" s="561">
        <v>1908</v>
      </c>
      <c r="E285" s="561">
        <v>2262</v>
      </c>
      <c r="F285" s="477">
        <f t="shared" si="28"/>
        <v>1.67692307692308</v>
      </c>
      <c r="G285" s="477">
        <f t="shared" si="29"/>
        <v>1.18553459119497</v>
      </c>
      <c r="H285" s="731" t="str">
        <f t="shared" si="30"/>
        <v>是</v>
      </c>
      <c r="I285" s="732" t="str">
        <f t="shared" si="31"/>
        <v>项</v>
      </c>
      <c r="J285" s="686" t="str">
        <f t="shared" si="32"/>
        <v>204</v>
      </c>
      <c r="K285" s="686" t="str">
        <f t="shared" si="33"/>
        <v>20402</v>
      </c>
      <c r="L285" s="686" t="str">
        <f t="shared" si="34"/>
        <v>2040299</v>
      </c>
    </row>
    <row r="286" s="529" customFormat="1" ht="34.9" hidden="1" customHeight="1" spans="1:12">
      <c r="A286" s="482">
        <v>20403</v>
      </c>
      <c r="B286" s="483" t="s">
        <v>318</v>
      </c>
      <c r="C286" s="297">
        <f>SUMIFS(C287:C$1302,$I287:$I$1302,"项",$K287:$K$1302,$A286)</f>
        <v>0</v>
      </c>
      <c r="D286" s="297">
        <f>SUMIFS(D287:D$1302,$I287:$I$1302,"项",$K287:$K$1302,$A286)</f>
        <v>0</v>
      </c>
      <c r="E286" s="297">
        <f>SUMIFS(E287:E$1302,$I287:$I$1302,"项",$K287:$K$1302,$A286)</f>
        <v>0</v>
      </c>
      <c r="F286" s="477" t="str">
        <f t="shared" si="28"/>
        <v/>
      </c>
      <c r="G286" s="477" t="str">
        <f t="shared" si="29"/>
        <v/>
      </c>
      <c r="H286" s="731" t="str">
        <f t="shared" si="30"/>
        <v>否</v>
      </c>
      <c r="I286" s="732" t="str">
        <f t="shared" si="31"/>
        <v>款</v>
      </c>
      <c r="J286" s="686" t="str">
        <f t="shared" si="32"/>
        <v>204</v>
      </c>
      <c r="K286" s="686" t="str">
        <f t="shared" si="33"/>
        <v>20403</v>
      </c>
      <c r="L286" s="686" t="str">
        <f t="shared" si="34"/>
        <v>20403</v>
      </c>
    </row>
    <row r="287" s="529" customFormat="1" ht="34.9" hidden="1" customHeight="1" spans="1:12">
      <c r="A287" s="484">
        <v>2040301</v>
      </c>
      <c r="B287" s="243" t="s">
        <v>151</v>
      </c>
      <c r="C287" s="300">
        <v>0</v>
      </c>
      <c r="D287" s="301">
        <v>0</v>
      </c>
      <c r="E287" s="548">
        <v>0</v>
      </c>
      <c r="F287" s="477" t="str">
        <f t="shared" si="28"/>
        <v/>
      </c>
      <c r="G287" s="477" t="str">
        <f t="shared" si="29"/>
        <v/>
      </c>
      <c r="H287" s="731" t="str">
        <f t="shared" si="30"/>
        <v>否</v>
      </c>
      <c r="I287" s="732" t="str">
        <f t="shared" si="31"/>
        <v>项</v>
      </c>
      <c r="J287" s="686" t="str">
        <f t="shared" si="32"/>
        <v>204</v>
      </c>
      <c r="K287" s="686" t="str">
        <f t="shared" si="33"/>
        <v>20403</v>
      </c>
      <c r="L287" s="686" t="str">
        <f t="shared" si="34"/>
        <v>2040301</v>
      </c>
    </row>
    <row r="288" s="529" customFormat="1" ht="34.9" hidden="1" customHeight="1" spans="1:12">
      <c r="A288" s="484">
        <v>2040302</v>
      </c>
      <c r="B288" s="243" t="s">
        <v>152</v>
      </c>
      <c r="C288" s="300">
        <v>0</v>
      </c>
      <c r="D288" s="301">
        <v>0</v>
      </c>
      <c r="E288" s="548">
        <v>0</v>
      </c>
      <c r="F288" s="477" t="str">
        <f t="shared" si="28"/>
        <v/>
      </c>
      <c r="G288" s="477" t="str">
        <f t="shared" si="29"/>
        <v/>
      </c>
      <c r="H288" s="731" t="str">
        <f t="shared" si="30"/>
        <v>否</v>
      </c>
      <c r="I288" s="732" t="str">
        <f t="shared" si="31"/>
        <v>项</v>
      </c>
      <c r="J288" s="686" t="str">
        <f t="shared" si="32"/>
        <v>204</v>
      </c>
      <c r="K288" s="686" t="str">
        <f t="shared" si="33"/>
        <v>20403</v>
      </c>
      <c r="L288" s="686" t="str">
        <f t="shared" si="34"/>
        <v>2040302</v>
      </c>
    </row>
    <row r="289" s="529" customFormat="1" ht="34.9" hidden="1" customHeight="1" spans="1:12">
      <c r="A289" s="484">
        <v>2040303</v>
      </c>
      <c r="B289" s="243" t="s">
        <v>153</v>
      </c>
      <c r="C289" s="300">
        <v>0</v>
      </c>
      <c r="D289" s="301">
        <v>0</v>
      </c>
      <c r="E289" s="548">
        <v>0</v>
      </c>
      <c r="F289" s="477" t="str">
        <f t="shared" si="28"/>
        <v/>
      </c>
      <c r="G289" s="477" t="str">
        <f t="shared" si="29"/>
        <v/>
      </c>
      <c r="H289" s="731" t="str">
        <f t="shared" si="30"/>
        <v>否</v>
      </c>
      <c r="I289" s="732" t="str">
        <f t="shared" si="31"/>
        <v>项</v>
      </c>
      <c r="J289" s="686" t="str">
        <f t="shared" si="32"/>
        <v>204</v>
      </c>
      <c r="K289" s="686" t="str">
        <f t="shared" si="33"/>
        <v>20403</v>
      </c>
      <c r="L289" s="686" t="str">
        <f t="shared" si="34"/>
        <v>2040303</v>
      </c>
    </row>
    <row r="290" s="529" customFormat="1" ht="34.9" hidden="1" customHeight="1" spans="1:12">
      <c r="A290" s="484">
        <v>2040304</v>
      </c>
      <c r="B290" s="243" t="s">
        <v>319</v>
      </c>
      <c r="C290" s="300">
        <v>0</v>
      </c>
      <c r="D290" s="301">
        <v>0</v>
      </c>
      <c r="E290" s="548">
        <v>0</v>
      </c>
      <c r="F290" s="477" t="str">
        <f t="shared" si="28"/>
        <v/>
      </c>
      <c r="G290" s="477" t="str">
        <f t="shared" si="29"/>
        <v/>
      </c>
      <c r="H290" s="731" t="str">
        <f t="shared" si="30"/>
        <v>否</v>
      </c>
      <c r="I290" s="732" t="str">
        <f t="shared" si="31"/>
        <v>项</v>
      </c>
      <c r="J290" s="686" t="str">
        <f t="shared" si="32"/>
        <v>204</v>
      </c>
      <c r="K290" s="686" t="str">
        <f t="shared" si="33"/>
        <v>20403</v>
      </c>
      <c r="L290" s="686" t="str">
        <f t="shared" si="34"/>
        <v>2040304</v>
      </c>
    </row>
    <row r="291" s="529" customFormat="1" ht="34.9" hidden="1" customHeight="1" spans="1:12">
      <c r="A291" s="484">
        <v>2040350</v>
      </c>
      <c r="B291" s="243" t="s">
        <v>160</v>
      </c>
      <c r="C291" s="300">
        <v>0</v>
      </c>
      <c r="D291" s="301">
        <v>0</v>
      </c>
      <c r="E291" s="548">
        <v>0</v>
      </c>
      <c r="F291" s="477" t="str">
        <f t="shared" si="28"/>
        <v/>
      </c>
      <c r="G291" s="477" t="str">
        <f t="shared" si="29"/>
        <v/>
      </c>
      <c r="H291" s="731" t="str">
        <f t="shared" si="30"/>
        <v>否</v>
      </c>
      <c r="I291" s="732" t="str">
        <f t="shared" si="31"/>
        <v>项</v>
      </c>
      <c r="J291" s="686" t="str">
        <f t="shared" si="32"/>
        <v>204</v>
      </c>
      <c r="K291" s="686" t="str">
        <f t="shared" si="33"/>
        <v>20403</v>
      </c>
      <c r="L291" s="686" t="str">
        <f t="shared" si="34"/>
        <v>2040350</v>
      </c>
    </row>
    <row r="292" s="529" customFormat="1" ht="34.9" hidden="1" customHeight="1" spans="1:12">
      <c r="A292" s="484">
        <v>2040399</v>
      </c>
      <c r="B292" s="243" t="s">
        <v>320</v>
      </c>
      <c r="C292" s="300">
        <v>0</v>
      </c>
      <c r="D292" s="301">
        <v>0</v>
      </c>
      <c r="E292" s="548">
        <v>0</v>
      </c>
      <c r="F292" s="477" t="str">
        <f t="shared" si="28"/>
        <v/>
      </c>
      <c r="G292" s="477" t="str">
        <f t="shared" si="29"/>
        <v/>
      </c>
      <c r="H292" s="731" t="str">
        <f t="shared" si="30"/>
        <v>否</v>
      </c>
      <c r="I292" s="732" t="str">
        <f t="shared" si="31"/>
        <v>项</v>
      </c>
      <c r="J292" s="686" t="str">
        <f t="shared" si="32"/>
        <v>204</v>
      </c>
      <c r="K292" s="686" t="str">
        <f t="shared" si="33"/>
        <v>20403</v>
      </c>
      <c r="L292" s="686" t="str">
        <f t="shared" si="34"/>
        <v>2040399</v>
      </c>
    </row>
    <row r="293" s="529" customFormat="1" ht="34.9" customHeight="1" spans="1:12">
      <c r="A293" s="482">
        <v>20404</v>
      </c>
      <c r="B293" s="483" t="s">
        <v>321</v>
      </c>
      <c r="C293" s="693">
        <f>SUMIFS(C294:C$1302,$I294:$I$1302,"项",$K294:$K$1302,$A293)</f>
        <v>30</v>
      </c>
      <c r="D293" s="693">
        <f>SUMIFS(D294:D$1302,$I294:$I$1302,"项",$K294:$K$1302,$A293)</f>
        <v>0</v>
      </c>
      <c r="E293" s="693">
        <f>SUMIFS(E294:E$1302,$I294:$I$1302,"项",$K294:$K$1302,$A293)</f>
        <v>15</v>
      </c>
      <c r="F293" s="477">
        <f t="shared" si="28"/>
        <v>-0.5</v>
      </c>
      <c r="G293" s="477" t="str">
        <f t="shared" si="29"/>
        <v/>
      </c>
      <c r="H293" s="731" t="str">
        <f t="shared" si="30"/>
        <v>是</v>
      </c>
      <c r="I293" s="732" t="str">
        <f t="shared" si="31"/>
        <v>款</v>
      </c>
      <c r="J293" s="686" t="str">
        <f t="shared" si="32"/>
        <v>204</v>
      </c>
      <c r="K293" s="686" t="str">
        <f t="shared" si="33"/>
        <v>20404</v>
      </c>
      <c r="L293" s="686" t="str">
        <f t="shared" si="34"/>
        <v>20404</v>
      </c>
    </row>
    <row r="294" s="529" customFormat="1" ht="34.9" hidden="1" customHeight="1" spans="1:12">
      <c r="A294" s="484">
        <v>2040401</v>
      </c>
      <c r="B294" s="243" t="s">
        <v>151</v>
      </c>
      <c r="C294" s="300">
        <v>0</v>
      </c>
      <c r="D294" s="301">
        <v>0</v>
      </c>
      <c r="E294" s="548">
        <v>0</v>
      </c>
      <c r="F294" s="477" t="str">
        <f t="shared" si="28"/>
        <v/>
      </c>
      <c r="G294" s="477" t="str">
        <f t="shared" si="29"/>
        <v/>
      </c>
      <c r="H294" s="731" t="str">
        <f t="shared" si="30"/>
        <v>否</v>
      </c>
      <c r="I294" s="732" t="str">
        <f t="shared" si="31"/>
        <v>项</v>
      </c>
      <c r="J294" s="686" t="str">
        <f t="shared" si="32"/>
        <v>204</v>
      </c>
      <c r="K294" s="686" t="str">
        <f t="shared" si="33"/>
        <v>20404</v>
      </c>
      <c r="L294" s="686" t="str">
        <f t="shared" si="34"/>
        <v>2040401</v>
      </c>
    </row>
    <row r="295" s="529" customFormat="1" ht="34.9" hidden="1" customHeight="1" spans="1:12">
      <c r="A295" s="484">
        <v>2040402</v>
      </c>
      <c r="B295" s="243" t="s">
        <v>152</v>
      </c>
      <c r="C295" s="300">
        <v>0</v>
      </c>
      <c r="D295" s="301">
        <v>0</v>
      </c>
      <c r="E295" s="548">
        <v>0</v>
      </c>
      <c r="F295" s="477" t="str">
        <f t="shared" si="28"/>
        <v/>
      </c>
      <c r="G295" s="477" t="str">
        <f t="shared" si="29"/>
        <v/>
      </c>
      <c r="H295" s="731" t="str">
        <f t="shared" si="30"/>
        <v>否</v>
      </c>
      <c r="I295" s="732" t="str">
        <f t="shared" si="31"/>
        <v>项</v>
      </c>
      <c r="J295" s="686" t="str">
        <f t="shared" si="32"/>
        <v>204</v>
      </c>
      <c r="K295" s="686" t="str">
        <f t="shared" si="33"/>
        <v>20404</v>
      </c>
      <c r="L295" s="686" t="str">
        <f t="shared" si="34"/>
        <v>2040402</v>
      </c>
    </row>
    <row r="296" s="529" customFormat="1" ht="34.9" hidden="1" customHeight="1" spans="1:12">
      <c r="A296" s="484">
        <v>2040403</v>
      </c>
      <c r="B296" s="243" t="s">
        <v>153</v>
      </c>
      <c r="C296" s="300">
        <v>0</v>
      </c>
      <c r="D296" s="301">
        <v>0</v>
      </c>
      <c r="E296" s="548">
        <v>0</v>
      </c>
      <c r="F296" s="477" t="str">
        <f t="shared" si="28"/>
        <v/>
      </c>
      <c r="G296" s="477" t="str">
        <f t="shared" si="29"/>
        <v/>
      </c>
      <c r="H296" s="731" t="str">
        <f t="shared" si="30"/>
        <v>否</v>
      </c>
      <c r="I296" s="732" t="str">
        <f t="shared" si="31"/>
        <v>项</v>
      </c>
      <c r="J296" s="686" t="str">
        <f t="shared" si="32"/>
        <v>204</v>
      </c>
      <c r="K296" s="686" t="str">
        <f t="shared" si="33"/>
        <v>20404</v>
      </c>
      <c r="L296" s="686" t="str">
        <f t="shared" si="34"/>
        <v>2040403</v>
      </c>
    </row>
    <row r="297" s="529" customFormat="1" ht="34.9" hidden="1" customHeight="1" spans="1:12">
      <c r="A297" s="484">
        <v>2040409</v>
      </c>
      <c r="B297" s="243" t="s">
        <v>322</v>
      </c>
      <c r="C297" s="300">
        <v>0</v>
      </c>
      <c r="D297" s="301">
        <v>0</v>
      </c>
      <c r="E297" s="548">
        <v>0</v>
      </c>
      <c r="F297" s="477" t="str">
        <f t="shared" si="28"/>
        <v/>
      </c>
      <c r="G297" s="477" t="str">
        <f t="shared" si="29"/>
        <v/>
      </c>
      <c r="H297" s="731" t="str">
        <f t="shared" si="30"/>
        <v>否</v>
      </c>
      <c r="I297" s="732" t="str">
        <f t="shared" si="31"/>
        <v>项</v>
      </c>
      <c r="J297" s="686" t="str">
        <f t="shared" si="32"/>
        <v>204</v>
      </c>
      <c r="K297" s="686" t="str">
        <f t="shared" si="33"/>
        <v>20404</v>
      </c>
      <c r="L297" s="686" t="str">
        <f t="shared" si="34"/>
        <v>2040409</v>
      </c>
    </row>
    <row r="298" s="529" customFormat="1" ht="34.9" hidden="1" customHeight="1" spans="1:12">
      <c r="A298" s="484">
        <v>2040410</v>
      </c>
      <c r="B298" s="243" t="s">
        <v>323</v>
      </c>
      <c r="C298" s="300">
        <v>0</v>
      </c>
      <c r="D298" s="301">
        <v>0</v>
      </c>
      <c r="E298" s="548">
        <v>0</v>
      </c>
      <c r="F298" s="477" t="str">
        <f t="shared" si="28"/>
        <v/>
      </c>
      <c r="G298" s="477" t="str">
        <f t="shared" si="29"/>
        <v/>
      </c>
      <c r="H298" s="731" t="str">
        <f t="shared" si="30"/>
        <v>否</v>
      </c>
      <c r="I298" s="732" t="str">
        <f t="shared" si="31"/>
        <v>项</v>
      </c>
      <c r="J298" s="686" t="str">
        <f t="shared" si="32"/>
        <v>204</v>
      </c>
      <c r="K298" s="686" t="str">
        <f t="shared" si="33"/>
        <v>20404</v>
      </c>
      <c r="L298" s="686" t="str">
        <f t="shared" si="34"/>
        <v>2040410</v>
      </c>
    </row>
    <row r="299" s="529" customFormat="1" ht="34.9" hidden="1" customHeight="1" spans="1:12">
      <c r="A299" s="484">
        <v>2040450</v>
      </c>
      <c r="B299" s="243" t="s">
        <v>160</v>
      </c>
      <c r="C299" s="300">
        <v>0</v>
      </c>
      <c r="D299" s="301">
        <v>0</v>
      </c>
      <c r="E299" s="548">
        <v>0</v>
      </c>
      <c r="F299" s="477" t="str">
        <f t="shared" si="28"/>
        <v/>
      </c>
      <c r="G299" s="477" t="str">
        <f t="shared" si="29"/>
        <v/>
      </c>
      <c r="H299" s="731" t="str">
        <f t="shared" si="30"/>
        <v>否</v>
      </c>
      <c r="I299" s="732" t="str">
        <f t="shared" si="31"/>
        <v>项</v>
      </c>
      <c r="J299" s="686" t="str">
        <f t="shared" si="32"/>
        <v>204</v>
      </c>
      <c r="K299" s="686" t="str">
        <f t="shared" si="33"/>
        <v>20404</v>
      </c>
      <c r="L299" s="686" t="str">
        <f t="shared" si="34"/>
        <v>2040450</v>
      </c>
    </row>
    <row r="300" s="529" customFormat="1" ht="34.9" customHeight="1" spans="1:12">
      <c r="A300" s="484">
        <v>2040499</v>
      </c>
      <c r="B300" s="243" t="s">
        <v>324</v>
      </c>
      <c r="C300" s="561">
        <v>30</v>
      </c>
      <c r="D300" s="561">
        <v>0</v>
      </c>
      <c r="E300" s="561">
        <v>15</v>
      </c>
      <c r="F300" s="477">
        <f t="shared" si="28"/>
        <v>-0.5</v>
      </c>
      <c r="G300" s="477" t="str">
        <f t="shared" si="29"/>
        <v/>
      </c>
      <c r="H300" s="731" t="str">
        <f t="shared" si="30"/>
        <v>是</v>
      </c>
      <c r="I300" s="732" t="str">
        <f t="shared" si="31"/>
        <v>项</v>
      </c>
      <c r="J300" s="686" t="str">
        <f t="shared" si="32"/>
        <v>204</v>
      </c>
      <c r="K300" s="686" t="str">
        <f t="shared" si="33"/>
        <v>20404</v>
      </c>
      <c r="L300" s="686" t="str">
        <f t="shared" si="34"/>
        <v>2040499</v>
      </c>
    </row>
    <row r="301" s="529" customFormat="1" ht="34.9" customHeight="1" spans="1:12">
      <c r="A301" s="482">
        <v>20405</v>
      </c>
      <c r="B301" s="483" t="s">
        <v>325</v>
      </c>
      <c r="C301" s="693">
        <f>SUMIFS(C302:C$1302,$I302:$I$1302,"项",$K302:$K$1302,$A301)</f>
        <v>0</v>
      </c>
      <c r="D301" s="693">
        <f>SUMIFS(D302:D$1302,$I302:$I$1302,"项",$K302:$K$1302,$A301)</f>
        <v>120</v>
      </c>
      <c r="E301" s="693">
        <f>SUMIFS(E302:E$1302,$I302:$I$1302,"项",$K302:$K$1302,$A301)</f>
        <v>20</v>
      </c>
      <c r="F301" s="477" t="str">
        <f t="shared" si="28"/>
        <v/>
      </c>
      <c r="G301" s="477">
        <f t="shared" si="29"/>
        <v>0.166666666666667</v>
      </c>
      <c r="H301" s="731" t="str">
        <f t="shared" si="30"/>
        <v>是</v>
      </c>
      <c r="I301" s="732" t="str">
        <f t="shared" si="31"/>
        <v>款</v>
      </c>
      <c r="J301" s="686" t="str">
        <f t="shared" si="32"/>
        <v>204</v>
      </c>
      <c r="K301" s="686" t="str">
        <f t="shared" si="33"/>
        <v>20405</v>
      </c>
      <c r="L301" s="686" t="str">
        <f t="shared" si="34"/>
        <v>20405</v>
      </c>
    </row>
    <row r="302" s="529" customFormat="1" ht="34.9" hidden="1" customHeight="1" spans="1:12">
      <c r="A302" s="484">
        <v>2040501</v>
      </c>
      <c r="B302" s="243" t="s">
        <v>151</v>
      </c>
      <c r="C302" s="300">
        <v>0</v>
      </c>
      <c r="D302" s="301">
        <v>0</v>
      </c>
      <c r="E302" s="548">
        <v>0</v>
      </c>
      <c r="F302" s="477" t="str">
        <f t="shared" si="28"/>
        <v/>
      </c>
      <c r="G302" s="477" t="str">
        <f t="shared" si="29"/>
        <v/>
      </c>
      <c r="H302" s="731" t="str">
        <f t="shared" si="30"/>
        <v>否</v>
      </c>
      <c r="I302" s="732" t="str">
        <f t="shared" si="31"/>
        <v>项</v>
      </c>
      <c r="J302" s="686" t="str">
        <f t="shared" si="32"/>
        <v>204</v>
      </c>
      <c r="K302" s="686" t="str">
        <f t="shared" si="33"/>
        <v>20405</v>
      </c>
      <c r="L302" s="686" t="str">
        <f t="shared" si="34"/>
        <v>2040501</v>
      </c>
    </row>
    <row r="303" s="529" customFormat="1" ht="34.9" hidden="1" customHeight="1" spans="1:12">
      <c r="A303" s="484">
        <v>2040502</v>
      </c>
      <c r="B303" s="243" t="s">
        <v>152</v>
      </c>
      <c r="C303" s="300">
        <v>0</v>
      </c>
      <c r="D303" s="301">
        <v>0</v>
      </c>
      <c r="E303" s="548">
        <v>0</v>
      </c>
      <c r="F303" s="477" t="str">
        <f t="shared" si="28"/>
        <v/>
      </c>
      <c r="G303" s="477" t="str">
        <f t="shared" si="29"/>
        <v/>
      </c>
      <c r="H303" s="731" t="str">
        <f t="shared" si="30"/>
        <v>否</v>
      </c>
      <c r="I303" s="732" t="str">
        <f t="shared" si="31"/>
        <v>项</v>
      </c>
      <c r="J303" s="686" t="str">
        <f t="shared" si="32"/>
        <v>204</v>
      </c>
      <c r="K303" s="686" t="str">
        <f t="shared" si="33"/>
        <v>20405</v>
      </c>
      <c r="L303" s="686" t="str">
        <f t="shared" si="34"/>
        <v>2040502</v>
      </c>
    </row>
    <row r="304" s="529" customFormat="1" ht="34.9" hidden="1" customHeight="1" spans="1:12">
      <c r="A304" s="484">
        <v>2040503</v>
      </c>
      <c r="B304" s="243" t="s">
        <v>153</v>
      </c>
      <c r="C304" s="300">
        <v>0</v>
      </c>
      <c r="D304" s="301">
        <v>0</v>
      </c>
      <c r="E304" s="548">
        <v>0</v>
      </c>
      <c r="F304" s="477" t="str">
        <f t="shared" si="28"/>
        <v/>
      </c>
      <c r="G304" s="477" t="str">
        <f t="shared" si="29"/>
        <v/>
      </c>
      <c r="H304" s="731" t="str">
        <f t="shared" si="30"/>
        <v>否</v>
      </c>
      <c r="I304" s="732" t="str">
        <f t="shared" si="31"/>
        <v>项</v>
      </c>
      <c r="J304" s="686" t="str">
        <f t="shared" si="32"/>
        <v>204</v>
      </c>
      <c r="K304" s="686" t="str">
        <f t="shared" si="33"/>
        <v>20405</v>
      </c>
      <c r="L304" s="686" t="str">
        <f t="shared" si="34"/>
        <v>2040503</v>
      </c>
    </row>
    <row r="305" s="529" customFormat="1" ht="34.9" customHeight="1" spans="1:12">
      <c r="A305" s="484">
        <v>2040504</v>
      </c>
      <c r="B305" s="243" t="s">
        <v>326</v>
      </c>
      <c r="C305" s="561">
        <v>0</v>
      </c>
      <c r="D305" s="561">
        <v>120</v>
      </c>
      <c r="E305" s="478">
        <v>20</v>
      </c>
      <c r="F305" s="477" t="str">
        <f t="shared" si="28"/>
        <v/>
      </c>
      <c r="G305" s="477">
        <f t="shared" si="29"/>
        <v>0.166666666666667</v>
      </c>
      <c r="H305" s="731" t="str">
        <f t="shared" si="30"/>
        <v>是</v>
      </c>
      <c r="I305" s="732" t="str">
        <f t="shared" si="31"/>
        <v>项</v>
      </c>
      <c r="J305" s="686" t="str">
        <f t="shared" si="32"/>
        <v>204</v>
      </c>
      <c r="K305" s="686" t="str">
        <f t="shared" si="33"/>
        <v>20405</v>
      </c>
      <c r="L305" s="686" t="str">
        <f t="shared" si="34"/>
        <v>2040504</v>
      </c>
    </row>
    <row r="306" s="529" customFormat="1" ht="34.9" hidden="1" customHeight="1" spans="1:12">
      <c r="A306" s="484">
        <v>2040505</v>
      </c>
      <c r="B306" s="243" t="s">
        <v>327</v>
      </c>
      <c r="C306" s="300">
        <v>0</v>
      </c>
      <c r="D306" s="301">
        <v>0</v>
      </c>
      <c r="E306" s="548">
        <v>0</v>
      </c>
      <c r="F306" s="477" t="str">
        <f t="shared" si="28"/>
        <v/>
      </c>
      <c r="G306" s="477" t="str">
        <f t="shared" si="29"/>
        <v/>
      </c>
      <c r="H306" s="731" t="str">
        <f t="shared" si="30"/>
        <v>否</v>
      </c>
      <c r="I306" s="732" t="str">
        <f t="shared" si="31"/>
        <v>项</v>
      </c>
      <c r="J306" s="686" t="str">
        <f t="shared" si="32"/>
        <v>204</v>
      </c>
      <c r="K306" s="686" t="str">
        <f t="shared" si="33"/>
        <v>20405</v>
      </c>
      <c r="L306" s="686" t="str">
        <f t="shared" si="34"/>
        <v>2040505</v>
      </c>
    </row>
    <row r="307" s="529" customFormat="1" ht="34.9" hidden="1" customHeight="1" spans="1:12">
      <c r="A307" s="484">
        <v>2040506</v>
      </c>
      <c r="B307" s="243" t="s">
        <v>328</v>
      </c>
      <c r="C307" s="300">
        <v>0</v>
      </c>
      <c r="D307" s="301">
        <v>0</v>
      </c>
      <c r="E307" s="548">
        <v>0</v>
      </c>
      <c r="F307" s="477" t="str">
        <f t="shared" si="28"/>
        <v/>
      </c>
      <c r="G307" s="477" t="str">
        <f t="shared" si="29"/>
        <v/>
      </c>
      <c r="H307" s="731" t="str">
        <f t="shared" si="30"/>
        <v>否</v>
      </c>
      <c r="I307" s="732" t="str">
        <f t="shared" si="31"/>
        <v>项</v>
      </c>
      <c r="J307" s="686" t="str">
        <f t="shared" si="32"/>
        <v>204</v>
      </c>
      <c r="K307" s="686" t="str">
        <f t="shared" si="33"/>
        <v>20405</v>
      </c>
      <c r="L307" s="686" t="str">
        <f t="shared" si="34"/>
        <v>2040506</v>
      </c>
    </row>
    <row r="308" s="529" customFormat="1" ht="34.9" hidden="1" customHeight="1" spans="1:12">
      <c r="A308" s="484">
        <v>2040550</v>
      </c>
      <c r="B308" s="243" t="s">
        <v>160</v>
      </c>
      <c r="C308" s="300">
        <v>0</v>
      </c>
      <c r="D308" s="301">
        <v>0</v>
      </c>
      <c r="E308" s="301">
        <v>0</v>
      </c>
      <c r="F308" s="477" t="str">
        <f t="shared" si="28"/>
        <v/>
      </c>
      <c r="G308" s="477" t="str">
        <f t="shared" si="29"/>
        <v/>
      </c>
      <c r="H308" s="731" t="str">
        <f t="shared" si="30"/>
        <v>否</v>
      </c>
      <c r="I308" s="732" t="str">
        <f t="shared" si="31"/>
        <v>项</v>
      </c>
      <c r="J308" s="686" t="str">
        <f t="shared" si="32"/>
        <v>204</v>
      </c>
      <c r="K308" s="686" t="str">
        <f t="shared" si="33"/>
        <v>20405</v>
      </c>
      <c r="L308" s="686" t="str">
        <f t="shared" si="34"/>
        <v>2040550</v>
      </c>
    </row>
    <row r="309" s="529" customFormat="1" ht="34.9" hidden="1" customHeight="1" spans="1:12">
      <c r="A309" s="484">
        <v>2040599</v>
      </c>
      <c r="B309" s="243" t="s">
        <v>329</v>
      </c>
      <c r="C309" s="300">
        <v>0</v>
      </c>
      <c r="D309" s="301">
        <v>0</v>
      </c>
      <c r="E309" s="548">
        <v>0</v>
      </c>
      <c r="F309" s="477" t="str">
        <f t="shared" si="28"/>
        <v/>
      </c>
      <c r="G309" s="477" t="str">
        <f t="shared" si="29"/>
        <v/>
      </c>
      <c r="H309" s="731" t="str">
        <f t="shared" si="30"/>
        <v>否</v>
      </c>
      <c r="I309" s="732" t="str">
        <f t="shared" si="31"/>
        <v>项</v>
      </c>
      <c r="J309" s="686" t="str">
        <f t="shared" si="32"/>
        <v>204</v>
      </c>
      <c r="K309" s="686" t="str">
        <f t="shared" si="33"/>
        <v>20405</v>
      </c>
      <c r="L309" s="686" t="str">
        <f t="shared" si="34"/>
        <v>2040599</v>
      </c>
    </row>
    <row r="310" s="529" customFormat="1" ht="34.9" customHeight="1" spans="1:12">
      <c r="A310" s="482">
        <v>20406</v>
      </c>
      <c r="B310" s="483" t="s">
        <v>330</v>
      </c>
      <c r="C310" s="693">
        <f>SUMIFS(C311:C$1302,$I311:$I$1302,"项",$K311:$K$1302,$A310)</f>
        <v>1269</v>
      </c>
      <c r="D310" s="693">
        <f>SUMIFS(D311:D$1302,$I311:$I$1302,"项",$K311:$K$1302,$A310)</f>
        <v>1536</v>
      </c>
      <c r="E310" s="693">
        <f>SUMIFS(E311:E$1302,$I311:$I$1302,"项",$K311:$K$1302,$A310)</f>
        <v>1246</v>
      </c>
      <c r="F310" s="477">
        <f t="shared" si="28"/>
        <v>-0.0181245074862096</v>
      </c>
      <c r="G310" s="477">
        <f t="shared" si="29"/>
        <v>0.811197916666667</v>
      </c>
      <c r="H310" s="731" t="str">
        <f t="shared" si="30"/>
        <v>是</v>
      </c>
      <c r="I310" s="732" t="str">
        <f t="shared" si="31"/>
        <v>款</v>
      </c>
      <c r="J310" s="686" t="str">
        <f t="shared" si="32"/>
        <v>204</v>
      </c>
      <c r="K310" s="686" t="str">
        <f t="shared" si="33"/>
        <v>20406</v>
      </c>
      <c r="L310" s="686" t="str">
        <f t="shared" si="34"/>
        <v>20406</v>
      </c>
    </row>
    <row r="311" s="529" customFormat="1" ht="34.9" customHeight="1" spans="1:12">
      <c r="A311" s="484">
        <v>2040601</v>
      </c>
      <c r="B311" s="243" t="s">
        <v>151</v>
      </c>
      <c r="C311" s="561">
        <v>1002</v>
      </c>
      <c r="D311" s="561">
        <v>942</v>
      </c>
      <c r="E311" s="561">
        <v>1005</v>
      </c>
      <c r="F311" s="477">
        <f t="shared" si="28"/>
        <v>0.00299401197604787</v>
      </c>
      <c r="G311" s="477">
        <f t="shared" si="29"/>
        <v>1.06687898089172</v>
      </c>
      <c r="H311" s="731" t="str">
        <f t="shared" si="30"/>
        <v>是</v>
      </c>
      <c r="I311" s="732" t="str">
        <f t="shared" si="31"/>
        <v>项</v>
      </c>
      <c r="J311" s="686" t="str">
        <f t="shared" si="32"/>
        <v>204</v>
      </c>
      <c r="K311" s="686" t="str">
        <f t="shared" si="33"/>
        <v>20406</v>
      </c>
      <c r="L311" s="686" t="str">
        <f t="shared" si="34"/>
        <v>2040601</v>
      </c>
    </row>
    <row r="312" s="529" customFormat="1" ht="34.9" hidden="1" customHeight="1" spans="1:12">
      <c r="A312" s="484">
        <v>2040602</v>
      </c>
      <c r="B312" s="243" t="s">
        <v>152</v>
      </c>
      <c r="C312" s="300">
        <v>0</v>
      </c>
      <c r="D312" s="300">
        <v>0</v>
      </c>
      <c r="E312" s="300">
        <v>0</v>
      </c>
      <c r="F312" s="477" t="str">
        <f t="shared" si="28"/>
        <v/>
      </c>
      <c r="G312" s="477" t="str">
        <f t="shared" si="29"/>
        <v/>
      </c>
      <c r="H312" s="731" t="str">
        <f t="shared" si="30"/>
        <v>否</v>
      </c>
      <c r="I312" s="732" t="str">
        <f t="shared" si="31"/>
        <v>项</v>
      </c>
      <c r="J312" s="686" t="str">
        <f t="shared" si="32"/>
        <v>204</v>
      </c>
      <c r="K312" s="686" t="str">
        <f t="shared" si="33"/>
        <v>20406</v>
      </c>
      <c r="L312" s="686" t="str">
        <f t="shared" si="34"/>
        <v>2040602</v>
      </c>
    </row>
    <row r="313" s="529" customFormat="1" ht="34.9" hidden="1" customHeight="1" spans="1:12">
      <c r="A313" s="484">
        <v>2040603</v>
      </c>
      <c r="B313" s="243" t="s">
        <v>153</v>
      </c>
      <c r="C313" s="300">
        <v>0</v>
      </c>
      <c r="D313" s="300">
        <v>0</v>
      </c>
      <c r="E313" s="300">
        <v>0</v>
      </c>
      <c r="F313" s="477" t="str">
        <f t="shared" si="28"/>
        <v/>
      </c>
      <c r="G313" s="477" t="str">
        <f t="shared" si="29"/>
        <v/>
      </c>
      <c r="H313" s="731" t="str">
        <f t="shared" si="30"/>
        <v>否</v>
      </c>
      <c r="I313" s="732" t="str">
        <f t="shared" si="31"/>
        <v>项</v>
      </c>
      <c r="J313" s="686" t="str">
        <f t="shared" si="32"/>
        <v>204</v>
      </c>
      <c r="K313" s="686" t="str">
        <f t="shared" si="33"/>
        <v>20406</v>
      </c>
      <c r="L313" s="686" t="str">
        <f t="shared" si="34"/>
        <v>2040603</v>
      </c>
    </row>
    <row r="314" s="529" customFormat="1" ht="34.9" customHeight="1" spans="1:12">
      <c r="A314" s="484">
        <v>2040604</v>
      </c>
      <c r="B314" s="243" t="s">
        <v>331</v>
      </c>
      <c r="C314" s="561">
        <v>26</v>
      </c>
      <c r="D314" s="561">
        <v>80</v>
      </c>
      <c r="E314" s="561">
        <v>45</v>
      </c>
      <c r="F314" s="477">
        <f t="shared" si="28"/>
        <v>0.730769230769231</v>
      </c>
      <c r="G314" s="477">
        <f t="shared" si="29"/>
        <v>0.5625</v>
      </c>
      <c r="H314" s="731" t="str">
        <f t="shared" si="30"/>
        <v>是</v>
      </c>
      <c r="I314" s="732" t="str">
        <f t="shared" si="31"/>
        <v>项</v>
      </c>
      <c r="J314" s="686" t="str">
        <f t="shared" si="32"/>
        <v>204</v>
      </c>
      <c r="K314" s="686" t="str">
        <f t="shared" si="33"/>
        <v>20406</v>
      </c>
      <c r="L314" s="686" t="str">
        <f t="shared" si="34"/>
        <v>2040604</v>
      </c>
    </row>
    <row r="315" s="529" customFormat="1" ht="34.9" hidden="1" customHeight="1" spans="1:12">
      <c r="A315" s="484">
        <v>2040605</v>
      </c>
      <c r="B315" s="243" t="s">
        <v>332</v>
      </c>
      <c r="C315" s="300">
        <v>0</v>
      </c>
      <c r="D315" s="300">
        <v>0</v>
      </c>
      <c r="E315" s="300">
        <v>0</v>
      </c>
      <c r="F315" s="477" t="str">
        <f t="shared" si="28"/>
        <v/>
      </c>
      <c r="G315" s="477" t="str">
        <f t="shared" si="29"/>
        <v/>
      </c>
      <c r="H315" s="731" t="str">
        <f t="shared" si="30"/>
        <v>否</v>
      </c>
      <c r="I315" s="732" t="str">
        <f t="shared" si="31"/>
        <v>项</v>
      </c>
      <c r="J315" s="686" t="str">
        <f t="shared" si="32"/>
        <v>204</v>
      </c>
      <c r="K315" s="686" t="str">
        <f t="shared" si="33"/>
        <v>20406</v>
      </c>
      <c r="L315" s="686" t="str">
        <f t="shared" si="34"/>
        <v>2040605</v>
      </c>
    </row>
    <row r="316" s="529" customFormat="1" ht="34.9" customHeight="1" spans="1:12">
      <c r="A316" s="484">
        <v>2040606</v>
      </c>
      <c r="B316" s="243" t="s">
        <v>333</v>
      </c>
      <c r="C316" s="561">
        <v>18</v>
      </c>
      <c r="D316" s="561">
        <v>18</v>
      </c>
      <c r="E316" s="561">
        <v>19</v>
      </c>
      <c r="F316" s="477">
        <f t="shared" si="28"/>
        <v>0.0555555555555556</v>
      </c>
      <c r="G316" s="477">
        <f t="shared" si="29"/>
        <v>1.05555555555556</v>
      </c>
      <c r="H316" s="731" t="str">
        <f t="shared" si="30"/>
        <v>是</v>
      </c>
      <c r="I316" s="732" t="str">
        <f t="shared" si="31"/>
        <v>项</v>
      </c>
      <c r="J316" s="686" t="str">
        <f t="shared" si="32"/>
        <v>204</v>
      </c>
      <c r="K316" s="686" t="str">
        <f t="shared" si="33"/>
        <v>20406</v>
      </c>
      <c r="L316" s="686" t="str">
        <f t="shared" si="34"/>
        <v>2040606</v>
      </c>
    </row>
    <row r="317" s="529" customFormat="1" ht="34.9" customHeight="1" spans="1:12">
      <c r="A317" s="484">
        <v>2040607</v>
      </c>
      <c r="B317" s="243" t="s">
        <v>334</v>
      </c>
      <c r="C317" s="561">
        <v>55</v>
      </c>
      <c r="D317" s="561">
        <v>80</v>
      </c>
      <c r="E317" s="561">
        <v>82</v>
      </c>
      <c r="F317" s="477">
        <f t="shared" si="28"/>
        <v>0.490909090909091</v>
      </c>
      <c r="G317" s="477">
        <f t="shared" si="29"/>
        <v>1.025</v>
      </c>
      <c r="H317" s="731" t="str">
        <f t="shared" si="30"/>
        <v>是</v>
      </c>
      <c r="I317" s="732" t="str">
        <f t="shared" si="31"/>
        <v>项</v>
      </c>
      <c r="J317" s="686" t="str">
        <f t="shared" si="32"/>
        <v>204</v>
      </c>
      <c r="K317" s="686" t="str">
        <f t="shared" si="33"/>
        <v>20406</v>
      </c>
      <c r="L317" s="686" t="str">
        <f t="shared" si="34"/>
        <v>2040607</v>
      </c>
    </row>
    <row r="318" s="529" customFormat="1" ht="34.9" hidden="1" customHeight="1" spans="1:12">
      <c r="A318" s="484">
        <v>2040608</v>
      </c>
      <c r="B318" s="243" t="s">
        <v>335</v>
      </c>
      <c r="C318" s="300">
        <v>0</v>
      </c>
      <c r="D318" s="300">
        <v>0</v>
      </c>
      <c r="E318" s="300">
        <v>0</v>
      </c>
      <c r="F318" s="477" t="str">
        <f t="shared" si="28"/>
        <v/>
      </c>
      <c r="G318" s="477" t="str">
        <f t="shared" si="29"/>
        <v/>
      </c>
      <c r="H318" s="731" t="str">
        <f t="shared" si="30"/>
        <v>否</v>
      </c>
      <c r="I318" s="732" t="str">
        <f t="shared" si="31"/>
        <v>项</v>
      </c>
      <c r="J318" s="686" t="str">
        <f t="shared" si="32"/>
        <v>204</v>
      </c>
      <c r="K318" s="686" t="str">
        <f t="shared" si="33"/>
        <v>20406</v>
      </c>
      <c r="L318" s="686" t="str">
        <f t="shared" si="34"/>
        <v>2040608</v>
      </c>
    </row>
    <row r="319" s="529" customFormat="1" ht="34.9" customHeight="1" spans="1:12">
      <c r="A319" s="484">
        <v>2040610</v>
      </c>
      <c r="B319" s="243" t="s">
        <v>336</v>
      </c>
      <c r="C319" s="561">
        <v>117</v>
      </c>
      <c r="D319" s="561">
        <v>101</v>
      </c>
      <c r="E319" s="561">
        <v>55</v>
      </c>
      <c r="F319" s="477">
        <f t="shared" si="28"/>
        <v>-0.52991452991453</v>
      </c>
      <c r="G319" s="477">
        <f t="shared" si="29"/>
        <v>0.544554455445545</v>
      </c>
      <c r="H319" s="731" t="str">
        <f t="shared" si="30"/>
        <v>是</v>
      </c>
      <c r="I319" s="732" t="str">
        <f t="shared" si="31"/>
        <v>项</v>
      </c>
      <c r="J319" s="686" t="str">
        <f t="shared" si="32"/>
        <v>204</v>
      </c>
      <c r="K319" s="686" t="str">
        <f t="shared" si="33"/>
        <v>20406</v>
      </c>
      <c r="L319" s="686" t="str">
        <f t="shared" si="34"/>
        <v>2040610</v>
      </c>
    </row>
    <row r="320" s="529" customFormat="1" ht="34.9" customHeight="1" spans="1:12">
      <c r="A320" s="484">
        <v>2040612</v>
      </c>
      <c r="B320" s="243" t="s">
        <v>337</v>
      </c>
      <c r="C320" s="561">
        <v>0</v>
      </c>
      <c r="D320" s="561">
        <v>21</v>
      </c>
      <c r="E320" s="561">
        <v>0</v>
      </c>
      <c r="F320" s="477" t="str">
        <f t="shared" si="28"/>
        <v/>
      </c>
      <c r="G320" s="477">
        <f t="shared" si="29"/>
        <v>0</v>
      </c>
      <c r="H320" s="731" t="str">
        <f t="shared" si="30"/>
        <v>是</v>
      </c>
      <c r="I320" s="732" t="str">
        <f t="shared" si="31"/>
        <v>项</v>
      </c>
      <c r="J320" s="686" t="str">
        <f t="shared" si="32"/>
        <v>204</v>
      </c>
      <c r="K320" s="686" t="str">
        <f t="shared" si="33"/>
        <v>20406</v>
      </c>
      <c r="L320" s="686" t="str">
        <f t="shared" si="34"/>
        <v>2040612</v>
      </c>
    </row>
    <row r="321" s="529" customFormat="1" ht="34.9" hidden="1" customHeight="1" spans="1:12">
      <c r="A321" s="484">
        <v>2040613</v>
      </c>
      <c r="B321" s="243" t="s">
        <v>192</v>
      </c>
      <c r="C321" s="300">
        <v>0</v>
      </c>
      <c r="D321" s="300">
        <v>0</v>
      </c>
      <c r="E321" s="300">
        <v>0</v>
      </c>
      <c r="F321" s="477" t="str">
        <f t="shared" si="28"/>
        <v/>
      </c>
      <c r="G321" s="477" t="str">
        <f t="shared" si="29"/>
        <v/>
      </c>
      <c r="H321" s="731" t="str">
        <f t="shared" si="30"/>
        <v>否</v>
      </c>
      <c r="I321" s="732" t="str">
        <f t="shared" si="31"/>
        <v>项</v>
      </c>
      <c r="J321" s="686" t="str">
        <f t="shared" si="32"/>
        <v>204</v>
      </c>
      <c r="K321" s="686" t="str">
        <f t="shared" si="33"/>
        <v>20406</v>
      </c>
      <c r="L321" s="686" t="str">
        <f t="shared" si="34"/>
        <v>2040613</v>
      </c>
    </row>
    <row r="322" s="529" customFormat="1" ht="34.9" hidden="1" customHeight="1" spans="1:12">
      <c r="A322" s="484">
        <v>2040650</v>
      </c>
      <c r="B322" s="243" t="s">
        <v>160</v>
      </c>
      <c r="C322" s="300">
        <v>0</v>
      </c>
      <c r="D322" s="300">
        <v>0</v>
      </c>
      <c r="E322" s="300">
        <v>0</v>
      </c>
      <c r="F322" s="477" t="str">
        <f t="shared" si="28"/>
        <v/>
      </c>
      <c r="G322" s="477" t="str">
        <f t="shared" si="29"/>
        <v/>
      </c>
      <c r="H322" s="731" t="str">
        <f t="shared" si="30"/>
        <v>否</v>
      </c>
      <c r="I322" s="732" t="str">
        <f t="shared" si="31"/>
        <v>项</v>
      </c>
      <c r="J322" s="686" t="str">
        <f t="shared" si="32"/>
        <v>204</v>
      </c>
      <c r="K322" s="686" t="str">
        <f t="shared" si="33"/>
        <v>20406</v>
      </c>
      <c r="L322" s="686" t="str">
        <f t="shared" si="34"/>
        <v>2040650</v>
      </c>
    </row>
    <row r="323" s="529" customFormat="1" ht="34.9" customHeight="1" spans="1:12">
      <c r="A323" s="484">
        <v>2040699</v>
      </c>
      <c r="B323" s="243" t="s">
        <v>338</v>
      </c>
      <c r="C323" s="561">
        <v>51</v>
      </c>
      <c r="D323" s="561">
        <v>294</v>
      </c>
      <c r="E323" s="561">
        <v>40</v>
      </c>
      <c r="F323" s="477">
        <f t="shared" si="28"/>
        <v>-0.215686274509804</v>
      </c>
      <c r="G323" s="477">
        <f t="shared" si="29"/>
        <v>0.136054421768707</v>
      </c>
      <c r="H323" s="731" t="str">
        <f t="shared" si="30"/>
        <v>是</v>
      </c>
      <c r="I323" s="732" t="str">
        <f t="shared" si="31"/>
        <v>项</v>
      </c>
      <c r="J323" s="686" t="str">
        <f t="shared" si="32"/>
        <v>204</v>
      </c>
      <c r="K323" s="686" t="str">
        <f t="shared" si="33"/>
        <v>20406</v>
      </c>
      <c r="L323" s="686" t="str">
        <f t="shared" si="34"/>
        <v>2040699</v>
      </c>
    </row>
    <row r="324" s="529" customFormat="1" ht="34.9" hidden="1" customHeight="1" spans="1:12">
      <c r="A324" s="482">
        <v>20407</v>
      </c>
      <c r="B324" s="483" t="s">
        <v>339</v>
      </c>
      <c r="C324" s="297">
        <f>SUMIFS(C325:C$1302,$I325:$I$1302,"项",$K325:$K$1302,$A324)</f>
        <v>0</v>
      </c>
      <c r="D324" s="297">
        <f>SUMIFS(D325:D$1302,$I325:$I$1302,"项",$K325:$K$1302,$A324)</f>
        <v>0</v>
      </c>
      <c r="E324" s="297">
        <f>SUMIFS(E325:E$1302,$I325:$I$1302,"项",$K325:$K$1302,$A324)</f>
        <v>0</v>
      </c>
      <c r="F324" s="477" t="str">
        <f t="shared" si="28"/>
        <v/>
      </c>
      <c r="G324" s="477" t="str">
        <f t="shared" si="29"/>
        <v/>
      </c>
      <c r="H324" s="731" t="str">
        <f t="shared" si="30"/>
        <v>否</v>
      </c>
      <c r="I324" s="732" t="str">
        <f t="shared" si="31"/>
        <v>款</v>
      </c>
      <c r="J324" s="686" t="str">
        <f t="shared" si="32"/>
        <v>204</v>
      </c>
      <c r="K324" s="686" t="str">
        <f t="shared" si="33"/>
        <v>20407</v>
      </c>
      <c r="L324" s="686" t="str">
        <f t="shared" si="34"/>
        <v>20407</v>
      </c>
    </row>
    <row r="325" s="529" customFormat="1" ht="34.9" hidden="1" customHeight="1" spans="1:12">
      <c r="A325" s="484">
        <v>2040701</v>
      </c>
      <c r="B325" s="243" t="s">
        <v>151</v>
      </c>
      <c r="C325" s="300">
        <v>0</v>
      </c>
      <c r="D325" s="301">
        <v>0</v>
      </c>
      <c r="E325" s="548">
        <v>0</v>
      </c>
      <c r="F325" s="477" t="str">
        <f t="shared" si="28"/>
        <v/>
      </c>
      <c r="G325" s="477" t="str">
        <f t="shared" si="29"/>
        <v/>
      </c>
      <c r="H325" s="731" t="str">
        <f t="shared" si="30"/>
        <v>否</v>
      </c>
      <c r="I325" s="732" t="str">
        <f t="shared" si="31"/>
        <v>项</v>
      </c>
      <c r="J325" s="686" t="str">
        <f t="shared" si="32"/>
        <v>204</v>
      </c>
      <c r="K325" s="686" t="str">
        <f t="shared" si="33"/>
        <v>20407</v>
      </c>
      <c r="L325" s="686" t="str">
        <f t="shared" si="34"/>
        <v>2040701</v>
      </c>
    </row>
    <row r="326" s="529" customFormat="1" ht="34.9" hidden="1" customHeight="1" spans="1:12">
      <c r="A326" s="484">
        <v>2040702</v>
      </c>
      <c r="B326" s="243" t="s">
        <v>152</v>
      </c>
      <c r="C326" s="300">
        <v>0</v>
      </c>
      <c r="D326" s="301">
        <v>0</v>
      </c>
      <c r="E326" s="548">
        <v>0</v>
      </c>
      <c r="F326" s="477" t="str">
        <f t="shared" si="28"/>
        <v/>
      </c>
      <c r="G326" s="477" t="str">
        <f t="shared" si="29"/>
        <v/>
      </c>
      <c r="H326" s="731" t="str">
        <f t="shared" si="30"/>
        <v>否</v>
      </c>
      <c r="I326" s="732" t="str">
        <f t="shared" si="31"/>
        <v>项</v>
      </c>
      <c r="J326" s="686" t="str">
        <f t="shared" si="32"/>
        <v>204</v>
      </c>
      <c r="K326" s="686" t="str">
        <f t="shared" si="33"/>
        <v>20407</v>
      </c>
      <c r="L326" s="686" t="str">
        <f t="shared" si="34"/>
        <v>2040702</v>
      </c>
    </row>
    <row r="327" s="529" customFormat="1" ht="34.9" hidden="1" customHeight="1" spans="1:12">
      <c r="A327" s="484">
        <v>2040703</v>
      </c>
      <c r="B327" s="243" t="s">
        <v>153</v>
      </c>
      <c r="C327" s="300">
        <v>0</v>
      </c>
      <c r="D327" s="301">
        <v>0</v>
      </c>
      <c r="E327" s="548">
        <v>0</v>
      </c>
      <c r="F327" s="477" t="str">
        <f t="shared" ref="F327:F390" si="35">IF(C327&lt;&gt;0,E327/C327-1,"")</f>
        <v/>
      </c>
      <c r="G327" s="477" t="str">
        <f t="shared" ref="G327:G390" si="36">IF(D327&lt;&gt;0,E327/D327,"")</f>
        <v/>
      </c>
      <c r="H327" s="731" t="str">
        <f t="shared" ref="H327:H390" si="37">IF(LEN(A327)=3,"是",IF(B327&lt;&gt;"",IF(SUM(C327:E327)&lt;&gt;0,"是","否"),"是"))</f>
        <v>否</v>
      </c>
      <c r="I327" s="732" t="str">
        <f t="shared" ref="I327:I390" si="38">_xlfn.IFS(LEN(A327)=3,"类",LEN(A327)=5,"款",LEN(A327)=7,"项")</f>
        <v>项</v>
      </c>
      <c r="J327" s="686" t="str">
        <f t="shared" ref="J327:J390" si="39">LEFT(A327,3)</f>
        <v>204</v>
      </c>
      <c r="K327" s="686" t="str">
        <f t="shared" ref="K327:K390" si="40">LEFT(A327,5)</f>
        <v>20407</v>
      </c>
      <c r="L327" s="686" t="str">
        <f t="shared" ref="L327:L390" si="41">LEFT(A327,7)</f>
        <v>2040703</v>
      </c>
    </row>
    <row r="328" s="529" customFormat="1" ht="34.9" hidden="1" customHeight="1" spans="1:12">
      <c r="A328" s="484">
        <v>2040704</v>
      </c>
      <c r="B328" s="243" t="s">
        <v>340</v>
      </c>
      <c r="C328" s="300">
        <v>0</v>
      </c>
      <c r="D328" s="301">
        <v>0</v>
      </c>
      <c r="E328" s="548">
        <v>0</v>
      </c>
      <c r="F328" s="477" t="str">
        <f t="shared" si="35"/>
        <v/>
      </c>
      <c r="G328" s="477" t="str">
        <f t="shared" si="36"/>
        <v/>
      </c>
      <c r="H328" s="731" t="str">
        <f t="shared" si="37"/>
        <v>否</v>
      </c>
      <c r="I328" s="732" t="str">
        <f t="shared" si="38"/>
        <v>项</v>
      </c>
      <c r="J328" s="686" t="str">
        <f t="shared" si="39"/>
        <v>204</v>
      </c>
      <c r="K328" s="686" t="str">
        <f t="shared" si="40"/>
        <v>20407</v>
      </c>
      <c r="L328" s="686" t="str">
        <f t="shared" si="41"/>
        <v>2040704</v>
      </c>
    </row>
    <row r="329" s="529" customFormat="1" ht="34.9" hidden="1" customHeight="1" spans="1:12">
      <c r="A329" s="484">
        <v>2040705</v>
      </c>
      <c r="B329" s="243" t="s">
        <v>341</v>
      </c>
      <c r="C329" s="300">
        <v>0</v>
      </c>
      <c r="D329" s="301">
        <v>0</v>
      </c>
      <c r="E329" s="548">
        <v>0</v>
      </c>
      <c r="F329" s="477" t="str">
        <f t="shared" si="35"/>
        <v/>
      </c>
      <c r="G329" s="477" t="str">
        <f t="shared" si="36"/>
        <v/>
      </c>
      <c r="H329" s="731" t="str">
        <f t="shared" si="37"/>
        <v>否</v>
      </c>
      <c r="I329" s="732" t="str">
        <f t="shared" si="38"/>
        <v>项</v>
      </c>
      <c r="J329" s="686" t="str">
        <f t="shared" si="39"/>
        <v>204</v>
      </c>
      <c r="K329" s="686" t="str">
        <f t="shared" si="40"/>
        <v>20407</v>
      </c>
      <c r="L329" s="686" t="str">
        <f t="shared" si="41"/>
        <v>2040705</v>
      </c>
    </row>
    <row r="330" s="529" customFormat="1" ht="34.9" hidden="1" customHeight="1" spans="1:12">
      <c r="A330" s="484">
        <v>2040706</v>
      </c>
      <c r="B330" s="243" t="s">
        <v>342</v>
      </c>
      <c r="C330" s="300">
        <v>0</v>
      </c>
      <c r="D330" s="301">
        <v>0</v>
      </c>
      <c r="E330" s="548">
        <v>0</v>
      </c>
      <c r="F330" s="477" t="str">
        <f t="shared" si="35"/>
        <v/>
      </c>
      <c r="G330" s="477" t="str">
        <f t="shared" si="36"/>
        <v/>
      </c>
      <c r="H330" s="731" t="str">
        <f t="shared" si="37"/>
        <v>否</v>
      </c>
      <c r="I330" s="732" t="str">
        <f t="shared" si="38"/>
        <v>项</v>
      </c>
      <c r="J330" s="686" t="str">
        <f t="shared" si="39"/>
        <v>204</v>
      </c>
      <c r="K330" s="686" t="str">
        <f t="shared" si="40"/>
        <v>20407</v>
      </c>
      <c r="L330" s="686" t="str">
        <f t="shared" si="41"/>
        <v>2040706</v>
      </c>
    </row>
    <row r="331" s="529" customFormat="1" ht="34.9" hidden="1" customHeight="1" spans="1:12">
      <c r="A331" s="484">
        <v>2040707</v>
      </c>
      <c r="B331" s="243" t="s">
        <v>192</v>
      </c>
      <c r="C331" s="300">
        <v>0</v>
      </c>
      <c r="D331" s="301">
        <v>0</v>
      </c>
      <c r="E331" s="548">
        <v>0</v>
      </c>
      <c r="F331" s="477" t="str">
        <f t="shared" si="35"/>
        <v/>
      </c>
      <c r="G331" s="477" t="str">
        <f t="shared" si="36"/>
        <v/>
      </c>
      <c r="H331" s="731" t="str">
        <f t="shared" si="37"/>
        <v>否</v>
      </c>
      <c r="I331" s="732" t="str">
        <f t="shared" si="38"/>
        <v>项</v>
      </c>
      <c r="J331" s="686" t="str">
        <f t="shared" si="39"/>
        <v>204</v>
      </c>
      <c r="K331" s="686" t="str">
        <f t="shared" si="40"/>
        <v>20407</v>
      </c>
      <c r="L331" s="686" t="str">
        <f t="shared" si="41"/>
        <v>2040707</v>
      </c>
    </row>
    <row r="332" s="529" customFormat="1" ht="34.9" hidden="1" customHeight="1" spans="1:12">
      <c r="A332" s="484">
        <v>2040750</v>
      </c>
      <c r="B332" s="243" t="s">
        <v>160</v>
      </c>
      <c r="C332" s="300">
        <v>0</v>
      </c>
      <c r="D332" s="301">
        <v>0</v>
      </c>
      <c r="E332" s="548">
        <v>0</v>
      </c>
      <c r="F332" s="477" t="str">
        <f t="shared" si="35"/>
        <v/>
      </c>
      <c r="G332" s="477" t="str">
        <f t="shared" si="36"/>
        <v/>
      </c>
      <c r="H332" s="731" t="str">
        <f t="shared" si="37"/>
        <v>否</v>
      </c>
      <c r="I332" s="732" t="str">
        <f t="shared" si="38"/>
        <v>项</v>
      </c>
      <c r="J332" s="686" t="str">
        <f t="shared" si="39"/>
        <v>204</v>
      </c>
      <c r="K332" s="686" t="str">
        <f t="shared" si="40"/>
        <v>20407</v>
      </c>
      <c r="L332" s="686" t="str">
        <f t="shared" si="41"/>
        <v>2040750</v>
      </c>
    </row>
    <row r="333" s="529" customFormat="1" ht="34.9" hidden="1" customHeight="1" spans="1:12">
      <c r="A333" s="484">
        <v>2040799</v>
      </c>
      <c r="B333" s="243" t="s">
        <v>343</v>
      </c>
      <c r="C333" s="300">
        <v>0</v>
      </c>
      <c r="D333" s="301">
        <v>0</v>
      </c>
      <c r="E333" s="301">
        <v>0</v>
      </c>
      <c r="F333" s="477" t="str">
        <f t="shared" si="35"/>
        <v/>
      </c>
      <c r="G333" s="477" t="str">
        <f t="shared" si="36"/>
        <v/>
      </c>
      <c r="H333" s="731" t="str">
        <f t="shared" si="37"/>
        <v>否</v>
      </c>
      <c r="I333" s="732" t="str">
        <f t="shared" si="38"/>
        <v>项</v>
      </c>
      <c r="J333" s="686" t="str">
        <f t="shared" si="39"/>
        <v>204</v>
      </c>
      <c r="K333" s="686" t="str">
        <f t="shared" si="40"/>
        <v>20407</v>
      </c>
      <c r="L333" s="686" t="str">
        <f t="shared" si="41"/>
        <v>2040799</v>
      </c>
    </row>
    <row r="334" s="529" customFormat="1" ht="34.9" hidden="1" customHeight="1" spans="1:12">
      <c r="A334" s="482">
        <v>20408</v>
      </c>
      <c r="B334" s="483" t="s">
        <v>344</v>
      </c>
      <c r="C334" s="297">
        <f>SUMIFS(C335:C$1302,$I335:$I$1302,"项",$K335:$K$1302,$A334)</f>
        <v>0</v>
      </c>
      <c r="D334" s="297">
        <f>SUMIFS(D335:D$1302,$I335:$I$1302,"项",$K335:$K$1302,$A334)</f>
        <v>0</v>
      </c>
      <c r="E334" s="297">
        <f>SUMIFS(E335:E$1302,$I335:$I$1302,"项",$K335:$K$1302,$A334)</f>
        <v>0</v>
      </c>
      <c r="F334" s="477" t="str">
        <f t="shared" si="35"/>
        <v/>
      </c>
      <c r="G334" s="477" t="str">
        <f t="shared" si="36"/>
        <v/>
      </c>
      <c r="H334" s="731" t="str">
        <f t="shared" si="37"/>
        <v>否</v>
      </c>
      <c r="I334" s="732" t="str">
        <f t="shared" si="38"/>
        <v>款</v>
      </c>
      <c r="J334" s="686" t="str">
        <f t="shared" si="39"/>
        <v>204</v>
      </c>
      <c r="K334" s="686" t="str">
        <f t="shared" si="40"/>
        <v>20408</v>
      </c>
      <c r="L334" s="686" t="str">
        <f t="shared" si="41"/>
        <v>20408</v>
      </c>
    </row>
    <row r="335" s="529" customFormat="1" ht="34.9" hidden="1" customHeight="1" spans="1:12">
      <c r="A335" s="484">
        <v>2040801</v>
      </c>
      <c r="B335" s="243" t="s">
        <v>151</v>
      </c>
      <c r="C335" s="300">
        <v>0</v>
      </c>
      <c r="D335" s="301">
        <v>0</v>
      </c>
      <c r="E335" s="548">
        <v>0</v>
      </c>
      <c r="F335" s="477" t="str">
        <f t="shared" si="35"/>
        <v/>
      </c>
      <c r="G335" s="477" t="str">
        <f t="shared" si="36"/>
        <v/>
      </c>
      <c r="H335" s="731" t="str">
        <f t="shared" si="37"/>
        <v>否</v>
      </c>
      <c r="I335" s="732" t="str">
        <f t="shared" si="38"/>
        <v>项</v>
      </c>
      <c r="J335" s="686" t="str">
        <f t="shared" si="39"/>
        <v>204</v>
      </c>
      <c r="K335" s="686" t="str">
        <f t="shared" si="40"/>
        <v>20408</v>
      </c>
      <c r="L335" s="686" t="str">
        <f t="shared" si="41"/>
        <v>2040801</v>
      </c>
    </row>
    <row r="336" s="529" customFormat="1" ht="34.9" hidden="1" customHeight="1" spans="1:12">
      <c r="A336" s="484">
        <v>2040802</v>
      </c>
      <c r="B336" s="243" t="s">
        <v>152</v>
      </c>
      <c r="C336" s="300">
        <v>0</v>
      </c>
      <c r="D336" s="301">
        <v>0</v>
      </c>
      <c r="E336" s="548">
        <v>0</v>
      </c>
      <c r="F336" s="477" t="str">
        <f t="shared" si="35"/>
        <v/>
      </c>
      <c r="G336" s="477" t="str">
        <f t="shared" si="36"/>
        <v/>
      </c>
      <c r="H336" s="731" t="str">
        <f t="shared" si="37"/>
        <v>否</v>
      </c>
      <c r="I336" s="732" t="str">
        <f t="shared" si="38"/>
        <v>项</v>
      </c>
      <c r="J336" s="686" t="str">
        <f t="shared" si="39"/>
        <v>204</v>
      </c>
      <c r="K336" s="686" t="str">
        <f t="shared" si="40"/>
        <v>20408</v>
      </c>
      <c r="L336" s="686" t="str">
        <f t="shared" si="41"/>
        <v>2040802</v>
      </c>
    </row>
    <row r="337" s="529" customFormat="1" ht="34.9" hidden="1" customHeight="1" spans="1:12">
      <c r="A337" s="484">
        <v>2040803</v>
      </c>
      <c r="B337" s="243" t="s">
        <v>153</v>
      </c>
      <c r="C337" s="300">
        <v>0</v>
      </c>
      <c r="D337" s="301">
        <v>0</v>
      </c>
      <c r="E337" s="548">
        <v>0</v>
      </c>
      <c r="F337" s="477" t="str">
        <f t="shared" si="35"/>
        <v/>
      </c>
      <c r="G337" s="477" t="str">
        <f t="shared" si="36"/>
        <v/>
      </c>
      <c r="H337" s="731" t="str">
        <f t="shared" si="37"/>
        <v>否</v>
      </c>
      <c r="I337" s="732" t="str">
        <f t="shared" si="38"/>
        <v>项</v>
      </c>
      <c r="J337" s="686" t="str">
        <f t="shared" si="39"/>
        <v>204</v>
      </c>
      <c r="K337" s="686" t="str">
        <f t="shared" si="40"/>
        <v>20408</v>
      </c>
      <c r="L337" s="686" t="str">
        <f t="shared" si="41"/>
        <v>2040803</v>
      </c>
    </row>
    <row r="338" s="529" customFormat="1" ht="34.9" hidden="1" customHeight="1" spans="1:12">
      <c r="A338" s="484">
        <v>2040804</v>
      </c>
      <c r="B338" s="243" t="s">
        <v>345</v>
      </c>
      <c r="C338" s="300">
        <v>0</v>
      </c>
      <c r="D338" s="301">
        <v>0</v>
      </c>
      <c r="E338" s="548">
        <v>0</v>
      </c>
      <c r="F338" s="477" t="str">
        <f t="shared" si="35"/>
        <v/>
      </c>
      <c r="G338" s="477" t="str">
        <f t="shared" si="36"/>
        <v/>
      </c>
      <c r="H338" s="731" t="str">
        <f t="shared" si="37"/>
        <v>否</v>
      </c>
      <c r="I338" s="732" t="str">
        <f t="shared" si="38"/>
        <v>项</v>
      </c>
      <c r="J338" s="686" t="str">
        <f t="shared" si="39"/>
        <v>204</v>
      </c>
      <c r="K338" s="686" t="str">
        <f t="shared" si="40"/>
        <v>20408</v>
      </c>
      <c r="L338" s="686" t="str">
        <f t="shared" si="41"/>
        <v>2040804</v>
      </c>
    </row>
    <row r="339" s="529" customFormat="1" ht="34.9" hidden="1" customHeight="1" spans="1:12">
      <c r="A339" s="484">
        <v>2040805</v>
      </c>
      <c r="B339" s="243" t="s">
        <v>346</v>
      </c>
      <c r="C339" s="300">
        <v>0</v>
      </c>
      <c r="D339" s="301">
        <v>0</v>
      </c>
      <c r="E339" s="548">
        <v>0</v>
      </c>
      <c r="F339" s="477" t="str">
        <f t="shared" si="35"/>
        <v/>
      </c>
      <c r="G339" s="477" t="str">
        <f t="shared" si="36"/>
        <v/>
      </c>
      <c r="H339" s="731" t="str">
        <f t="shared" si="37"/>
        <v>否</v>
      </c>
      <c r="I339" s="732" t="str">
        <f t="shared" si="38"/>
        <v>项</v>
      </c>
      <c r="J339" s="686" t="str">
        <f t="shared" si="39"/>
        <v>204</v>
      </c>
      <c r="K339" s="686" t="str">
        <f t="shared" si="40"/>
        <v>20408</v>
      </c>
      <c r="L339" s="686" t="str">
        <f t="shared" si="41"/>
        <v>2040805</v>
      </c>
    </row>
    <row r="340" s="529" customFormat="1" ht="34.9" hidden="1" customHeight="1" spans="1:12">
      <c r="A340" s="484">
        <v>2040806</v>
      </c>
      <c r="B340" s="243" t="s">
        <v>347</v>
      </c>
      <c r="C340" s="300">
        <v>0</v>
      </c>
      <c r="D340" s="301">
        <v>0</v>
      </c>
      <c r="E340" s="548">
        <v>0</v>
      </c>
      <c r="F340" s="477" t="str">
        <f t="shared" si="35"/>
        <v/>
      </c>
      <c r="G340" s="477" t="str">
        <f t="shared" si="36"/>
        <v/>
      </c>
      <c r="H340" s="731" t="str">
        <f t="shared" si="37"/>
        <v>否</v>
      </c>
      <c r="I340" s="732" t="str">
        <f t="shared" si="38"/>
        <v>项</v>
      </c>
      <c r="J340" s="686" t="str">
        <f t="shared" si="39"/>
        <v>204</v>
      </c>
      <c r="K340" s="686" t="str">
        <f t="shared" si="40"/>
        <v>20408</v>
      </c>
      <c r="L340" s="686" t="str">
        <f t="shared" si="41"/>
        <v>2040806</v>
      </c>
    </row>
    <row r="341" s="529" customFormat="1" ht="34.9" hidden="1" customHeight="1" spans="1:12">
      <c r="A341" s="484">
        <v>2040807</v>
      </c>
      <c r="B341" s="243" t="s">
        <v>192</v>
      </c>
      <c r="C341" s="300">
        <v>0</v>
      </c>
      <c r="D341" s="301">
        <v>0</v>
      </c>
      <c r="E341" s="548">
        <v>0</v>
      </c>
      <c r="F341" s="477" t="str">
        <f t="shared" si="35"/>
        <v/>
      </c>
      <c r="G341" s="477" t="str">
        <f t="shared" si="36"/>
        <v/>
      </c>
      <c r="H341" s="731" t="str">
        <f t="shared" si="37"/>
        <v>否</v>
      </c>
      <c r="I341" s="732" t="str">
        <f t="shared" si="38"/>
        <v>项</v>
      </c>
      <c r="J341" s="686" t="str">
        <f t="shared" si="39"/>
        <v>204</v>
      </c>
      <c r="K341" s="686" t="str">
        <f t="shared" si="40"/>
        <v>20408</v>
      </c>
      <c r="L341" s="686" t="str">
        <f t="shared" si="41"/>
        <v>2040807</v>
      </c>
    </row>
    <row r="342" s="529" customFormat="1" ht="34.9" hidden="1" customHeight="1" spans="1:12">
      <c r="A342" s="484">
        <v>2040850</v>
      </c>
      <c r="B342" s="243" t="s">
        <v>160</v>
      </c>
      <c r="C342" s="300">
        <v>0</v>
      </c>
      <c r="D342" s="301">
        <v>0</v>
      </c>
      <c r="E342" s="548">
        <v>0</v>
      </c>
      <c r="F342" s="477" t="str">
        <f t="shared" si="35"/>
        <v/>
      </c>
      <c r="G342" s="477" t="str">
        <f t="shared" si="36"/>
        <v/>
      </c>
      <c r="H342" s="731" t="str">
        <f t="shared" si="37"/>
        <v>否</v>
      </c>
      <c r="I342" s="732" t="str">
        <f t="shared" si="38"/>
        <v>项</v>
      </c>
      <c r="J342" s="686" t="str">
        <f t="shared" si="39"/>
        <v>204</v>
      </c>
      <c r="K342" s="686" t="str">
        <f t="shared" si="40"/>
        <v>20408</v>
      </c>
      <c r="L342" s="686" t="str">
        <f t="shared" si="41"/>
        <v>2040850</v>
      </c>
    </row>
    <row r="343" s="529" customFormat="1" ht="34.9" hidden="1" customHeight="1" spans="1:12">
      <c r="A343" s="484">
        <v>2040899</v>
      </c>
      <c r="B343" s="243" t="s">
        <v>348</v>
      </c>
      <c r="C343" s="300">
        <v>0</v>
      </c>
      <c r="D343" s="301">
        <v>0</v>
      </c>
      <c r="E343" s="301">
        <v>0</v>
      </c>
      <c r="F343" s="477" t="str">
        <f t="shared" si="35"/>
        <v/>
      </c>
      <c r="G343" s="477" t="str">
        <f t="shared" si="36"/>
        <v/>
      </c>
      <c r="H343" s="731" t="str">
        <f t="shared" si="37"/>
        <v>否</v>
      </c>
      <c r="I343" s="732" t="str">
        <f t="shared" si="38"/>
        <v>项</v>
      </c>
      <c r="J343" s="686" t="str">
        <f t="shared" si="39"/>
        <v>204</v>
      </c>
      <c r="K343" s="686" t="str">
        <f t="shared" si="40"/>
        <v>20408</v>
      </c>
      <c r="L343" s="686" t="str">
        <f t="shared" si="41"/>
        <v>2040899</v>
      </c>
    </row>
    <row r="344" s="529" customFormat="1" ht="34.9" hidden="1" customHeight="1" spans="1:12">
      <c r="A344" s="482">
        <v>20409</v>
      </c>
      <c r="B344" s="483" t="s">
        <v>349</v>
      </c>
      <c r="C344" s="297">
        <f>SUMIFS(C345:C$1302,$I345:$I$1302,"项",$K345:$K$1302,$A344)</f>
        <v>0</v>
      </c>
      <c r="D344" s="297">
        <f>SUMIFS(D345:D$1302,$I345:$I$1302,"项",$K345:$K$1302,$A344)</f>
        <v>0</v>
      </c>
      <c r="E344" s="297">
        <f>SUMIFS(E345:E$1302,$I345:$I$1302,"项",$K345:$K$1302,$A344)</f>
        <v>0</v>
      </c>
      <c r="F344" s="477" t="str">
        <f t="shared" si="35"/>
        <v/>
      </c>
      <c r="G344" s="477" t="str">
        <f t="shared" si="36"/>
        <v/>
      </c>
      <c r="H344" s="731" t="str">
        <f t="shared" si="37"/>
        <v>否</v>
      </c>
      <c r="I344" s="732" t="str">
        <f t="shared" si="38"/>
        <v>款</v>
      </c>
      <c r="J344" s="686" t="str">
        <f t="shared" si="39"/>
        <v>204</v>
      </c>
      <c r="K344" s="686" t="str">
        <f t="shared" si="40"/>
        <v>20409</v>
      </c>
      <c r="L344" s="686" t="str">
        <f t="shared" si="41"/>
        <v>20409</v>
      </c>
    </row>
    <row r="345" s="529" customFormat="1" ht="34.9" hidden="1" customHeight="1" spans="1:12">
      <c r="A345" s="484">
        <v>2040901</v>
      </c>
      <c r="B345" s="243" t="s">
        <v>151</v>
      </c>
      <c r="C345" s="300">
        <v>0</v>
      </c>
      <c r="D345" s="301">
        <v>0</v>
      </c>
      <c r="E345" s="548">
        <v>0</v>
      </c>
      <c r="F345" s="477" t="str">
        <f t="shared" si="35"/>
        <v/>
      </c>
      <c r="G345" s="477" t="str">
        <f t="shared" si="36"/>
        <v/>
      </c>
      <c r="H345" s="731" t="str">
        <f t="shared" si="37"/>
        <v>否</v>
      </c>
      <c r="I345" s="732" t="str">
        <f t="shared" si="38"/>
        <v>项</v>
      </c>
      <c r="J345" s="686" t="str">
        <f t="shared" si="39"/>
        <v>204</v>
      </c>
      <c r="K345" s="686" t="str">
        <f t="shared" si="40"/>
        <v>20409</v>
      </c>
      <c r="L345" s="686" t="str">
        <f t="shared" si="41"/>
        <v>2040901</v>
      </c>
    </row>
    <row r="346" s="529" customFormat="1" ht="34.9" hidden="1" customHeight="1" spans="1:12">
      <c r="A346" s="484">
        <v>2040902</v>
      </c>
      <c r="B346" s="243" t="s">
        <v>152</v>
      </c>
      <c r="C346" s="300">
        <v>0</v>
      </c>
      <c r="D346" s="301">
        <v>0</v>
      </c>
      <c r="E346" s="548">
        <v>0</v>
      </c>
      <c r="F346" s="477" t="str">
        <f t="shared" si="35"/>
        <v/>
      </c>
      <c r="G346" s="477" t="str">
        <f t="shared" si="36"/>
        <v/>
      </c>
      <c r="H346" s="731" t="str">
        <f t="shared" si="37"/>
        <v>否</v>
      </c>
      <c r="I346" s="732" t="str">
        <f t="shared" si="38"/>
        <v>项</v>
      </c>
      <c r="J346" s="686" t="str">
        <f t="shared" si="39"/>
        <v>204</v>
      </c>
      <c r="K346" s="686" t="str">
        <f t="shared" si="40"/>
        <v>20409</v>
      </c>
      <c r="L346" s="686" t="str">
        <f t="shared" si="41"/>
        <v>2040902</v>
      </c>
    </row>
    <row r="347" s="529" customFormat="1" ht="34.9" hidden="1" customHeight="1" spans="1:12">
      <c r="A347" s="484">
        <v>2040903</v>
      </c>
      <c r="B347" s="243" t="s">
        <v>153</v>
      </c>
      <c r="C347" s="300">
        <v>0</v>
      </c>
      <c r="D347" s="301">
        <v>0</v>
      </c>
      <c r="E347" s="548">
        <v>0</v>
      </c>
      <c r="F347" s="477" t="str">
        <f t="shared" si="35"/>
        <v/>
      </c>
      <c r="G347" s="477" t="str">
        <f t="shared" si="36"/>
        <v/>
      </c>
      <c r="H347" s="731" t="str">
        <f t="shared" si="37"/>
        <v>否</v>
      </c>
      <c r="I347" s="732" t="str">
        <f t="shared" si="38"/>
        <v>项</v>
      </c>
      <c r="J347" s="686" t="str">
        <f t="shared" si="39"/>
        <v>204</v>
      </c>
      <c r="K347" s="686" t="str">
        <f t="shared" si="40"/>
        <v>20409</v>
      </c>
      <c r="L347" s="686" t="str">
        <f t="shared" si="41"/>
        <v>2040903</v>
      </c>
    </row>
    <row r="348" s="529" customFormat="1" ht="34.9" hidden="1" customHeight="1" spans="1:12">
      <c r="A348" s="484">
        <v>2040904</v>
      </c>
      <c r="B348" s="243" t="s">
        <v>350</v>
      </c>
      <c r="C348" s="300">
        <v>0</v>
      </c>
      <c r="D348" s="301">
        <v>0</v>
      </c>
      <c r="E348" s="548">
        <v>0</v>
      </c>
      <c r="F348" s="477" t="str">
        <f t="shared" si="35"/>
        <v/>
      </c>
      <c r="G348" s="477" t="str">
        <f t="shared" si="36"/>
        <v/>
      </c>
      <c r="H348" s="731" t="str">
        <f t="shared" si="37"/>
        <v>否</v>
      </c>
      <c r="I348" s="732" t="str">
        <f t="shared" si="38"/>
        <v>项</v>
      </c>
      <c r="J348" s="686" t="str">
        <f t="shared" si="39"/>
        <v>204</v>
      </c>
      <c r="K348" s="686" t="str">
        <f t="shared" si="40"/>
        <v>20409</v>
      </c>
      <c r="L348" s="686" t="str">
        <f t="shared" si="41"/>
        <v>2040904</v>
      </c>
    </row>
    <row r="349" s="529" customFormat="1" ht="34.9" hidden="1" customHeight="1" spans="1:12">
      <c r="A349" s="484">
        <v>2040905</v>
      </c>
      <c r="B349" s="243" t="s">
        <v>351</v>
      </c>
      <c r="C349" s="300">
        <v>0</v>
      </c>
      <c r="D349" s="301">
        <v>0</v>
      </c>
      <c r="E349" s="548">
        <v>0</v>
      </c>
      <c r="F349" s="477" t="str">
        <f t="shared" si="35"/>
        <v/>
      </c>
      <c r="G349" s="477" t="str">
        <f t="shared" si="36"/>
        <v/>
      </c>
      <c r="H349" s="731" t="str">
        <f t="shared" si="37"/>
        <v>否</v>
      </c>
      <c r="I349" s="732" t="str">
        <f t="shared" si="38"/>
        <v>项</v>
      </c>
      <c r="J349" s="686" t="str">
        <f t="shared" si="39"/>
        <v>204</v>
      </c>
      <c r="K349" s="686" t="str">
        <f t="shared" si="40"/>
        <v>20409</v>
      </c>
      <c r="L349" s="686" t="str">
        <f t="shared" si="41"/>
        <v>2040905</v>
      </c>
    </row>
    <row r="350" s="529" customFormat="1" ht="34.9" hidden="1" customHeight="1" spans="1:12">
      <c r="A350" s="484">
        <v>2040950</v>
      </c>
      <c r="B350" s="243" t="s">
        <v>160</v>
      </c>
      <c r="C350" s="300">
        <v>0</v>
      </c>
      <c r="D350" s="301">
        <v>0</v>
      </c>
      <c r="E350" s="548">
        <v>0</v>
      </c>
      <c r="F350" s="477" t="str">
        <f t="shared" si="35"/>
        <v/>
      </c>
      <c r="G350" s="477" t="str">
        <f t="shared" si="36"/>
        <v/>
      </c>
      <c r="H350" s="731" t="str">
        <f t="shared" si="37"/>
        <v>否</v>
      </c>
      <c r="I350" s="732" t="str">
        <f t="shared" si="38"/>
        <v>项</v>
      </c>
      <c r="J350" s="686" t="str">
        <f t="shared" si="39"/>
        <v>204</v>
      </c>
      <c r="K350" s="686" t="str">
        <f t="shared" si="40"/>
        <v>20409</v>
      </c>
      <c r="L350" s="686" t="str">
        <f t="shared" si="41"/>
        <v>2040950</v>
      </c>
    </row>
    <row r="351" s="529" customFormat="1" ht="34.9" hidden="1" customHeight="1" spans="1:12">
      <c r="A351" s="484">
        <v>2040999</v>
      </c>
      <c r="B351" s="243" t="s">
        <v>352</v>
      </c>
      <c r="C351" s="300">
        <v>0</v>
      </c>
      <c r="D351" s="301">
        <v>0</v>
      </c>
      <c r="E351" s="548">
        <v>0</v>
      </c>
      <c r="F351" s="477" t="str">
        <f t="shared" si="35"/>
        <v/>
      </c>
      <c r="G351" s="477" t="str">
        <f t="shared" si="36"/>
        <v/>
      </c>
      <c r="H351" s="731" t="str">
        <f t="shared" si="37"/>
        <v>否</v>
      </c>
      <c r="I351" s="732" t="str">
        <f t="shared" si="38"/>
        <v>项</v>
      </c>
      <c r="J351" s="686" t="str">
        <f t="shared" si="39"/>
        <v>204</v>
      </c>
      <c r="K351" s="686" t="str">
        <f t="shared" si="40"/>
        <v>20409</v>
      </c>
      <c r="L351" s="686" t="str">
        <f t="shared" si="41"/>
        <v>2040999</v>
      </c>
    </row>
    <row r="352" s="529" customFormat="1" ht="34.9" hidden="1" customHeight="1" spans="1:12">
      <c r="A352" s="482">
        <v>20410</v>
      </c>
      <c r="B352" s="483" t="s">
        <v>353</v>
      </c>
      <c r="C352" s="297">
        <f>SUMIFS(C353:C$1302,$I353:$I$1302,"项",$K353:$K$1302,$A352)</f>
        <v>0</v>
      </c>
      <c r="D352" s="297">
        <f>SUMIFS(D353:D$1302,$I353:$I$1302,"项",$K353:$K$1302,$A352)</f>
        <v>0</v>
      </c>
      <c r="E352" s="297">
        <f>SUMIFS(E353:E$1302,$I353:$I$1302,"项",$K353:$K$1302,$A352)</f>
        <v>0</v>
      </c>
      <c r="F352" s="477" t="str">
        <f t="shared" si="35"/>
        <v/>
      </c>
      <c r="G352" s="477" t="str">
        <f t="shared" si="36"/>
        <v/>
      </c>
      <c r="H352" s="731" t="str">
        <f t="shared" si="37"/>
        <v>否</v>
      </c>
      <c r="I352" s="732" t="str">
        <f t="shared" si="38"/>
        <v>款</v>
      </c>
      <c r="J352" s="686" t="str">
        <f t="shared" si="39"/>
        <v>204</v>
      </c>
      <c r="K352" s="686" t="str">
        <f t="shared" si="40"/>
        <v>20410</v>
      </c>
      <c r="L352" s="686" t="str">
        <f t="shared" si="41"/>
        <v>20410</v>
      </c>
    </row>
    <row r="353" s="529" customFormat="1" ht="34.9" hidden="1" customHeight="1" spans="1:12">
      <c r="A353" s="484">
        <v>2041001</v>
      </c>
      <c r="B353" s="243" t="s">
        <v>151</v>
      </c>
      <c r="C353" s="300">
        <v>0</v>
      </c>
      <c r="D353" s="301">
        <v>0</v>
      </c>
      <c r="E353" s="301">
        <v>0</v>
      </c>
      <c r="F353" s="477" t="str">
        <f t="shared" si="35"/>
        <v/>
      </c>
      <c r="G353" s="477" t="str">
        <f t="shared" si="36"/>
        <v/>
      </c>
      <c r="H353" s="731" t="str">
        <f t="shared" si="37"/>
        <v>否</v>
      </c>
      <c r="I353" s="732" t="str">
        <f t="shared" si="38"/>
        <v>项</v>
      </c>
      <c r="J353" s="686" t="str">
        <f t="shared" si="39"/>
        <v>204</v>
      </c>
      <c r="K353" s="686" t="str">
        <f t="shared" si="40"/>
        <v>20410</v>
      </c>
      <c r="L353" s="686" t="str">
        <f t="shared" si="41"/>
        <v>2041001</v>
      </c>
    </row>
    <row r="354" s="529" customFormat="1" ht="34.9" hidden="1" customHeight="1" spans="1:12">
      <c r="A354" s="484">
        <v>2041002</v>
      </c>
      <c r="B354" s="243" t="s">
        <v>152</v>
      </c>
      <c r="C354" s="300">
        <v>0</v>
      </c>
      <c r="D354" s="301">
        <v>0</v>
      </c>
      <c r="E354" s="548">
        <v>0</v>
      </c>
      <c r="F354" s="477" t="str">
        <f t="shared" si="35"/>
        <v/>
      </c>
      <c r="G354" s="477" t="str">
        <f t="shared" si="36"/>
        <v/>
      </c>
      <c r="H354" s="731" t="str">
        <f t="shared" si="37"/>
        <v>否</v>
      </c>
      <c r="I354" s="732" t="str">
        <f t="shared" si="38"/>
        <v>项</v>
      </c>
      <c r="J354" s="686" t="str">
        <f t="shared" si="39"/>
        <v>204</v>
      </c>
      <c r="K354" s="686" t="str">
        <f t="shared" si="40"/>
        <v>20410</v>
      </c>
      <c r="L354" s="686" t="str">
        <f t="shared" si="41"/>
        <v>2041002</v>
      </c>
    </row>
    <row r="355" s="529" customFormat="1" ht="34.9" hidden="1" customHeight="1" spans="1:12">
      <c r="A355" s="484">
        <v>2041006</v>
      </c>
      <c r="B355" s="243" t="s">
        <v>192</v>
      </c>
      <c r="C355" s="300">
        <v>0</v>
      </c>
      <c r="D355" s="301">
        <v>0</v>
      </c>
      <c r="E355" s="548">
        <v>0</v>
      </c>
      <c r="F355" s="477" t="str">
        <f t="shared" si="35"/>
        <v/>
      </c>
      <c r="G355" s="477" t="str">
        <f t="shared" si="36"/>
        <v/>
      </c>
      <c r="H355" s="731" t="str">
        <f t="shared" si="37"/>
        <v>否</v>
      </c>
      <c r="I355" s="732" t="str">
        <f t="shared" si="38"/>
        <v>项</v>
      </c>
      <c r="J355" s="686" t="str">
        <f t="shared" si="39"/>
        <v>204</v>
      </c>
      <c r="K355" s="686" t="str">
        <f t="shared" si="40"/>
        <v>20410</v>
      </c>
      <c r="L355" s="686" t="str">
        <f t="shared" si="41"/>
        <v>2041006</v>
      </c>
    </row>
    <row r="356" s="529" customFormat="1" ht="34.9" hidden="1" customHeight="1" spans="1:12">
      <c r="A356" s="484">
        <v>2041007</v>
      </c>
      <c r="B356" s="243" t="s">
        <v>354</v>
      </c>
      <c r="C356" s="300">
        <v>0</v>
      </c>
      <c r="D356" s="301">
        <v>0</v>
      </c>
      <c r="E356" s="548">
        <v>0</v>
      </c>
      <c r="F356" s="477" t="str">
        <f t="shared" si="35"/>
        <v/>
      </c>
      <c r="G356" s="477" t="str">
        <f t="shared" si="36"/>
        <v/>
      </c>
      <c r="H356" s="731" t="str">
        <f t="shared" si="37"/>
        <v>否</v>
      </c>
      <c r="I356" s="732" t="str">
        <f t="shared" si="38"/>
        <v>项</v>
      </c>
      <c r="J356" s="686" t="str">
        <f t="shared" si="39"/>
        <v>204</v>
      </c>
      <c r="K356" s="686" t="str">
        <f t="shared" si="40"/>
        <v>20410</v>
      </c>
      <c r="L356" s="686" t="str">
        <f t="shared" si="41"/>
        <v>2041007</v>
      </c>
    </row>
    <row r="357" s="529" customFormat="1" ht="34.9" hidden="1" customHeight="1" spans="1:12">
      <c r="A357" s="484">
        <v>2041099</v>
      </c>
      <c r="B357" s="243" t="s">
        <v>355</v>
      </c>
      <c r="C357" s="300">
        <v>0</v>
      </c>
      <c r="D357" s="301">
        <v>0</v>
      </c>
      <c r="E357" s="548">
        <v>0</v>
      </c>
      <c r="F357" s="477" t="str">
        <f t="shared" si="35"/>
        <v/>
      </c>
      <c r="G357" s="477" t="str">
        <f t="shared" si="36"/>
        <v/>
      </c>
      <c r="H357" s="731" t="str">
        <f t="shared" si="37"/>
        <v>否</v>
      </c>
      <c r="I357" s="732" t="str">
        <f t="shared" si="38"/>
        <v>项</v>
      </c>
      <c r="J357" s="686" t="str">
        <f t="shared" si="39"/>
        <v>204</v>
      </c>
      <c r="K357" s="686" t="str">
        <f t="shared" si="40"/>
        <v>20410</v>
      </c>
      <c r="L357" s="686" t="str">
        <f t="shared" si="41"/>
        <v>2041099</v>
      </c>
    </row>
    <row r="358" s="529" customFormat="1" ht="34.9" customHeight="1" spans="1:12">
      <c r="A358" s="482">
        <v>20499</v>
      </c>
      <c r="B358" s="483" t="s">
        <v>356</v>
      </c>
      <c r="C358" s="693">
        <f>SUMIFS(C359:C$1302,$I359:$I$1302,"项",$K359:$K$1302,$A358)</f>
        <v>16</v>
      </c>
      <c r="D358" s="693">
        <f>SUMIFS(D359:D$1302,$I359:$I$1302,"项",$K359:$K$1302,$A358)</f>
        <v>46</v>
      </c>
      <c r="E358" s="693">
        <f>SUMIFS(E359:E$1302,$I359:$I$1302,"项",$K359:$K$1302,$A358)</f>
        <v>6</v>
      </c>
      <c r="F358" s="477">
        <f t="shared" si="35"/>
        <v>-0.625</v>
      </c>
      <c r="G358" s="477">
        <f t="shared" si="36"/>
        <v>0.130434782608696</v>
      </c>
      <c r="H358" s="731" t="str">
        <f t="shared" si="37"/>
        <v>是</v>
      </c>
      <c r="I358" s="732" t="str">
        <f t="shared" si="38"/>
        <v>款</v>
      </c>
      <c r="J358" s="686" t="str">
        <f t="shared" si="39"/>
        <v>204</v>
      </c>
      <c r="K358" s="686" t="str">
        <f t="shared" si="40"/>
        <v>20499</v>
      </c>
      <c r="L358" s="686" t="str">
        <f t="shared" si="41"/>
        <v>20499</v>
      </c>
    </row>
    <row r="359" s="529" customFormat="1" ht="34.9" hidden="1" customHeight="1" spans="1:12">
      <c r="A359" s="484">
        <v>2049902</v>
      </c>
      <c r="B359" s="243" t="s">
        <v>357</v>
      </c>
      <c r="C359" s="300">
        <v>0</v>
      </c>
      <c r="D359" s="301">
        <v>0</v>
      </c>
      <c r="E359" s="548">
        <v>0</v>
      </c>
      <c r="F359" s="477" t="str">
        <f t="shared" si="35"/>
        <v/>
      </c>
      <c r="G359" s="477" t="str">
        <f t="shared" si="36"/>
        <v/>
      </c>
      <c r="H359" s="731" t="str">
        <f t="shared" si="37"/>
        <v>否</v>
      </c>
      <c r="I359" s="732" t="str">
        <f t="shared" si="38"/>
        <v>项</v>
      </c>
      <c r="J359" s="686" t="str">
        <f t="shared" si="39"/>
        <v>204</v>
      </c>
      <c r="K359" s="686" t="str">
        <f t="shared" si="40"/>
        <v>20499</v>
      </c>
      <c r="L359" s="686" t="str">
        <f t="shared" si="41"/>
        <v>2049902</v>
      </c>
    </row>
    <row r="360" s="529" customFormat="1" ht="34.9" customHeight="1" spans="1:12">
      <c r="A360" s="484">
        <v>2049999</v>
      </c>
      <c r="B360" s="243" t="s">
        <v>358</v>
      </c>
      <c r="C360" s="561">
        <v>16</v>
      </c>
      <c r="D360" s="561">
        <v>46</v>
      </c>
      <c r="E360" s="478">
        <v>6</v>
      </c>
      <c r="F360" s="477">
        <f t="shared" si="35"/>
        <v>-0.625</v>
      </c>
      <c r="G360" s="477">
        <f t="shared" si="36"/>
        <v>0.130434782608696</v>
      </c>
      <c r="H360" s="731" t="str">
        <f t="shared" si="37"/>
        <v>是</v>
      </c>
      <c r="I360" s="732" t="str">
        <f t="shared" si="38"/>
        <v>项</v>
      </c>
      <c r="J360" s="686" t="str">
        <f t="shared" si="39"/>
        <v>204</v>
      </c>
      <c r="K360" s="686" t="str">
        <f t="shared" si="40"/>
        <v>20499</v>
      </c>
      <c r="L360" s="686" t="str">
        <f t="shared" si="41"/>
        <v>2049999</v>
      </c>
    </row>
    <row r="361" s="529" customFormat="1" ht="34.9" customHeight="1" spans="1:12">
      <c r="A361" s="730">
        <v>205</v>
      </c>
      <c r="B361" s="185" t="s">
        <v>91</v>
      </c>
      <c r="C361" s="353">
        <f>SUMIFS(C362:C$1302,$I362:$I$1302,"款",$J362:$J$1302,$A361)</f>
        <v>57881</v>
      </c>
      <c r="D361" s="353">
        <f>SUMIFS(D362:D$1302,$I362:$I$1302,"款",$J362:$J$1302,$A361)</f>
        <v>62936</v>
      </c>
      <c r="E361" s="353">
        <f>SUMIFS(E362:E$1302,$I362:$I$1302,"款",$J362:$J$1302,$A361)</f>
        <v>56742</v>
      </c>
      <c r="F361" s="471">
        <f t="shared" si="35"/>
        <v>-0.0196783054888479</v>
      </c>
      <c r="G361" s="471">
        <f t="shared" si="36"/>
        <v>0.901582560061014</v>
      </c>
      <c r="H361" s="731" t="str">
        <f t="shared" si="37"/>
        <v>是</v>
      </c>
      <c r="I361" s="732" t="str">
        <f t="shared" si="38"/>
        <v>类</v>
      </c>
      <c r="J361" s="686" t="str">
        <f t="shared" si="39"/>
        <v>205</v>
      </c>
      <c r="K361" s="686" t="str">
        <f t="shared" si="40"/>
        <v>205</v>
      </c>
      <c r="L361" s="686" t="str">
        <f t="shared" si="41"/>
        <v>205</v>
      </c>
    </row>
    <row r="362" s="529" customFormat="1" ht="34.9" customHeight="1" spans="1:12">
      <c r="A362" s="482">
        <v>20501</v>
      </c>
      <c r="B362" s="483" t="s">
        <v>359</v>
      </c>
      <c r="C362" s="693">
        <f>SUMIFS(C363:C$1302,$I363:$I$1302,"项",$K363:$K$1302,$A362)</f>
        <v>293</v>
      </c>
      <c r="D362" s="693">
        <f>SUMIFS(D363:D$1302,$I363:$I$1302,"项",$K363:$K$1302,$A362)</f>
        <v>365</v>
      </c>
      <c r="E362" s="693">
        <f>SUMIFS(E363:E$1302,$I363:$I$1302,"项",$K363:$K$1302,$A362)</f>
        <v>345</v>
      </c>
      <c r="F362" s="477">
        <f t="shared" si="35"/>
        <v>0.177474402730375</v>
      </c>
      <c r="G362" s="477">
        <f t="shared" si="36"/>
        <v>0.945205479452055</v>
      </c>
      <c r="H362" s="731" t="str">
        <f t="shared" si="37"/>
        <v>是</v>
      </c>
      <c r="I362" s="732" t="str">
        <f t="shared" si="38"/>
        <v>款</v>
      </c>
      <c r="J362" s="686" t="str">
        <f t="shared" si="39"/>
        <v>205</v>
      </c>
      <c r="K362" s="686" t="str">
        <f t="shared" si="40"/>
        <v>20501</v>
      </c>
      <c r="L362" s="686" t="str">
        <f t="shared" si="41"/>
        <v>20501</v>
      </c>
    </row>
    <row r="363" s="529" customFormat="1" ht="34.9" customHeight="1" spans="1:12">
      <c r="A363" s="484">
        <v>2050101</v>
      </c>
      <c r="B363" s="243" t="s">
        <v>151</v>
      </c>
      <c r="C363" s="561">
        <v>271</v>
      </c>
      <c r="D363" s="561">
        <v>263</v>
      </c>
      <c r="E363" s="478">
        <v>291</v>
      </c>
      <c r="F363" s="477">
        <f t="shared" si="35"/>
        <v>0.0738007380073802</v>
      </c>
      <c r="G363" s="477">
        <f t="shared" si="36"/>
        <v>1.106463878327</v>
      </c>
      <c r="H363" s="731" t="str">
        <f t="shared" si="37"/>
        <v>是</v>
      </c>
      <c r="I363" s="732" t="str">
        <f t="shared" si="38"/>
        <v>项</v>
      </c>
      <c r="J363" s="686" t="str">
        <f t="shared" si="39"/>
        <v>205</v>
      </c>
      <c r="K363" s="686" t="str">
        <f t="shared" si="40"/>
        <v>20501</v>
      </c>
      <c r="L363" s="686" t="str">
        <f t="shared" si="41"/>
        <v>2050101</v>
      </c>
    </row>
    <row r="364" s="529" customFormat="1" ht="34.9" hidden="1" customHeight="1" spans="1:12">
      <c r="A364" s="484">
        <v>2050102</v>
      </c>
      <c r="B364" s="243" t="s">
        <v>152</v>
      </c>
      <c r="C364" s="300">
        <v>0</v>
      </c>
      <c r="D364" s="301">
        <v>0</v>
      </c>
      <c r="E364" s="548">
        <v>0</v>
      </c>
      <c r="F364" s="477" t="str">
        <f t="shared" si="35"/>
        <v/>
      </c>
      <c r="G364" s="477" t="str">
        <f t="shared" si="36"/>
        <v/>
      </c>
      <c r="H364" s="731" t="str">
        <f t="shared" si="37"/>
        <v>否</v>
      </c>
      <c r="I364" s="732" t="str">
        <f t="shared" si="38"/>
        <v>项</v>
      </c>
      <c r="J364" s="686" t="str">
        <f t="shared" si="39"/>
        <v>205</v>
      </c>
      <c r="K364" s="686" t="str">
        <f t="shared" si="40"/>
        <v>20501</v>
      </c>
      <c r="L364" s="686" t="str">
        <f t="shared" si="41"/>
        <v>2050102</v>
      </c>
    </row>
    <row r="365" s="529" customFormat="1" ht="34.9" hidden="1" customHeight="1" spans="1:12">
      <c r="A365" s="484">
        <v>2050103</v>
      </c>
      <c r="B365" s="243" t="s">
        <v>153</v>
      </c>
      <c r="C365" s="300">
        <v>0</v>
      </c>
      <c r="D365" s="301">
        <v>0</v>
      </c>
      <c r="E365" s="548">
        <v>0</v>
      </c>
      <c r="F365" s="477" t="str">
        <f t="shared" si="35"/>
        <v/>
      </c>
      <c r="G365" s="477" t="str">
        <f t="shared" si="36"/>
        <v/>
      </c>
      <c r="H365" s="731" t="str">
        <f t="shared" si="37"/>
        <v>否</v>
      </c>
      <c r="I365" s="732" t="str">
        <f t="shared" si="38"/>
        <v>项</v>
      </c>
      <c r="J365" s="686" t="str">
        <f t="shared" si="39"/>
        <v>205</v>
      </c>
      <c r="K365" s="686" t="str">
        <f t="shared" si="40"/>
        <v>20501</v>
      </c>
      <c r="L365" s="686" t="str">
        <f t="shared" si="41"/>
        <v>2050103</v>
      </c>
    </row>
    <row r="366" s="529" customFormat="1" ht="34.9" customHeight="1" spans="1:12">
      <c r="A366" s="484">
        <v>2050199</v>
      </c>
      <c r="B366" s="243" t="s">
        <v>360</v>
      </c>
      <c r="C366" s="561">
        <v>22</v>
      </c>
      <c r="D366" s="561">
        <v>102</v>
      </c>
      <c r="E366" s="478">
        <v>54</v>
      </c>
      <c r="F366" s="477">
        <f t="shared" si="35"/>
        <v>1.45454545454545</v>
      </c>
      <c r="G366" s="477">
        <f t="shared" si="36"/>
        <v>0.529411764705882</v>
      </c>
      <c r="H366" s="731" t="str">
        <f t="shared" si="37"/>
        <v>是</v>
      </c>
      <c r="I366" s="732" t="str">
        <f t="shared" si="38"/>
        <v>项</v>
      </c>
      <c r="J366" s="686" t="str">
        <f t="shared" si="39"/>
        <v>205</v>
      </c>
      <c r="K366" s="686" t="str">
        <f t="shared" si="40"/>
        <v>20501</v>
      </c>
      <c r="L366" s="686" t="str">
        <f t="shared" si="41"/>
        <v>2050199</v>
      </c>
    </row>
    <row r="367" s="529" customFormat="1" ht="34.9" customHeight="1" spans="1:12">
      <c r="A367" s="482">
        <v>20502</v>
      </c>
      <c r="B367" s="483" t="s">
        <v>361</v>
      </c>
      <c r="C367" s="693">
        <f>SUMIFS(C368:C$1302,$I368:$I$1302,"项",$K368:$K$1302,$A367)</f>
        <v>55450</v>
      </c>
      <c r="D367" s="693">
        <f>SUMIFS(D368:D$1302,$I368:$I$1302,"项",$K368:$K$1302,$A367)</f>
        <v>58620</v>
      </c>
      <c r="E367" s="693">
        <f>SUMIFS(E368:E$1302,$I368:$I$1302,"项",$K368:$K$1302,$A367)</f>
        <v>54241</v>
      </c>
      <c r="F367" s="477">
        <f t="shared" si="35"/>
        <v>-0.0218034265103697</v>
      </c>
      <c r="G367" s="477">
        <f t="shared" si="36"/>
        <v>0.925298532923917</v>
      </c>
      <c r="H367" s="731" t="str">
        <f t="shared" si="37"/>
        <v>是</v>
      </c>
      <c r="I367" s="732" t="str">
        <f t="shared" si="38"/>
        <v>款</v>
      </c>
      <c r="J367" s="686" t="str">
        <f t="shared" si="39"/>
        <v>205</v>
      </c>
      <c r="K367" s="686" t="str">
        <f t="shared" si="40"/>
        <v>20502</v>
      </c>
      <c r="L367" s="686" t="str">
        <f t="shared" si="41"/>
        <v>20502</v>
      </c>
    </row>
    <row r="368" s="529" customFormat="1" ht="34.9" customHeight="1" spans="1:12">
      <c r="A368" s="484">
        <v>2050201</v>
      </c>
      <c r="B368" s="243" t="s">
        <v>362</v>
      </c>
      <c r="C368" s="561">
        <v>2413</v>
      </c>
      <c r="D368" s="561">
        <v>2424</v>
      </c>
      <c r="E368" s="478">
        <v>1031</v>
      </c>
      <c r="F368" s="477">
        <f t="shared" si="35"/>
        <v>-0.572731040198923</v>
      </c>
      <c r="G368" s="477">
        <f t="shared" si="36"/>
        <v>0.4253300330033</v>
      </c>
      <c r="H368" s="731" t="str">
        <f t="shared" si="37"/>
        <v>是</v>
      </c>
      <c r="I368" s="732" t="str">
        <f t="shared" si="38"/>
        <v>项</v>
      </c>
      <c r="J368" s="686" t="str">
        <f t="shared" si="39"/>
        <v>205</v>
      </c>
      <c r="K368" s="686" t="str">
        <f t="shared" si="40"/>
        <v>20502</v>
      </c>
      <c r="L368" s="686" t="str">
        <f t="shared" si="41"/>
        <v>2050201</v>
      </c>
    </row>
    <row r="369" s="529" customFormat="1" ht="34.9" customHeight="1" spans="1:12">
      <c r="A369" s="484">
        <v>2050202</v>
      </c>
      <c r="B369" s="243" t="s">
        <v>363</v>
      </c>
      <c r="C369" s="561">
        <v>23598</v>
      </c>
      <c r="D369" s="561">
        <v>23553</v>
      </c>
      <c r="E369" s="561">
        <v>25296</v>
      </c>
      <c r="F369" s="477">
        <f t="shared" si="35"/>
        <v>0.071955250444953</v>
      </c>
      <c r="G369" s="477">
        <f t="shared" si="36"/>
        <v>1.07400331168004</v>
      </c>
      <c r="H369" s="731" t="str">
        <f t="shared" si="37"/>
        <v>是</v>
      </c>
      <c r="I369" s="732" t="str">
        <f t="shared" si="38"/>
        <v>项</v>
      </c>
      <c r="J369" s="686" t="str">
        <f t="shared" si="39"/>
        <v>205</v>
      </c>
      <c r="K369" s="686" t="str">
        <f t="shared" si="40"/>
        <v>20502</v>
      </c>
      <c r="L369" s="686" t="str">
        <f t="shared" si="41"/>
        <v>2050202</v>
      </c>
    </row>
    <row r="370" s="529" customFormat="1" ht="34.9" customHeight="1" spans="1:12">
      <c r="A370" s="484">
        <v>2050203</v>
      </c>
      <c r="B370" s="243" t="s">
        <v>364</v>
      </c>
      <c r="C370" s="561">
        <v>16285</v>
      </c>
      <c r="D370" s="561">
        <v>16649</v>
      </c>
      <c r="E370" s="561">
        <v>16842</v>
      </c>
      <c r="F370" s="477">
        <f t="shared" si="35"/>
        <v>0.0342032545287074</v>
      </c>
      <c r="G370" s="477">
        <f t="shared" si="36"/>
        <v>1.01159228782509</v>
      </c>
      <c r="H370" s="731" t="str">
        <f t="shared" si="37"/>
        <v>是</v>
      </c>
      <c r="I370" s="732" t="str">
        <f t="shared" si="38"/>
        <v>项</v>
      </c>
      <c r="J370" s="686" t="str">
        <f t="shared" si="39"/>
        <v>205</v>
      </c>
      <c r="K370" s="686" t="str">
        <f t="shared" si="40"/>
        <v>20502</v>
      </c>
      <c r="L370" s="686" t="str">
        <f t="shared" si="41"/>
        <v>2050203</v>
      </c>
    </row>
    <row r="371" s="529" customFormat="1" ht="34.9" customHeight="1" spans="1:12">
      <c r="A371" s="484">
        <v>2050204</v>
      </c>
      <c r="B371" s="243" t="s">
        <v>365</v>
      </c>
      <c r="C371" s="561">
        <v>7807</v>
      </c>
      <c r="D371" s="561">
        <v>9923</v>
      </c>
      <c r="E371" s="478">
        <v>8662</v>
      </c>
      <c r="F371" s="477">
        <f t="shared" si="35"/>
        <v>0.109517100038427</v>
      </c>
      <c r="G371" s="477">
        <f t="shared" si="36"/>
        <v>0.872921495515469</v>
      </c>
      <c r="H371" s="731" t="str">
        <f t="shared" si="37"/>
        <v>是</v>
      </c>
      <c r="I371" s="732" t="str">
        <f t="shared" si="38"/>
        <v>项</v>
      </c>
      <c r="J371" s="686" t="str">
        <f t="shared" si="39"/>
        <v>205</v>
      </c>
      <c r="K371" s="686" t="str">
        <f t="shared" si="40"/>
        <v>20502</v>
      </c>
      <c r="L371" s="686" t="str">
        <f t="shared" si="41"/>
        <v>2050204</v>
      </c>
    </row>
    <row r="372" s="529" customFormat="1" ht="34.9" customHeight="1" spans="1:12">
      <c r="A372" s="484">
        <v>2050205</v>
      </c>
      <c r="B372" s="243" t="s">
        <v>366</v>
      </c>
      <c r="C372" s="561">
        <v>0</v>
      </c>
      <c r="D372" s="561">
        <v>0</v>
      </c>
      <c r="E372" s="478">
        <v>2</v>
      </c>
      <c r="F372" s="477" t="str">
        <f t="shared" si="35"/>
        <v/>
      </c>
      <c r="G372" s="477" t="str">
        <f t="shared" si="36"/>
        <v/>
      </c>
      <c r="H372" s="731" t="str">
        <f t="shared" si="37"/>
        <v>是</v>
      </c>
      <c r="I372" s="732" t="str">
        <f t="shared" si="38"/>
        <v>项</v>
      </c>
      <c r="J372" s="686" t="str">
        <f t="shared" si="39"/>
        <v>205</v>
      </c>
      <c r="K372" s="686" t="str">
        <f t="shared" si="40"/>
        <v>20502</v>
      </c>
      <c r="L372" s="686" t="str">
        <f t="shared" si="41"/>
        <v>2050205</v>
      </c>
    </row>
    <row r="373" s="529" customFormat="1" ht="34.9" customHeight="1" spans="1:12">
      <c r="A373" s="484">
        <v>2050299</v>
      </c>
      <c r="B373" s="243" t="s">
        <v>367</v>
      </c>
      <c r="C373" s="561">
        <v>5347</v>
      </c>
      <c r="D373" s="561">
        <v>6071</v>
      </c>
      <c r="E373" s="478">
        <v>2408</v>
      </c>
      <c r="F373" s="477">
        <f t="shared" si="35"/>
        <v>-0.549654011595287</v>
      </c>
      <c r="G373" s="477">
        <f t="shared" si="36"/>
        <v>0.396639762806786</v>
      </c>
      <c r="H373" s="731" t="str">
        <f t="shared" si="37"/>
        <v>是</v>
      </c>
      <c r="I373" s="732" t="str">
        <f t="shared" si="38"/>
        <v>项</v>
      </c>
      <c r="J373" s="686" t="str">
        <f t="shared" si="39"/>
        <v>205</v>
      </c>
      <c r="K373" s="686" t="str">
        <f t="shared" si="40"/>
        <v>20502</v>
      </c>
      <c r="L373" s="686" t="str">
        <f t="shared" si="41"/>
        <v>2050299</v>
      </c>
    </row>
    <row r="374" s="529" customFormat="1" ht="34.9" customHeight="1" spans="1:12">
      <c r="A374" s="482">
        <v>20503</v>
      </c>
      <c r="B374" s="483" t="s">
        <v>368</v>
      </c>
      <c r="C374" s="693">
        <f>SUMIFS(C375:C$1302,$I375:$I$1302,"项",$K375:$K$1302,$A374)</f>
        <v>1236</v>
      </c>
      <c r="D374" s="693">
        <f>SUMIFS(D375:D$1302,$I375:$I$1302,"项",$K375:$K$1302,$A374)</f>
        <v>1817</v>
      </c>
      <c r="E374" s="693">
        <f>SUMIFS(E375:E$1302,$I375:$I$1302,"项",$K375:$K$1302,$A374)</f>
        <v>1370</v>
      </c>
      <c r="F374" s="477">
        <f t="shared" si="35"/>
        <v>0.108414239482201</v>
      </c>
      <c r="G374" s="477">
        <f t="shared" si="36"/>
        <v>0.753990093560814</v>
      </c>
      <c r="H374" s="731" t="str">
        <f t="shared" si="37"/>
        <v>是</v>
      </c>
      <c r="I374" s="732" t="str">
        <f t="shared" si="38"/>
        <v>款</v>
      </c>
      <c r="J374" s="686" t="str">
        <f t="shared" si="39"/>
        <v>205</v>
      </c>
      <c r="K374" s="686" t="str">
        <f t="shared" si="40"/>
        <v>20503</v>
      </c>
      <c r="L374" s="686" t="str">
        <f t="shared" si="41"/>
        <v>20503</v>
      </c>
    </row>
    <row r="375" s="529" customFormat="1" ht="34.9" hidden="1" customHeight="1" spans="1:12">
      <c r="A375" s="484">
        <v>2050301</v>
      </c>
      <c r="B375" s="243" t="s">
        <v>369</v>
      </c>
      <c r="C375" s="300">
        <v>0</v>
      </c>
      <c r="D375" s="301">
        <v>0</v>
      </c>
      <c r="E375" s="301">
        <v>0</v>
      </c>
      <c r="F375" s="477" t="str">
        <f t="shared" si="35"/>
        <v/>
      </c>
      <c r="G375" s="477" t="str">
        <f t="shared" si="36"/>
        <v/>
      </c>
      <c r="H375" s="731" t="str">
        <f t="shared" si="37"/>
        <v>否</v>
      </c>
      <c r="I375" s="732" t="str">
        <f t="shared" si="38"/>
        <v>项</v>
      </c>
      <c r="J375" s="686" t="str">
        <f t="shared" si="39"/>
        <v>205</v>
      </c>
      <c r="K375" s="686" t="str">
        <f t="shared" si="40"/>
        <v>20503</v>
      </c>
      <c r="L375" s="686" t="str">
        <f t="shared" si="41"/>
        <v>2050301</v>
      </c>
    </row>
    <row r="376" s="529" customFormat="1" ht="34.9" customHeight="1" spans="1:12">
      <c r="A376" s="484">
        <v>2050302</v>
      </c>
      <c r="B376" s="243" t="s">
        <v>370</v>
      </c>
      <c r="C376" s="561">
        <v>1236</v>
      </c>
      <c r="D376" s="561">
        <v>1817</v>
      </c>
      <c r="E376" s="478">
        <v>1370</v>
      </c>
      <c r="F376" s="477">
        <f t="shared" si="35"/>
        <v>0.108414239482201</v>
      </c>
      <c r="G376" s="477">
        <f t="shared" si="36"/>
        <v>0.753990093560814</v>
      </c>
      <c r="H376" s="731" t="str">
        <f t="shared" si="37"/>
        <v>是</v>
      </c>
      <c r="I376" s="732" t="str">
        <f t="shared" si="38"/>
        <v>项</v>
      </c>
      <c r="J376" s="686" t="str">
        <f t="shared" si="39"/>
        <v>205</v>
      </c>
      <c r="K376" s="686" t="str">
        <f t="shared" si="40"/>
        <v>20503</v>
      </c>
      <c r="L376" s="686" t="str">
        <f t="shared" si="41"/>
        <v>2050302</v>
      </c>
    </row>
    <row r="377" s="529" customFormat="1" ht="34.9" hidden="1" customHeight="1" spans="1:12">
      <c r="A377" s="484">
        <v>2050303</v>
      </c>
      <c r="B377" s="243" t="s">
        <v>371</v>
      </c>
      <c r="C377" s="300">
        <v>0</v>
      </c>
      <c r="D377" s="301">
        <v>0</v>
      </c>
      <c r="E377" s="548">
        <v>0</v>
      </c>
      <c r="F377" s="477" t="str">
        <f t="shared" si="35"/>
        <v/>
      </c>
      <c r="G377" s="477" t="str">
        <f t="shared" si="36"/>
        <v/>
      </c>
      <c r="H377" s="731" t="str">
        <f t="shared" si="37"/>
        <v>否</v>
      </c>
      <c r="I377" s="732" t="str">
        <f t="shared" si="38"/>
        <v>项</v>
      </c>
      <c r="J377" s="686" t="str">
        <f t="shared" si="39"/>
        <v>205</v>
      </c>
      <c r="K377" s="686" t="str">
        <f t="shared" si="40"/>
        <v>20503</v>
      </c>
      <c r="L377" s="686" t="str">
        <f t="shared" si="41"/>
        <v>2050303</v>
      </c>
    </row>
    <row r="378" s="529" customFormat="1" ht="34.9" hidden="1" customHeight="1" spans="1:12">
      <c r="A378" s="484">
        <v>2050305</v>
      </c>
      <c r="B378" s="243" t="s">
        <v>372</v>
      </c>
      <c r="C378" s="300">
        <v>0</v>
      </c>
      <c r="D378" s="301">
        <v>0</v>
      </c>
      <c r="E378" s="548">
        <v>0</v>
      </c>
      <c r="F378" s="477" t="str">
        <f t="shared" si="35"/>
        <v/>
      </c>
      <c r="G378" s="477" t="str">
        <f t="shared" si="36"/>
        <v/>
      </c>
      <c r="H378" s="731" t="str">
        <f t="shared" si="37"/>
        <v>否</v>
      </c>
      <c r="I378" s="732" t="str">
        <f t="shared" si="38"/>
        <v>项</v>
      </c>
      <c r="J378" s="686" t="str">
        <f t="shared" si="39"/>
        <v>205</v>
      </c>
      <c r="K378" s="686" t="str">
        <f t="shared" si="40"/>
        <v>20503</v>
      </c>
      <c r="L378" s="686" t="str">
        <f t="shared" si="41"/>
        <v>2050305</v>
      </c>
    </row>
    <row r="379" s="529" customFormat="1" ht="34.9" hidden="1" customHeight="1" spans="1:12">
      <c r="A379" s="484">
        <v>2050399</v>
      </c>
      <c r="B379" s="243" t="s">
        <v>373</v>
      </c>
      <c r="C379" s="300">
        <v>0</v>
      </c>
      <c r="D379" s="301">
        <v>0</v>
      </c>
      <c r="E379" s="548">
        <v>0</v>
      </c>
      <c r="F379" s="477" t="str">
        <f t="shared" si="35"/>
        <v/>
      </c>
      <c r="G379" s="477" t="str">
        <f t="shared" si="36"/>
        <v/>
      </c>
      <c r="H379" s="731" t="str">
        <f t="shared" si="37"/>
        <v>否</v>
      </c>
      <c r="I379" s="732" t="str">
        <f t="shared" si="38"/>
        <v>项</v>
      </c>
      <c r="J379" s="686" t="str">
        <f t="shared" si="39"/>
        <v>205</v>
      </c>
      <c r="K379" s="686" t="str">
        <f t="shared" si="40"/>
        <v>20503</v>
      </c>
      <c r="L379" s="686" t="str">
        <f t="shared" si="41"/>
        <v>2050399</v>
      </c>
    </row>
    <row r="380" s="529" customFormat="1" ht="34.9" hidden="1" customHeight="1" spans="1:12">
      <c r="A380" s="482">
        <v>20504</v>
      </c>
      <c r="B380" s="483" t="s">
        <v>374</v>
      </c>
      <c r="C380" s="297">
        <f>SUMIFS(C381:C$1302,$I381:$I$1302,"项",$K381:$K$1302,$A380)</f>
        <v>0</v>
      </c>
      <c r="D380" s="297">
        <f>SUMIFS(D381:D$1302,$I381:$I$1302,"项",$K381:$K$1302,$A380)</f>
        <v>0</v>
      </c>
      <c r="E380" s="297">
        <f>SUMIFS(E381:E$1302,$I381:$I$1302,"项",$K381:$K$1302,$A380)</f>
        <v>0</v>
      </c>
      <c r="F380" s="477" t="str">
        <f t="shared" si="35"/>
        <v/>
      </c>
      <c r="G380" s="477" t="str">
        <f t="shared" si="36"/>
        <v/>
      </c>
      <c r="H380" s="731" t="str">
        <f t="shared" si="37"/>
        <v>否</v>
      </c>
      <c r="I380" s="732" t="str">
        <f t="shared" si="38"/>
        <v>款</v>
      </c>
      <c r="J380" s="686" t="str">
        <f t="shared" si="39"/>
        <v>205</v>
      </c>
      <c r="K380" s="686" t="str">
        <f t="shared" si="40"/>
        <v>20504</v>
      </c>
      <c r="L380" s="686" t="str">
        <f t="shared" si="41"/>
        <v>20504</v>
      </c>
    </row>
    <row r="381" s="529" customFormat="1" ht="34.9" hidden="1" customHeight="1" spans="1:12">
      <c r="A381" s="484">
        <v>2050401</v>
      </c>
      <c r="B381" s="243" t="s">
        <v>375</v>
      </c>
      <c r="C381" s="300">
        <v>0</v>
      </c>
      <c r="D381" s="301">
        <v>0</v>
      </c>
      <c r="E381" s="548">
        <v>0</v>
      </c>
      <c r="F381" s="477" t="str">
        <f t="shared" si="35"/>
        <v/>
      </c>
      <c r="G381" s="477" t="str">
        <f t="shared" si="36"/>
        <v/>
      </c>
      <c r="H381" s="731" t="str">
        <f t="shared" si="37"/>
        <v>否</v>
      </c>
      <c r="I381" s="732" t="str">
        <f t="shared" si="38"/>
        <v>项</v>
      </c>
      <c r="J381" s="686" t="str">
        <f t="shared" si="39"/>
        <v>205</v>
      </c>
      <c r="K381" s="686" t="str">
        <f t="shared" si="40"/>
        <v>20504</v>
      </c>
      <c r="L381" s="686" t="str">
        <f t="shared" si="41"/>
        <v>2050401</v>
      </c>
    </row>
    <row r="382" s="529" customFormat="1" ht="34.9" hidden="1" customHeight="1" spans="1:12">
      <c r="A382" s="484">
        <v>2050402</v>
      </c>
      <c r="B382" s="243" t="s">
        <v>376</v>
      </c>
      <c r="C382" s="300">
        <v>0</v>
      </c>
      <c r="D382" s="301">
        <v>0</v>
      </c>
      <c r="E382" s="548">
        <v>0</v>
      </c>
      <c r="F382" s="477" t="str">
        <f t="shared" si="35"/>
        <v/>
      </c>
      <c r="G382" s="477" t="str">
        <f t="shared" si="36"/>
        <v/>
      </c>
      <c r="H382" s="731" t="str">
        <f t="shared" si="37"/>
        <v>否</v>
      </c>
      <c r="I382" s="732" t="str">
        <f t="shared" si="38"/>
        <v>项</v>
      </c>
      <c r="J382" s="686" t="str">
        <f t="shared" si="39"/>
        <v>205</v>
      </c>
      <c r="K382" s="686" t="str">
        <f t="shared" si="40"/>
        <v>20504</v>
      </c>
      <c r="L382" s="686" t="str">
        <f t="shared" si="41"/>
        <v>2050402</v>
      </c>
    </row>
    <row r="383" s="529" customFormat="1" ht="34.9" hidden="1" customHeight="1" spans="1:12">
      <c r="A383" s="484">
        <v>2050403</v>
      </c>
      <c r="B383" s="243" t="s">
        <v>377</v>
      </c>
      <c r="C383" s="300">
        <v>0</v>
      </c>
      <c r="D383" s="301">
        <v>0</v>
      </c>
      <c r="E383" s="548">
        <v>0</v>
      </c>
      <c r="F383" s="477" t="str">
        <f t="shared" si="35"/>
        <v/>
      </c>
      <c r="G383" s="477" t="str">
        <f t="shared" si="36"/>
        <v/>
      </c>
      <c r="H383" s="731" t="str">
        <f t="shared" si="37"/>
        <v>否</v>
      </c>
      <c r="I383" s="732" t="str">
        <f t="shared" si="38"/>
        <v>项</v>
      </c>
      <c r="J383" s="686" t="str">
        <f t="shared" si="39"/>
        <v>205</v>
      </c>
      <c r="K383" s="686" t="str">
        <f t="shared" si="40"/>
        <v>20504</v>
      </c>
      <c r="L383" s="686" t="str">
        <f t="shared" si="41"/>
        <v>2050403</v>
      </c>
    </row>
    <row r="384" s="529" customFormat="1" ht="34.9" hidden="1" customHeight="1" spans="1:12">
      <c r="A384" s="484">
        <v>2050404</v>
      </c>
      <c r="B384" s="243" t="s">
        <v>378</v>
      </c>
      <c r="C384" s="300">
        <v>0</v>
      </c>
      <c r="D384" s="301">
        <v>0</v>
      </c>
      <c r="E384" s="301">
        <v>0</v>
      </c>
      <c r="F384" s="477" t="str">
        <f t="shared" si="35"/>
        <v/>
      </c>
      <c r="G384" s="477" t="str">
        <f t="shared" si="36"/>
        <v/>
      </c>
      <c r="H384" s="731" t="str">
        <f t="shared" si="37"/>
        <v>否</v>
      </c>
      <c r="I384" s="732" t="str">
        <f t="shared" si="38"/>
        <v>项</v>
      </c>
      <c r="J384" s="686" t="str">
        <f t="shared" si="39"/>
        <v>205</v>
      </c>
      <c r="K384" s="686" t="str">
        <f t="shared" si="40"/>
        <v>20504</v>
      </c>
      <c r="L384" s="686" t="str">
        <f t="shared" si="41"/>
        <v>2050404</v>
      </c>
    </row>
    <row r="385" s="529" customFormat="1" ht="34.9" hidden="1" customHeight="1" spans="1:12">
      <c r="A385" s="484">
        <v>2050499</v>
      </c>
      <c r="B385" s="243" t="s">
        <v>379</v>
      </c>
      <c r="C385" s="300">
        <v>0</v>
      </c>
      <c r="D385" s="301">
        <v>0</v>
      </c>
      <c r="E385" s="548">
        <v>0</v>
      </c>
      <c r="F385" s="477" t="str">
        <f t="shared" si="35"/>
        <v/>
      </c>
      <c r="G385" s="477" t="str">
        <f t="shared" si="36"/>
        <v/>
      </c>
      <c r="H385" s="731" t="str">
        <f t="shared" si="37"/>
        <v>否</v>
      </c>
      <c r="I385" s="732" t="str">
        <f t="shared" si="38"/>
        <v>项</v>
      </c>
      <c r="J385" s="686" t="str">
        <f t="shared" si="39"/>
        <v>205</v>
      </c>
      <c r="K385" s="686" t="str">
        <f t="shared" si="40"/>
        <v>20504</v>
      </c>
      <c r="L385" s="686" t="str">
        <f t="shared" si="41"/>
        <v>2050499</v>
      </c>
    </row>
    <row r="386" s="529" customFormat="1" ht="34.9" hidden="1" customHeight="1" spans="1:12">
      <c r="A386" s="482">
        <v>20505</v>
      </c>
      <c r="B386" s="483" t="s">
        <v>380</v>
      </c>
      <c r="C386" s="297">
        <f>SUMIFS(C387:C$1302,$I387:$I$1302,"项",$K387:$K$1302,$A386)</f>
        <v>0</v>
      </c>
      <c r="D386" s="297">
        <f>SUMIFS(D387:D$1302,$I387:$I$1302,"项",$K387:$K$1302,$A386)</f>
        <v>0</v>
      </c>
      <c r="E386" s="297">
        <f>SUMIFS(E387:E$1302,$I387:$I$1302,"项",$K387:$K$1302,$A386)</f>
        <v>0</v>
      </c>
      <c r="F386" s="477" t="str">
        <f t="shared" si="35"/>
        <v/>
      </c>
      <c r="G386" s="477" t="str">
        <f t="shared" si="36"/>
        <v/>
      </c>
      <c r="H386" s="731" t="str">
        <f t="shared" si="37"/>
        <v>否</v>
      </c>
      <c r="I386" s="732" t="str">
        <f t="shared" si="38"/>
        <v>款</v>
      </c>
      <c r="J386" s="686" t="str">
        <f t="shared" si="39"/>
        <v>205</v>
      </c>
      <c r="K386" s="686" t="str">
        <f t="shared" si="40"/>
        <v>20505</v>
      </c>
      <c r="L386" s="686" t="str">
        <f t="shared" si="41"/>
        <v>20505</v>
      </c>
    </row>
    <row r="387" s="529" customFormat="1" ht="34.9" hidden="1" customHeight="1" spans="1:12">
      <c r="A387" s="484">
        <v>2050501</v>
      </c>
      <c r="B387" s="243" t="s">
        <v>381</v>
      </c>
      <c r="C387" s="300">
        <v>0</v>
      </c>
      <c r="D387" s="301">
        <v>0</v>
      </c>
      <c r="E387" s="548">
        <v>0</v>
      </c>
      <c r="F387" s="477" t="str">
        <f t="shared" si="35"/>
        <v/>
      </c>
      <c r="G387" s="477" t="str">
        <f t="shared" si="36"/>
        <v/>
      </c>
      <c r="H387" s="731" t="str">
        <f t="shared" si="37"/>
        <v>否</v>
      </c>
      <c r="I387" s="732" t="str">
        <f t="shared" si="38"/>
        <v>项</v>
      </c>
      <c r="J387" s="686" t="str">
        <f t="shared" si="39"/>
        <v>205</v>
      </c>
      <c r="K387" s="686" t="str">
        <f t="shared" si="40"/>
        <v>20505</v>
      </c>
      <c r="L387" s="686" t="str">
        <f t="shared" si="41"/>
        <v>2050501</v>
      </c>
    </row>
    <row r="388" s="529" customFormat="1" ht="34.9" hidden="1" customHeight="1" spans="1:12">
      <c r="A388" s="484">
        <v>2050502</v>
      </c>
      <c r="B388" s="243" t="s">
        <v>382</v>
      </c>
      <c r="C388" s="300">
        <v>0</v>
      </c>
      <c r="D388" s="301">
        <v>0</v>
      </c>
      <c r="E388" s="548">
        <v>0</v>
      </c>
      <c r="F388" s="477" t="str">
        <f t="shared" si="35"/>
        <v/>
      </c>
      <c r="G388" s="477" t="str">
        <f t="shared" si="36"/>
        <v/>
      </c>
      <c r="H388" s="731" t="str">
        <f t="shared" si="37"/>
        <v>否</v>
      </c>
      <c r="I388" s="732" t="str">
        <f t="shared" si="38"/>
        <v>项</v>
      </c>
      <c r="J388" s="686" t="str">
        <f t="shared" si="39"/>
        <v>205</v>
      </c>
      <c r="K388" s="686" t="str">
        <f t="shared" si="40"/>
        <v>20505</v>
      </c>
      <c r="L388" s="686" t="str">
        <f t="shared" si="41"/>
        <v>2050502</v>
      </c>
    </row>
    <row r="389" s="529" customFormat="1" ht="34.9" hidden="1" customHeight="1" spans="1:12">
      <c r="A389" s="484">
        <v>2050599</v>
      </c>
      <c r="B389" s="243" t="s">
        <v>383</v>
      </c>
      <c r="C389" s="300">
        <v>0</v>
      </c>
      <c r="D389" s="301">
        <v>0</v>
      </c>
      <c r="E389" s="548">
        <v>0</v>
      </c>
      <c r="F389" s="477" t="str">
        <f t="shared" si="35"/>
        <v/>
      </c>
      <c r="G389" s="477" t="str">
        <f t="shared" si="36"/>
        <v/>
      </c>
      <c r="H389" s="731" t="str">
        <f t="shared" si="37"/>
        <v>否</v>
      </c>
      <c r="I389" s="732" t="str">
        <f t="shared" si="38"/>
        <v>项</v>
      </c>
      <c r="J389" s="686" t="str">
        <f t="shared" si="39"/>
        <v>205</v>
      </c>
      <c r="K389" s="686" t="str">
        <f t="shared" si="40"/>
        <v>20505</v>
      </c>
      <c r="L389" s="686" t="str">
        <f t="shared" si="41"/>
        <v>2050599</v>
      </c>
    </row>
    <row r="390" s="529" customFormat="1" ht="34.9" hidden="1" customHeight="1" spans="1:12">
      <c r="A390" s="482">
        <v>20506</v>
      </c>
      <c r="B390" s="483" t="s">
        <v>384</v>
      </c>
      <c r="C390" s="297">
        <f>SUMIFS(C391:C$1302,$I391:$I$1302,"项",$K391:$K$1302,$A390)</f>
        <v>0</v>
      </c>
      <c r="D390" s="297">
        <f>SUMIFS(D391:D$1302,$I391:$I$1302,"项",$K391:$K$1302,$A390)</f>
        <v>0</v>
      </c>
      <c r="E390" s="297">
        <f>SUMIFS(E391:E$1302,$I391:$I$1302,"项",$K391:$K$1302,$A390)</f>
        <v>0</v>
      </c>
      <c r="F390" s="477" t="str">
        <f t="shared" si="35"/>
        <v/>
      </c>
      <c r="G390" s="477" t="str">
        <f t="shared" si="36"/>
        <v/>
      </c>
      <c r="H390" s="731" t="str">
        <f t="shared" si="37"/>
        <v>否</v>
      </c>
      <c r="I390" s="732" t="str">
        <f t="shared" si="38"/>
        <v>款</v>
      </c>
      <c r="J390" s="686" t="str">
        <f t="shared" si="39"/>
        <v>205</v>
      </c>
      <c r="K390" s="686" t="str">
        <f t="shared" si="40"/>
        <v>20506</v>
      </c>
      <c r="L390" s="686" t="str">
        <f t="shared" si="41"/>
        <v>20506</v>
      </c>
    </row>
    <row r="391" s="529" customFormat="1" ht="34.9" hidden="1" customHeight="1" spans="1:12">
      <c r="A391" s="484">
        <v>2050601</v>
      </c>
      <c r="B391" s="243" t="s">
        <v>385</v>
      </c>
      <c r="C391" s="300">
        <v>0</v>
      </c>
      <c r="D391" s="301">
        <v>0</v>
      </c>
      <c r="E391" s="301">
        <v>0</v>
      </c>
      <c r="F391" s="477" t="str">
        <f t="shared" ref="F391:F454" si="42">IF(C391&lt;&gt;0,E391/C391-1,"")</f>
        <v/>
      </c>
      <c r="G391" s="477" t="str">
        <f t="shared" ref="G391:G454" si="43">IF(D391&lt;&gt;0,E391/D391,"")</f>
        <v/>
      </c>
      <c r="H391" s="731" t="str">
        <f t="shared" ref="H391:H454" si="44">IF(LEN(A391)=3,"是",IF(B391&lt;&gt;"",IF(SUM(C391:E391)&lt;&gt;0,"是","否"),"是"))</f>
        <v>否</v>
      </c>
      <c r="I391" s="732" t="str">
        <f t="shared" ref="I391:I454" si="45">_xlfn.IFS(LEN(A391)=3,"类",LEN(A391)=5,"款",LEN(A391)=7,"项")</f>
        <v>项</v>
      </c>
      <c r="J391" s="686" t="str">
        <f t="shared" ref="J391:J454" si="46">LEFT(A391,3)</f>
        <v>205</v>
      </c>
      <c r="K391" s="686" t="str">
        <f t="shared" ref="K391:K454" si="47">LEFT(A391,5)</f>
        <v>20506</v>
      </c>
      <c r="L391" s="686" t="str">
        <f t="shared" ref="L391:L454" si="48">LEFT(A391,7)</f>
        <v>2050601</v>
      </c>
    </row>
    <row r="392" s="529" customFormat="1" ht="34.9" hidden="1" customHeight="1" spans="1:12">
      <c r="A392" s="484">
        <v>2050602</v>
      </c>
      <c r="B392" s="243" t="s">
        <v>386</v>
      </c>
      <c r="C392" s="300">
        <v>0</v>
      </c>
      <c r="D392" s="301">
        <v>0</v>
      </c>
      <c r="E392" s="548">
        <v>0</v>
      </c>
      <c r="F392" s="477" t="str">
        <f t="shared" si="42"/>
        <v/>
      </c>
      <c r="G392" s="477" t="str">
        <f t="shared" si="43"/>
        <v/>
      </c>
      <c r="H392" s="731" t="str">
        <f t="shared" si="44"/>
        <v>否</v>
      </c>
      <c r="I392" s="732" t="str">
        <f t="shared" si="45"/>
        <v>项</v>
      </c>
      <c r="J392" s="686" t="str">
        <f t="shared" si="46"/>
        <v>205</v>
      </c>
      <c r="K392" s="686" t="str">
        <f t="shared" si="47"/>
        <v>20506</v>
      </c>
      <c r="L392" s="686" t="str">
        <f t="shared" si="48"/>
        <v>2050602</v>
      </c>
    </row>
    <row r="393" s="529" customFormat="1" ht="34.9" hidden="1" customHeight="1" spans="1:12">
      <c r="A393" s="484">
        <v>2050699</v>
      </c>
      <c r="B393" s="243" t="s">
        <v>387</v>
      </c>
      <c r="C393" s="300">
        <v>0</v>
      </c>
      <c r="D393" s="301">
        <v>0</v>
      </c>
      <c r="E393" s="548">
        <v>0</v>
      </c>
      <c r="F393" s="477" t="str">
        <f t="shared" si="42"/>
        <v/>
      </c>
      <c r="G393" s="477" t="str">
        <f t="shared" si="43"/>
        <v/>
      </c>
      <c r="H393" s="731" t="str">
        <f t="shared" si="44"/>
        <v>否</v>
      </c>
      <c r="I393" s="732" t="str">
        <f t="shared" si="45"/>
        <v>项</v>
      </c>
      <c r="J393" s="686" t="str">
        <f t="shared" si="46"/>
        <v>205</v>
      </c>
      <c r="K393" s="686" t="str">
        <f t="shared" si="47"/>
        <v>20506</v>
      </c>
      <c r="L393" s="686" t="str">
        <f t="shared" si="48"/>
        <v>2050699</v>
      </c>
    </row>
    <row r="394" s="529" customFormat="1" ht="34.9" customHeight="1" spans="1:12">
      <c r="A394" s="482">
        <v>20507</v>
      </c>
      <c r="B394" s="483" t="s">
        <v>388</v>
      </c>
      <c r="C394" s="693">
        <f>SUMIFS(C395:C$1302,$I395:$I$1302,"项",$K395:$K$1302,$A394)</f>
        <v>307</v>
      </c>
      <c r="D394" s="693">
        <f>SUMIFS(D395:D$1302,$I395:$I$1302,"项",$K395:$K$1302,$A394)</f>
        <v>329</v>
      </c>
      <c r="E394" s="693">
        <f>SUMIFS(E395:E$1302,$I395:$I$1302,"项",$K395:$K$1302,$A394)</f>
        <v>187</v>
      </c>
      <c r="F394" s="477">
        <f t="shared" si="42"/>
        <v>-0.390879478827362</v>
      </c>
      <c r="G394" s="477">
        <f t="shared" si="43"/>
        <v>0.56838905775076</v>
      </c>
      <c r="H394" s="731" t="str">
        <f t="shared" si="44"/>
        <v>是</v>
      </c>
      <c r="I394" s="732" t="str">
        <f t="shared" si="45"/>
        <v>款</v>
      </c>
      <c r="J394" s="686" t="str">
        <f t="shared" si="46"/>
        <v>205</v>
      </c>
      <c r="K394" s="686" t="str">
        <f t="shared" si="47"/>
        <v>20507</v>
      </c>
      <c r="L394" s="686" t="str">
        <f t="shared" si="48"/>
        <v>20507</v>
      </c>
    </row>
    <row r="395" s="529" customFormat="1" ht="34.9" customHeight="1" spans="1:12">
      <c r="A395" s="484">
        <v>2050701</v>
      </c>
      <c r="B395" s="243" t="s">
        <v>389</v>
      </c>
      <c r="C395" s="561">
        <v>307</v>
      </c>
      <c r="D395" s="561">
        <v>329</v>
      </c>
      <c r="E395" s="478">
        <v>187</v>
      </c>
      <c r="F395" s="477">
        <f t="shared" si="42"/>
        <v>-0.390879478827362</v>
      </c>
      <c r="G395" s="477">
        <f t="shared" si="43"/>
        <v>0.56838905775076</v>
      </c>
      <c r="H395" s="731" t="str">
        <f t="shared" si="44"/>
        <v>是</v>
      </c>
      <c r="I395" s="732" t="str">
        <f t="shared" si="45"/>
        <v>项</v>
      </c>
      <c r="J395" s="686" t="str">
        <f t="shared" si="46"/>
        <v>205</v>
      </c>
      <c r="K395" s="686" t="str">
        <f t="shared" si="47"/>
        <v>20507</v>
      </c>
      <c r="L395" s="686" t="str">
        <f t="shared" si="48"/>
        <v>2050701</v>
      </c>
    </row>
    <row r="396" s="529" customFormat="1" ht="34.9" hidden="1" customHeight="1" spans="1:12">
      <c r="A396" s="484">
        <v>2050702</v>
      </c>
      <c r="B396" s="243" t="s">
        <v>390</v>
      </c>
      <c r="C396" s="300">
        <v>0</v>
      </c>
      <c r="D396" s="301">
        <v>0</v>
      </c>
      <c r="E396" s="548">
        <v>0</v>
      </c>
      <c r="F396" s="477" t="str">
        <f t="shared" si="42"/>
        <v/>
      </c>
      <c r="G396" s="477" t="str">
        <f t="shared" si="43"/>
        <v/>
      </c>
      <c r="H396" s="731" t="str">
        <f t="shared" si="44"/>
        <v>否</v>
      </c>
      <c r="I396" s="732" t="str">
        <f t="shared" si="45"/>
        <v>项</v>
      </c>
      <c r="J396" s="686" t="str">
        <f t="shared" si="46"/>
        <v>205</v>
      </c>
      <c r="K396" s="686" t="str">
        <f t="shared" si="47"/>
        <v>20507</v>
      </c>
      <c r="L396" s="686" t="str">
        <f t="shared" si="48"/>
        <v>2050702</v>
      </c>
    </row>
    <row r="397" s="529" customFormat="1" ht="34.9" hidden="1" customHeight="1" spans="1:12">
      <c r="A397" s="484">
        <v>2050799</v>
      </c>
      <c r="B397" s="243" t="s">
        <v>391</v>
      </c>
      <c r="C397" s="300">
        <v>0</v>
      </c>
      <c r="D397" s="301">
        <v>0</v>
      </c>
      <c r="E397" s="301">
        <v>0</v>
      </c>
      <c r="F397" s="477" t="str">
        <f t="shared" si="42"/>
        <v/>
      </c>
      <c r="G397" s="477" t="str">
        <f t="shared" si="43"/>
        <v/>
      </c>
      <c r="H397" s="731" t="str">
        <f t="shared" si="44"/>
        <v>否</v>
      </c>
      <c r="I397" s="732" t="str">
        <f t="shared" si="45"/>
        <v>项</v>
      </c>
      <c r="J397" s="686" t="str">
        <f t="shared" si="46"/>
        <v>205</v>
      </c>
      <c r="K397" s="686" t="str">
        <f t="shared" si="47"/>
        <v>20507</v>
      </c>
      <c r="L397" s="686" t="str">
        <f t="shared" si="48"/>
        <v>2050799</v>
      </c>
    </row>
    <row r="398" s="529" customFormat="1" ht="34.9" customHeight="1" spans="1:12">
      <c r="A398" s="482">
        <v>20508</v>
      </c>
      <c r="B398" s="483" t="s">
        <v>392</v>
      </c>
      <c r="C398" s="693">
        <f>SUMIFS(C399:C$1302,$I399:$I$1302,"项",$K399:$K$1302,$A398)</f>
        <v>230</v>
      </c>
      <c r="D398" s="693">
        <f>SUMIFS(D399:D$1302,$I399:$I$1302,"项",$K399:$K$1302,$A398)</f>
        <v>235</v>
      </c>
      <c r="E398" s="693">
        <f>SUMIFS(E399:E$1302,$I399:$I$1302,"项",$K399:$K$1302,$A398)</f>
        <v>253</v>
      </c>
      <c r="F398" s="477">
        <f t="shared" si="42"/>
        <v>0.1</v>
      </c>
      <c r="G398" s="477">
        <f t="shared" si="43"/>
        <v>1.07659574468085</v>
      </c>
      <c r="H398" s="731" t="str">
        <f t="shared" si="44"/>
        <v>是</v>
      </c>
      <c r="I398" s="732" t="str">
        <f t="shared" si="45"/>
        <v>款</v>
      </c>
      <c r="J398" s="686" t="str">
        <f t="shared" si="46"/>
        <v>205</v>
      </c>
      <c r="K398" s="686" t="str">
        <f t="shared" si="47"/>
        <v>20508</v>
      </c>
      <c r="L398" s="686" t="str">
        <f t="shared" si="48"/>
        <v>20508</v>
      </c>
    </row>
    <row r="399" s="529" customFormat="1" ht="34.9" hidden="1" customHeight="1" spans="1:12">
      <c r="A399" s="484">
        <v>2050801</v>
      </c>
      <c r="B399" s="243" t="s">
        <v>393</v>
      </c>
      <c r="C399" s="300">
        <v>0</v>
      </c>
      <c r="D399" s="301">
        <v>0</v>
      </c>
      <c r="E399" s="548">
        <v>0</v>
      </c>
      <c r="F399" s="477" t="str">
        <f t="shared" si="42"/>
        <v/>
      </c>
      <c r="G399" s="477" t="str">
        <f t="shared" si="43"/>
        <v/>
      </c>
      <c r="H399" s="731" t="str">
        <f t="shared" si="44"/>
        <v>否</v>
      </c>
      <c r="I399" s="732" t="str">
        <f t="shared" si="45"/>
        <v>项</v>
      </c>
      <c r="J399" s="686" t="str">
        <f t="shared" si="46"/>
        <v>205</v>
      </c>
      <c r="K399" s="686" t="str">
        <f t="shared" si="47"/>
        <v>20508</v>
      </c>
      <c r="L399" s="686" t="str">
        <f t="shared" si="48"/>
        <v>2050801</v>
      </c>
    </row>
    <row r="400" s="529" customFormat="1" ht="34.9" customHeight="1" spans="1:12">
      <c r="A400" s="484">
        <v>2050802</v>
      </c>
      <c r="B400" s="243" t="s">
        <v>394</v>
      </c>
      <c r="C400" s="561">
        <v>230</v>
      </c>
      <c r="D400" s="561">
        <v>235</v>
      </c>
      <c r="E400" s="478">
        <v>253</v>
      </c>
      <c r="F400" s="477">
        <f t="shared" si="42"/>
        <v>0.1</v>
      </c>
      <c r="G400" s="477">
        <f t="shared" si="43"/>
        <v>1.07659574468085</v>
      </c>
      <c r="H400" s="731" t="str">
        <f t="shared" si="44"/>
        <v>是</v>
      </c>
      <c r="I400" s="732" t="str">
        <f t="shared" si="45"/>
        <v>项</v>
      </c>
      <c r="J400" s="686" t="str">
        <f t="shared" si="46"/>
        <v>205</v>
      </c>
      <c r="K400" s="686" t="str">
        <f t="shared" si="47"/>
        <v>20508</v>
      </c>
      <c r="L400" s="686" t="str">
        <f t="shared" si="48"/>
        <v>2050802</v>
      </c>
    </row>
    <row r="401" s="529" customFormat="1" ht="34.9" hidden="1" customHeight="1" spans="1:12">
      <c r="A401" s="484">
        <v>2050803</v>
      </c>
      <c r="B401" s="243" t="s">
        <v>395</v>
      </c>
      <c r="C401" s="300">
        <v>0</v>
      </c>
      <c r="D401" s="301">
        <v>0</v>
      </c>
      <c r="E401" s="301">
        <v>0</v>
      </c>
      <c r="F401" s="477" t="str">
        <f t="shared" si="42"/>
        <v/>
      </c>
      <c r="G401" s="477" t="str">
        <f t="shared" si="43"/>
        <v/>
      </c>
      <c r="H401" s="731" t="str">
        <f t="shared" si="44"/>
        <v>否</v>
      </c>
      <c r="I401" s="732" t="str">
        <f t="shared" si="45"/>
        <v>项</v>
      </c>
      <c r="J401" s="686" t="str">
        <f t="shared" si="46"/>
        <v>205</v>
      </c>
      <c r="K401" s="686" t="str">
        <f t="shared" si="47"/>
        <v>20508</v>
      </c>
      <c r="L401" s="686" t="str">
        <f t="shared" si="48"/>
        <v>2050803</v>
      </c>
    </row>
    <row r="402" s="529" customFormat="1" ht="34.9" hidden="1" customHeight="1" spans="1:12">
      <c r="A402" s="484">
        <v>2050804</v>
      </c>
      <c r="B402" s="243" t="s">
        <v>396</v>
      </c>
      <c r="C402" s="300">
        <v>0</v>
      </c>
      <c r="D402" s="301">
        <v>0</v>
      </c>
      <c r="E402" s="548">
        <v>0</v>
      </c>
      <c r="F402" s="477" t="str">
        <f t="shared" si="42"/>
        <v/>
      </c>
      <c r="G402" s="477" t="str">
        <f t="shared" si="43"/>
        <v/>
      </c>
      <c r="H402" s="731" t="str">
        <f t="shared" si="44"/>
        <v>否</v>
      </c>
      <c r="I402" s="732" t="str">
        <f t="shared" si="45"/>
        <v>项</v>
      </c>
      <c r="J402" s="686" t="str">
        <f t="shared" si="46"/>
        <v>205</v>
      </c>
      <c r="K402" s="686" t="str">
        <f t="shared" si="47"/>
        <v>20508</v>
      </c>
      <c r="L402" s="686" t="str">
        <f t="shared" si="48"/>
        <v>2050804</v>
      </c>
    </row>
    <row r="403" s="529" customFormat="1" ht="34.9" hidden="1" customHeight="1" spans="1:12">
      <c r="A403" s="484">
        <v>2050899</v>
      </c>
      <c r="B403" s="243" t="s">
        <v>397</v>
      </c>
      <c r="C403" s="300">
        <v>0</v>
      </c>
      <c r="D403" s="301">
        <v>0</v>
      </c>
      <c r="E403" s="548">
        <v>0</v>
      </c>
      <c r="F403" s="477" t="str">
        <f t="shared" si="42"/>
        <v/>
      </c>
      <c r="G403" s="477" t="str">
        <f t="shared" si="43"/>
        <v/>
      </c>
      <c r="H403" s="731" t="str">
        <f t="shared" si="44"/>
        <v>否</v>
      </c>
      <c r="I403" s="732" t="str">
        <f t="shared" si="45"/>
        <v>项</v>
      </c>
      <c r="J403" s="686" t="str">
        <f t="shared" si="46"/>
        <v>205</v>
      </c>
      <c r="K403" s="686" t="str">
        <f t="shared" si="47"/>
        <v>20508</v>
      </c>
      <c r="L403" s="686" t="str">
        <f t="shared" si="48"/>
        <v>2050899</v>
      </c>
    </row>
    <row r="404" s="529" customFormat="1" ht="34.9" customHeight="1" spans="1:12">
      <c r="A404" s="482">
        <v>20509</v>
      </c>
      <c r="B404" s="483" t="s">
        <v>398</v>
      </c>
      <c r="C404" s="693">
        <f>SUMIFS(C405:C$1302,$I405:$I$1302,"项",$K405:$K$1302,$A404)</f>
        <v>365</v>
      </c>
      <c r="D404" s="693">
        <f>SUMIFS(D405:D$1302,$I405:$I$1302,"项",$K405:$K$1302,$A404)</f>
        <v>1570</v>
      </c>
      <c r="E404" s="693">
        <f>SUMIFS(E405:E$1302,$I405:$I$1302,"项",$K405:$K$1302,$A404)</f>
        <v>204</v>
      </c>
      <c r="F404" s="477">
        <f t="shared" si="42"/>
        <v>-0.441095890410959</v>
      </c>
      <c r="G404" s="477">
        <f t="shared" si="43"/>
        <v>0.129936305732484</v>
      </c>
      <c r="H404" s="731" t="str">
        <f t="shared" si="44"/>
        <v>是</v>
      </c>
      <c r="I404" s="732" t="str">
        <f t="shared" si="45"/>
        <v>款</v>
      </c>
      <c r="J404" s="686" t="str">
        <f t="shared" si="46"/>
        <v>205</v>
      </c>
      <c r="K404" s="686" t="str">
        <f t="shared" si="47"/>
        <v>20509</v>
      </c>
      <c r="L404" s="686" t="str">
        <f t="shared" si="48"/>
        <v>20509</v>
      </c>
    </row>
    <row r="405" s="529" customFormat="1" ht="34.9" hidden="1" customHeight="1" spans="1:12">
      <c r="A405" s="484">
        <v>2050901</v>
      </c>
      <c r="B405" s="243" t="s">
        <v>399</v>
      </c>
      <c r="C405" s="300">
        <v>0</v>
      </c>
      <c r="D405" s="301">
        <v>0</v>
      </c>
      <c r="E405" s="301">
        <v>0</v>
      </c>
      <c r="F405" s="477" t="str">
        <f t="shared" si="42"/>
        <v/>
      </c>
      <c r="G405" s="477" t="str">
        <f t="shared" si="43"/>
        <v/>
      </c>
      <c r="H405" s="731" t="str">
        <f t="shared" si="44"/>
        <v>否</v>
      </c>
      <c r="I405" s="732" t="str">
        <f t="shared" si="45"/>
        <v>项</v>
      </c>
      <c r="J405" s="686" t="str">
        <f t="shared" si="46"/>
        <v>205</v>
      </c>
      <c r="K405" s="686" t="str">
        <f t="shared" si="47"/>
        <v>20509</v>
      </c>
      <c r="L405" s="686" t="str">
        <f t="shared" si="48"/>
        <v>2050901</v>
      </c>
    </row>
    <row r="406" s="529" customFormat="1" ht="34.9" hidden="1" customHeight="1" spans="1:12">
      <c r="A406" s="736">
        <v>2050902</v>
      </c>
      <c r="B406" s="243" t="s">
        <v>400</v>
      </c>
      <c r="C406" s="300">
        <v>0</v>
      </c>
      <c r="D406" s="301">
        <v>0</v>
      </c>
      <c r="E406" s="548">
        <v>0</v>
      </c>
      <c r="F406" s="477" t="str">
        <f t="shared" si="42"/>
        <v/>
      </c>
      <c r="G406" s="477" t="str">
        <f t="shared" si="43"/>
        <v/>
      </c>
      <c r="H406" s="731" t="str">
        <f t="shared" si="44"/>
        <v>否</v>
      </c>
      <c r="I406" s="732" t="str">
        <f t="shared" si="45"/>
        <v>项</v>
      </c>
      <c r="J406" s="686" t="str">
        <f t="shared" si="46"/>
        <v>205</v>
      </c>
      <c r="K406" s="686" t="str">
        <f t="shared" si="47"/>
        <v>20509</v>
      </c>
      <c r="L406" s="686" t="str">
        <f t="shared" si="48"/>
        <v>2050902</v>
      </c>
    </row>
    <row r="407" s="529" customFormat="1" ht="34.9" hidden="1" customHeight="1" spans="1:12">
      <c r="A407" s="484">
        <v>2050903</v>
      </c>
      <c r="B407" s="243" t="s">
        <v>401</v>
      </c>
      <c r="C407" s="300">
        <v>0</v>
      </c>
      <c r="D407" s="301">
        <v>0</v>
      </c>
      <c r="E407" s="548">
        <v>0</v>
      </c>
      <c r="F407" s="477" t="str">
        <f t="shared" si="42"/>
        <v/>
      </c>
      <c r="G407" s="477" t="str">
        <f t="shared" si="43"/>
        <v/>
      </c>
      <c r="H407" s="731" t="str">
        <f t="shared" si="44"/>
        <v>否</v>
      </c>
      <c r="I407" s="732" t="str">
        <f t="shared" si="45"/>
        <v>项</v>
      </c>
      <c r="J407" s="686" t="str">
        <f t="shared" si="46"/>
        <v>205</v>
      </c>
      <c r="K407" s="686" t="str">
        <f t="shared" si="47"/>
        <v>20509</v>
      </c>
      <c r="L407" s="686" t="str">
        <f t="shared" si="48"/>
        <v>2050903</v>
      </c>
    </row>
    <row r="408" s="529" customFormat="1" ht="34.9" hidden="1" customHeight="1" spans="1:12">
      <c r="A408" s="484">
        <v>2050904</v>
      </c>
      <c r="B408" s="243" t="s">
        <v>402</v>
      </c>
      <c r="C408" s="300">
        <v>0</v>
      </c>
      <c r="D408" s="301">
        <v>0</v>
      </c>
      <c r="E408" s="548">
        <v>0</v>
      </c>
      <c r="F408" s="477" t="str">
        <f t="shared" si="42"/>
        <v/>
      </c>
      <c r="G408" s="477" t="str">
        <f t="shared" si="43"/>
        <v/>
      </c>
      <c r="H408" s="731" t="str">
        <f t="shared" si="44"/>
        <v>否</v>
      </c>
      <c r="I408" s="732" t="str">
        <f t="shared" si="45"/>
        <v>项</v>
      </c>
      <c r="J408" s="686" t="str">
        <f t="shared" si="46"/>
        <v>205</v>
      </c>
      <c r="K408" s="686" t="str">
        <f t="shared" si="47"/>
        <v>20509</v>
      </c>
      <c r="L408" s="686" t="str">
        <f t="shared" si="48"/>
        <v>2050904</v>
      </c>
    </row>
    <row r="409" s="529" customFormat="1" ht="34.9" hidden="1" customHeight="1" spans="1:12">
      <c r="A409" s="736">
        <v>2050905</v>
      </c>
      <c r="B409" s="243" t="s">
        <v>403</v>
      </c>
      <c r="C409" s="300">
        <v>0</v>
      </c>
      <c r="D409" s="301">
        <v>0</v>
      </c>
      <c r="E409" s="301">
        <v>0</v>
      </c>
      <c r="F409" s="477" t="str">
        <f t="shared" si="42"/>
        <v/>
      </c>
      <c r="G409" s="477" t="str">
        <f t="shared" si="43"/>
        <v/>
      </c>
      <c r="H409" s="731" t="str">
        <f t="shared" si="44"/>
        <v>否</v>
      </c>
      <c r="I409" s="732" t="str">
        <f t="shared" si="45"/>
        <v>项</v>
      </c>
      <c r="J409" s="686" t="str">
        <f t="shared" si="46"/>
        <v>205</v>
      </c>
      <c r="K409" s="686" t="str">
        <f t="shared" si="47"/>
        <v>20509</v>
      </c>
      <c r="L409" s="686" t="str">
        <f t="shared" si="48"/>
        <v>2050905</v>
      </c>
    </row>
    <row r="410" s="529" customFormat="1" ht="34.9" customHeight="1" spans="1:12">
      <c r="A410" s="484">
        <v>2050999</v>
      </c>
      <c r="B410" s="243" t="s">
        <v>404</v>
      </c>
      <c r="C410" s="561">
        <v>365</v>
      </c>
      <c r="D410" s="561">
        <v>1570</v>
      </c>
      <c r="E410" s="478">
        <v>204</v>
      </c>
      <c r="F410" s="477">
        <f t="shared" si="42"/>
        <v>-0.441095890410959</v>
      </c>
      <c r="G410" s="477">
        <f t="shared" si="43"/>
        <v>0.129936305732484</v>
      </c>
      <c r="H410" s="731" t="str">
        <f t="shared" si="44"/>
        <v>是</v>
      </c>
      <c r="I410" s="732" t="str">
        <f t="shared" si="45"/>
        <v>项</v>
      </c>
      <c r="J410" s="686" t="str">
        <f t="shared" si="46"/>
        <v>205</v>
      </c>
      <c r="K410" s="686" t="str">
        <f t="shared" si="47"/>
        <v>20509</v>
      </c>
      <c r="L410" s="686" t="str">
        <f t="shared" si="48"/>
        <v>2050999</v>
      </c>
    </row>
    <row r="411" s="529" customFormat="1" ht="34.9" customHeight="1" spans="1:12">
      <c r="A411" s="482">
        <v>20599</v>
      </c>
      <c r="B411" s="483" t="s">
        <v>405</v>
      </c>
      <c r="C411" s="693">
        <f>SUMIFS(C412:C$1302,$I412:$I$1302,"项",$K412:$K$1302,$A411)</f>
        <v>0</v>
      </c>
      <c r="D411" s="693">
        <f>SUMIFS(D412:D$1302,$I412:$I$1302,"项",$K412:$K$1302,$A411)</f>
        <v>0</v>
      </c>
      <c r="E411" s="693">
        <f>SUMIFS(E412:E$1302,$I412:$I$1302,"项",$K412:$K$1302,$A411)</f>
        <v>142</v>
      </c>
      <c r="F411" s="477" t="str">
        <f t="shared" si="42"/>
        <v/>
      </c>
      <c r="G411" s="477" t="str">
        <f t="shared" si="43"/>
        <v/>
      </c>
      <c r="H411" s="731" t="str">
        <f t="shared" si="44"/>
        <v>是</v>
      </c>
      <c r="I411" s="732" t="str">
        <f t="shared" si="45"/>
        <v>款</v>
      </c>
      <c r="J411" s="686" t="str">
        <f t="shared" si="46"/>
        <v>205</v>
      </c>
      <c r="K411" s="686" t="str">
        <f t="shared" si="47"/>
        <v>20599</v>
      </c>
      <c r="L411" s="686" t="str">
        <f t="shared" si="48"/>
        <v>20599</v>
      </c>
    </row>
    <row r="412" s="529" customFormat="1" ht="34.9" customHeight="1" spans="1:12">
      <c r="A412" s="484">
        <v>2059999</v>
      </c>
      <c r="B412" s="243" t="s">
        <v>406</v>
      </c>
      <c r="C412" s="561">
        <v>0</v>
      </c>
      <c r="D412" s="561">
        <v>0</v>
      </c>
      <c r="E412" s="478">
        <v>142</v>
      </c>
      <c r="F412" s="477" t="str">
        <f t="shared" si="42"/>
        <v/>
      </c>
      <c r="G412" s="477" t="str">
        <f t="shared" si="43"/>
        <v/>
      </c>
      <c r="H412" s="731" t="str">
        <f t="shared" si="44"/>
        <v>是</v>
      </c>
      <c r="I412" s="732" t="str">
        <f t="shared" si="45"/>
        <v>项</v>
      </c>
      <c r="J412" s="686" t="str">
        <f t="shared" si="46"/>
        <v>205</v>
      </c>
      <c r="K412" s="686" t="str">
        <f t="shared" si="47"/>
        <v>20599</v>
      </c>
      <c r="L412" s="686" t="str">
        <f t="shared" si="48"/>
        <v>2059999</v>
      </c>
    </row>
    <row r="413" s="529" customFormat="1" ht="34.9" customHeight="1" spans="1:12">
      <c r="A413" s="730">
        <v>206</v>
      </c>
      <c r="B413" s="185" t="s">
        <v>93</v>
      </c>
      <c r="C413" s="353">
        <f>SUMIFS(C414:C$1302,$I414:$I$1302,"款",$J414:$J$1302,$A413)</f>
        <v>691</v>
      </c>
      <c r="D413" s="353">
        <f>SUMIFS(D414:D$1302,$I414:$I$1302,"款",$J414:$J$1302,$A413)</f>
        <v>705</v>
      </c>
      <c r="E413" s="353">
        <f>SUMIFS(E414:E$1302,$I414:$I$1302,"款",$J414:$J$1302,$A413)</f>
        <v>638</v>
      </c>
      <c r="F413" s="471">
        <f t="shared" si="42"/>
        <v>-0.0767004341534009</v>
      </c>
      <c r="G413" s="471">
        <f t="shared" si="43"/>
        <v>0.904964539007092</v>
      </c>
      <c r="H413" s="731" t="str">
        <f t="shared" si="44"/>
        <v>是</v>
      </c>
      <c r="I413" s="732" t="str">
        <f t="shared" si="45"/>
        <v>类</v>
      </c>
      <c r="J413" s="686" t="str">
        <f t="shared" si="46"/>
        <v>206</v>
      </c>
      <c r="K413" s="686" t="str">
        <f t="shared" si="47"/>
        <v>206</v>
      </c>
      <c r="L413" s="686" t="str">
        <f t="shared" si="48"/>
        <v>206</v>
      </c>
    </row>
    <row r="414" s="529" customFormat="1" ht="34.9" customHeight="1" spans="1:12">
      <c r="A414" s="482">
        <v>20601</v>
      </c>
      <c r="B414" s="483" t="s">
        <v>407</v>
      </c>
      <c r="C414" s="693">
        <f>SUMIFS(C415:C$1302,$I415:$I$1302,"项",$K415:$K$1302,$A414)</f>
        <v>587</v>
      </c>
      <c r="D414" s="693">
        <f>SUMIFS(D415:D$1302,$I415:$I$1302,"项",$K415:$K$1302,$A414)</f>
        <v>518</v>
      </c>
      <c r="E414" s="693">
        <f>SUMIFS(E415:E$1302,$I415:$I$1302,"项",$K415:$K$1302,$A414)</f>
        <v>522</v>
      </c>
      <c r="F414" s="477">
        <f t="shared" si="42"/>
        <v>-0.110732538330494</v>
      </c>
      <c r="G414" s="477">
        <f t="shared" si="43"/>
        <v>1.00772200772201</v>
      </c>
      <c r="H414" s="731" t="str">
        <f t="shared" si="44"/>
        <v>是</v>
      </c>
      <c r="I414" s="732" t="str">
        <f t="shared" si="45"/>
        <v>款</v>
      </c>
      <c r="J414" s="686" t="str">
        <f t="shared" si="46"/>
        <v>206</v>
      </c>
      <c r="K414" s="686" t="str">
        <f t="shared" si="47"/>
        <v>20601</v>
      </c>
      <c r="L414" s="686" t="str">
        <f t="shared" si="48"/>
        <v>20601</v>
      </c>
    </row>
    <row r="415" s="529" customFormat="1" ht="34.9" customHeight="1" spans="1:12">
      <c r="A415" s="484">
        <v>2060101</v>
      </c>
      <c r="B415" s="243" t="s">
        <v>151</v>
      </c>
      <c r="C415" s="561">
        <v>377</v>
      </c>
      <c r="D415" s="561">
        <v>294</v>
      </c>
      <c r="E415" s="561">
        <v>274</v>
      </c>
      <c r="F415" s="477">
        <f t="shared" si="42"/>
        <v>-0.273209549071618</v>
      </c>
      <c r="G415" s="477">
        <f t="shared" si="43"/>
        <v>0.931972789115646</v>
      </c>
      <c r="H415" s="731" t="str">
        <f t="shared" si="44"/>
        <v>是</v>
      </c>
      <c r="I415" s="732" t="str">
        <f t="shared" si="45"/>
        <v>项</v>
      </c>
      <c r="J415" s="686" t="str">
        <f t="shared" si="46"/>
        <v>206</v>
      </c>
      <c r="K415" s="686" t="str">
        <f t="shared" si="47"/>
        <v>20601</v>
      </c>
      <c r="L415" s="686" t="str">
        <f t="shared" si="48"/>
        <v>2060101</v>
      </c>
    </row>
    <row r="416" s="529" customFormat="1" ht="34.9" hidden="1" customHeight="1" spans="1:12">
      <c r="A416" s="484">
        <v>2060102</v>
      </c>
      <c r="B416" s="243" t="s">
        <v>152</v>
      </c>
      <c r="C416" s="300">
        <v>0</v>
      </c>
      <c r="D416" s="301">
        <v>0</v>
      </c>
      <c r="E416" s="548">
        <v>0</v>
      </c>
      <c r="F416" s="477" t="str">
        <f t="shared" si="42"/>
        <v/>
      </c>
      <c r="G416" s="477" t="str">
        <f t="shared" si="43"/>
        <v/>
      </c>
      <c r="H416" s="731" t="str">
        <f t="shared" si="44"/>
        <v>否</v>
      </c>
      <c r="I416" s="732" t="str">
        <f t="shared" si="45"/>
        <v>项</v>
      </c>
      <c r="J416" s="686" t="str">
        <f t="shared" si="46"/>
        <v>206</v>
      </c>
      <c r="K416" s="686" t="str">
        <f t="shared" si="47"/>
        <v>20601</v>
      </c>
      <c r="L416" s="686" t="str">
        <f t="shared" si="48"/>
        <v>2060102</v>
      </c>
    </row>
    <row r="417" s="529" customFormat="1" ht="34.9" customHeight="1" spans="1:12">
      <c r="A417" s="484">
        <v>2060103</v>
      </c>
      <c r="B417" s="243" t="s">
        <v>153</v>
      </c>
      <c r="C417" s="561">
        <v>210</v>
      </c>
      <c r="D417" s="561">
        <v>224</v>
      </c>
      <c r="E417" s="478">
        <v>248</v>
      </c>
      <c r="F417" s="477">
        <f t="shared" si="42"/>
        <v>0.180952380952381</v>
      </c>
      <c r="G417" s="477">
        <f t="shared" si="43"/>
        <v>1.10714285714286</v>
      </c>
      <c r="H417" s="731" t="str">
        <f t="shared" si="44"/>
        <v>是</v>
      </c>
      <c r="I417" s="732" t="str">
        <f t="shared" si="45"/>
        <v>项</v>
      </c>
      <c r="J417" s="686" t="str">
        <f t="shared" si="46"/>
        <v>206</v>
      </c>
      <c r="K417" s="686" t="str">
        <f t="shared" si="47"/>
        <v>20601</v>
      </c>
      <c r="L417" s="686" t="str">
        <f t="shared" si="48"/>
        <v>2060103</v>
      </c>
    </row>
    <row r="418" s="529" customFormat="1" ht="34.9" hidden="1" customHeight="1" spans="1:12">
      <c r="A418" s="484">
        <v>2060199</v>
      </c>
      <c r="B418" s="243" t="s">
        <v>408</v>
      </c>
      <c r="C418" s="300">
        <v>0</v>
      </c>
      <c r="D418" s="301">
        <v>0</v>
      </c>
      <c r="E418" s="548">
        <v>0</v>
      </c>
      <c r="F418" s="477" t="str">
        <f t="shared" si="42"/>
        <v/>
      </c>
      <c r="G418" s="477" t="str">
        <f t="shared" si="43"/>
        <v/>
      </c>
      <c r="H418" s="731" t="str">
        <f t="shared" si="44"/>
        <v>否</v>
      </c>
      <c r="I418" s="732" t="str">
        <f t="shared" si="45"/>
        <v>项</v>
      </c>
      <c r="J418" s="686" t="str">
        <f t="shared" si="46"/>
        <v>206</v>
      </c>
      <c r="K418" s="686" t="str">
        <f t="shared" si="47"/>
        <v>20601</v>
      </c>
      <c r="L418" s="686" t="str">
        <f t="shared" si="48"/>
        <v>2060199</v>
      </c>
    </row>
    <row r="419" s="529" customFormat="1" ht="34.9" hidden="1" customHeight="1" spans="1:12">
      <c r="A419" s="482">
        <v>20602</v>
      </c>
      <c r="B419" s="483" t="s">
        <v>409</v>
      </c>
      <c r="C419" s="297">
        <f>SUMIFS(C420:C$1302,$I420:$I$1302,"项",$K420:$K$1302,$A419)</f>
        <v>0</v>
      </c>
      <c r="D419" s="297">
        <f>SUMIFS(D420:D$1302,$I420:$I$1302,"项",$K420:$K$1302,$A419)</f>
        <v>0</v>
      </c>
      <c r="E419" s="297">
        <f>SUMIFS(E420:E$1302,$I420:$I$1302,"项",$K420:$K$1302,$A419)</f>
        <v>0</v>
      </c>
      <c r="F419" s="477" t="str">
        <f t="shared" si="42"/>
        <v/>
      </c>
      <c r="G419" s="477" t="str">
        <f t="shared" si="43"/>
        <v/>
      </c>
      <c r="H419" s="731" t="str">
        <f t="shared" si="44"/>
        <v>否</v>
      </c>
      <c r="I419" s="732" t="str">
        <f t="shared" si="45"/>
        <v>款</v>
      </c>
      <c r="J419" s="686" t="str">
        <f t="shared" si="46"/>
        <v>206</v>
      </c>
      <c r="K419" s="686" t="str">
        <f t="shared" si="47"/>
        <v>20602</v>
      </c>
      <c r="L419" s="686" t="str">
        <f t="shared" si="48"/>
        <v>20602</v>
      </c>
    </row>
    <row r="420" s="529" customFormat="1" ht="34.9" hidden="1" customHeight="1" spans="1:12">
      <c r="A420" s="484">
        <v>2060201</v>
      </c>
      <c r="B420" s="243" t="s">
        <v>410</v>
      </c>
      <c r="C420" s="300">
        <v>0</v>
      </c>
      <c r="D420" s="301">
        <v>0</v>
      </c>
      <c r="E420" s="548">
        <v>0</v>
      </c>
      <c r="F420" s="477" t="str">
        <f t="shared" si="42"/>
        <v/>
      </c>
      <c r="G420" s="477" t="str">
        <f t="shared" si="43"/>
        <v/>
      </c>
      <c r="H420" s="731" t="str">
        <f t="shared" si="44"/>
        <v>否</v>
      </c>
      <c r="I420" s="732" t="str">
        <f t="shared" si="45"/>
        <v>项</v>
      </c>
      <c r="J420" s="686" t="str">
        <f t="shared" si="46"/>
        <v>206</v>
      </c>
      <c r="K420" s="686" t="str">
        <f t="shared" si="47"/>
        <v>20602</v>
      </c>
      <c r="L420" s="686" t="str">
        <f t="shared" si="48"/>
        <v>2060201</v>
      </c>
    </row>
    <row r="421" s="529" customFormat="1" ht="34.9" hidden="1" customHeight="1" spans="1:12">
      <c r="A421" s="484">
        <v>2060203</v>
      </c>
      <c r="B421" s="243" t="s">
        <v>411</v>
      </c>
      <c r="C421" s="300">
        <v>0</v>
      </c>
      <c r="D421" s="301">
        <v>0</v>
      </c>
      <c r="E421" s="548">
        <v>0</v>
      </c>
      <c r="F421" s="477" t="str">
        <f t="shared" si="42"/>
        <v/>
      </c>
      <c r="G421" s="477" t="str">
        <f t="shared" si="43"/>
        <v/>
      </c>
      <c r="H421" s="731" t="str">
        <f t="shared" si="44"/>
        <v>否</v>
      </c>
      <c r="I421" s="732" t="str">
        <f t="shared" si="45"/>
        <v>项</v>
      </c>
      <c r="J421" s="686" t="str">
        <f t="shared" si="46"/>
        <v>206</v>
      </c>
      <c r="K421" s="686" t="str">
        <f t="shared" si="47"/>
        <v>20602</v>
      </c>
      <c r="L421" s="686" t="str">
        <f t="shared" si="48"/>
        <v>2060203</v>
      </c>
    </row>
    <row r="422" s="529" customFormat="1" ht="34.9" hidden="1" customHeight="1" spans="1:12">
      <c r="A422" s="484">
        <v>2060204</v>
      </c>
      <c r="B422" s="243" t="s">
        <v>412</v>
      </c>
      <c r="C422" s="300">
        <v>0</v>
      </c>
      <c r="D422" s="301">
        <v>0</v>
      </c>
      <c r="E422" s="301">
        <v>0</v>
      </c>
      <c r="F422" s="477" t="str">
        <f t="shared" si="42"/>
        <v/>
      </c>
      <c r="G422" s="477" t="str">
        <f t="shared" si="43"/>
        <v/>
      </c>
      <c r="H422" s="731" t="str">
        <f t="shared" si="44"/>
        <v>否</v>
      </c>
      <c r="I422" s="732" t="str">
        <f t="shared" si="45"/>
        <v>项</v>
      </c>
      <c r="J422" s="686" t="str">
        <f t="shared" si="46"/>
        <v>206</v>
      </c>
      <c r="K422" s="686" t="str">
        <f t="shared" si="47"/>
        <v>20602</v>
      </c>
      <c r="L422" s="686" t="str">
        <f t="shared" si="48"/>
        <v>2060204</v>
      </c>
    </row>
    <row r="423" s="529" customFormat="1" ht="34.9" hidden="1" customHeight="1" spans="1:12">
      <c r="A423" s="484">
        <v>2060205</v>
      </c>
      <c r="B423" s="243" t="s">
        <v>413</v>
      </c>
      <c r="C423" s="300">
        <v>0</v>
      </c>
      <c r="D423" s="301">
        <v>0</v>
      </c>
      <c r="E423" s="548">
        <v>0</v>
      </c>
      <c r="F423" s="477" t="str">
        <f t="shared" si="42"/>
        <v/>
      </c>
      <c r="G423" s="477" t="str">
        <f t="shared" si="43"/>
        <v/>
      </c>
      <c r="H423" s="731" t="str">
        <f t="shared" si="44"/>
        <v>否</v>
      </c>
      <c r="I423" s="732" t="str">
        <f t="shared" si="45"/>
        <v>项</v>
      </c>
      <c r="J423" s="686" t="str">
        <f t="shared" si="46"/>
        <v>206</v>
      </c>
      <c r="K423" s="686" t="str">
        <f t="shared" si="47"/>
        <v>20602</v>
      </c>
      <c r="L423" s="686" t="str">
        <f t="shared" si="48"/>
        <v>2060205</v>
      </c>
    </row>
    <row r="424" s="529" customFormat="1" ht="34.9" hidden="1" customHeight="1" spans="1:12">
      <c r="A424" s="733">
        <v>2060206</v>
      </c>
      <c r="B424" s="347" t="s">
        <v>414</v>
      </c>
      <c r="C424" s="314">
        <v>0</v>
      </c>
      <c r="D424" s="716">
        <v>0</v>
      </c>
      <c r="E424" s="716">
        <v>0</v>
      </c>
      <c r="F424" s="471" t="str">
        <f t="shared" si="42"/>
        <v/>
      </c>
      <c r="G424" s="471" t="str">
        <f t="shared" si="43"/>
        <v/>
      </c>
      <c r="H424" s="731" t="str">
        <f t="shared" si="44"/>
        <v>否</v>
      </c>
      <c r="I424" s="732" t="str">
        <f t="shared" si="45"/>
        <v>项</v>
      </c>
      <c r="J424" s="686" t="str">
        <f t="shared" si="46"/>
        <v>206</v>
      </c>
      <c r="K424" s="686" t="str">
        <f t="shared" si="47"/>
        <v>20602</v>
      </c>
      <c r="L424" s="686" t="str">
        <f t="shared" si="48"/>
        <v>2060206</v>
      </c>
    </row>
    <row r="425" s="529" customFormat="1" ht="34.9" hidden="1" customHeight="1" spans="1:12">
      <c r="A425" s="484">
        <v>2060207</v>
      </c>
      <c r="B425" s="243" t="s">
        <v>415</v>
      </c>
      <c r="C425" s="300">
        <v>0</v>
      </c>
      <c r="D425" s="301">
        <v>0</v>
      </c>
      <c r="E425" s="301">
        <v>0</v>
      </c>
      <c r="F425" s="477" t="str">
        <f t="shared" si="42"/>
        <v/>
      </c>
      <c r="G425" s="477" t="str">
        <f t="shared" si="43"/>
        <v/>
      </c>
      <c r="H425" s="731" t="str">
        <f t="shared" si="44"/>
        <v>否</v>
      </c>
      <c r="I425" s="732" t="str">
        <f t="shared" si="45"/>
        <v>项</v>
      </c>
      <c r="J425" s="686" t="str">
        <f t="shared" si="46"/>
        <v>206</v>
      </c>
      <c r="K425" s="686" t="str">
        <f t="shared" si="47"/>
        <v>20602</v>
      </c>
      <c r="L425" s="686" t="str">
        <f t="shared" si="48"/>
        <v>2060207</v>
      </c>
    </row>
    <row r="426" s="529" customFormat="1" ht="34.9" hidden="1" customHeight="1" spans="1:12">
      <c r="A426" s="484">
        <v>2060208</v>
      </c>
      <c r="B426" s="243" t="s">
        <v>416</v>
      </c>
      <c r="C426" s="300">
        <v>0</v>
      </c>
      <c r="D426" s="301">
        <v>0</v>
      </c>
      <c r="E426" s="548">
        <v>0</v>
      </c>
      <c r="F426" s="477" t="str">
        <f t="shared" si="42"/>
        <v/>
      </c>
      <c r="G426" s="477" t="str">
        <f t="shared" si="43"/>
        <v/>
      </c>
      <c r="H426" s="731" t="str">
        <f t="shared" si="44"/>
        <v>否</v>
      </c>
      <c r="I426" s="732" t="str">
        <f t="shared" si="45"/>
        <v>项</v>
      </c>
      <c r="J426" s="686" t="str">
        <f t="shared" si="46"/>
        <v>206</v>
      </c>
      <c r="K426" s="686" t="str">
        <f t="shared" si="47"/>
        <v>20602</v>
      </c>
      <c r="L426" s="686" t="str">
        <f t="shared" si="48"/>
        <v>2060208</v>
      </c>
    </row>
    <row r="427" s="529" customFormat="1" ht="34.9" hidden="1" customHeight="1" spans="1:12">
      <c r="A427" s="484">
        <v>2060299</v>
      </c>
      <c r="B427" s="243" t="s">
        <v>417</v>
      </c>
      <c r="C427" s="300">
        <v>0</v>
      </c>
      <c r="D427" s="301">
        <v>0</v>
      </c>
      <c r="E427" s="548">
        <v>0</v>
      </c>
      <c r="F427" s="477" t="str">
        <f t="shared" si="42"/>
        <v/>
      </c>
      <c r="G427" s="477" t="str">
        <f t="shared" si="43"/>
        <v/>
      </c>
      <c r="H427" s="731" t="str">
        <f t="shared" si="44"/>
        <v>否</v>
      </c>
      <c r="I427" s="732" t="str">
        <f t="shared" si="45"/>
        <v>项</v>
      </c>
      <c r="J427" s="686" t="str">
        <f t="shared" si="46"/>
        <v>206</v>
      </c>
      <c r="K427" s="686" t="str">
        <f t="shared" si="47"/>
        <v>20602</v>
      </c>
      <c r="L427" s="686" t="str">
        <f t="shared" si="48"/>
        <v>2060299</v>
      </c>
    </row>
    <row r="428" s="529" customFormat="1" ht="34.9" hidden="1" customHeight="1" spans="1:12">
      <c r="A428" s="482">
        <v>20603</v>
      </c>
      <c r="B428" s="483" t="s">
        <v>418</v>
      </c>
      <c r="C428" s="297">
        <f>SUMIFS(C429:C$1302,$I429:$I$1302,"项",$K429:$K$1302,$A428)</f>
        <v>0</v>
      </c>
      <c r="D428" s="297">
        <f>SUMIFS(D429:D$1302,$I429:$I$1302,"项",$K429:$K$1302,$A428)</f>
        <v>0</v>
      </c>
      <c r="E428" s="297">
        <f>SUMIFS(E429:E$1302,$I429:$I$1302,"项",$K429:$K$1302,$A428)</f>
        <v>0</v>
      </c>
      <c r="F428" s="477" t="str">
        <f t="shared" si="42"/>
        <v/>
      </c>
      <c r="G428" s="477" t="str">
        <f t="shared" si="43"/>
        <v/>
      </c>
      <c r="H428" s="731" t="str">
        <f t="shared" si="44"/>
        <v>否</v>
      </c>
      <c r="I428" s="732" t="str">
        <f t="shared" si="45"/>
        <v>款</v>
      </c>
      <c r="J428" s="686" t="str">
        <f t="shared" si="46"/>
        <v>206</v>
      </c>
      <c r="K428" s="686" t="str">
        <f t="shared" si="47"/>
        <v>20603</v>
      </c>
      <c r="L428" s="686" t="str">
        <f t="shared" si="48"/>
        <v>20603</v>
      </c>
    </row>
    <row r="429" s="529" customFormat="1" ht="34.9" hidden="1" customHeight="1" spans="1:12">
      <c r="A429" s="484">
        <v>2060301</v>
      </c>
      <c r="B429" s="243" t="s">
        <v>410</v>
      </c>
      <c r="C429" s="300">
        <v>0</v>
      </c>
      <c r="D429" s="301">
        <v>0</v>
      </c>
      <c r="E429" s="548">
        <v>0</v>
      </c>
      <c r="F429" s="477" t="str">
        <f t="shared" si="42"/>
        <v/>
      </c>
      <c r="G429" s="477" t="str">
        <f t="shared" si="43"/>
        <v/>
      </c>
      <c r="H429" s="731" t="str">
        <f t="shared" si="44"/>
        <v>否</v>
      </c>
      <c r="I429" s="732" t="str">
        <f t="shared" si="45"/>
        <v>项</v>
      </c>
      <c r="J429" s="686" t="str">
        <f t="shared" si="46"/>
        <v>206</v>
      </c>
      <c r="K429" s="686" t="str">
        <f t="shared" si="47"/>
        <v>20603</v>
      </c>
      <c r="L429" s="686" t="str">
        <f t="shared" si="48"/>
        <v>2060301</v>
      </c>
    </row>
    <row r="430" s="529" customFormat="1" ht="34.9" hidden="1" customHeight="1" spans="1:12">
      <c r="A430" s="484">
        <v>2060302</v>
      </c>
      <c r="B430" s="243" t="s">
        <v>419</v>
      </c>
      <c r="C430" s="300">
        <v>0</v>
      </c>
      <c r="D430" s="301">
        <v>0</v>
      </c>
      <c r="E430" s="301">
        <v>0</v>
      </c>
      <c r="F430" s="477" t="str">
        <f t="shared" si="42"/>
        <v/>
      </c>
      <c r="G430" s="477" t="str">
        <f t="shared" si="43"/>
        <v/>
      </c>
      <c r="H430" s="731" t="str">
        <f t="shared" si="44"/>
        <v>否</v>
      </c>
      <c r="I430" s="732" t="str">
        <f t="shared" si="45"/>
        <v>项</v>
      </c>
      <c r="J430" s="686" t="str">
        <f t="shared" si="46"/>
        <v>206</v>
      </c>
      <c r="K430" s="686" t="str">
        <f t="shared" si="47"/>
        <v>20603</v>
      </c>
      <c r="L430" s="686" t="str">
        <f t="shared" si="48"/>
        <v>2060302</v>
      </c>
    </row>
    <row r="431" s="529" customFormat="1" ht="34.9" hidden="1" customHeight="1" spans="1:12">
      <c r="A431" s="484">
        <v>2060303</v>
      </c>
      <c r="B431" s="243" t="s">
        <v>420</v>
      </c>
      <c r="C431" s="300">
        <v>0</v>
      </c>
      <c r="D431" s="301">
        <v>0</v>
      </c>
      <c r="E431" s="548">
        <v>0</v>
      </c>
      <c r="F431" s="477" t="str">
        <f t="shared" si="42"/>
        <v/>
      </c>
      <c r="G431" s="477" t="str">
        <f t="shared" si="43"/>
        <v/>
      </c>
      <c r="H431" s="731" t="str">
        <f t="shared" si="44"/>
        <v>否</v>
      </c>
      <c r="I431" s="732" t="str">
        <f t="shared" si="45"/>
        <v>项</v>
      </c>
      <c r="J431" s="686" t="str">
        <f t="shared" si="46"/>
        <v>206</v>
      </c>
      <c r="K431" s="686" t="str">
        <f t="shared" si="47"/>
        <v>20603</v>
      </c>
      <c r="L431" s="686" t="str">
        <f t="shared" si="48"/>
        <v>2060303</v>
      </c>
    </row>
    <row r="432" s="529" customFormat="1" ht="34.9" hidden="1" customHeight="1" spans="1:12">
      <c r="A432" s="484">
        <v>2060304</v>
      </c>
      <c r="B432" s="243" t="s">
        <v>421</v>
      </c>
      <c r="C432" s="300">
        <v>0</v>
      </c>
      <c r="D432" s="301">
        <v>0</v>
      </c>
      <c r="E432" s="548">
        <v>0</v>
      </c>
      <c r="F432" s="477" t="str">
        <f t="shared" si="42"/>
        <v/>
      </c>
      <c r="G432" s="477" t="str">
        <f t="shared" si="43"/>
        <v/>
      </c>
      <c r="H432" s="731" t="str">
        <f t="shared" si="44"/>
        <v>否</v>
      </c>
      <c r="I432" s="732" t="str">
        <f t="shared" si="45"/>
        <v>项</v>
      </c>
      <c r="J432" s="686" t="str">
        <f t="shared" si="46"/>
        <v>206</v>
      </c>
      <c r="K432" s="686" t="str">
        <f t="shared" si="47"/>
        <v>20603</v>
      </c>
      <c r="L432" s="686" t="str">
        <f t="shared" si="48"/>
        <v>2060304</v>
      </c>
    </row>
    <row r="433" s="529" customFormat="1" ht="34.9" hidden="1" customHeight="1" spans="1:12">
      <c r="A433" s="484">
        <v>2060399</v>
      </c>
      <c r="B433" s="243" t="s">
        <v>422</v>
      </c>
      <c r="C433" s="300">
        <v>0</v>
      </c>
      <c r="D433" s="301">
        <v>0</v>
      </c>
      <c r="E433" s="548">
        <v>0</v>
      </c>
      <c r="F433" s="477" t="str">
        <f t="shared" si="42"/>
        <v/>
      </c>
      <c r="G433" s="477" t="str">
        <f t="shared" si="43"/>
        <v/>
      </c>
      <c r="H433" s="731" t="str">
        <f t="shared" si="44"/>
        <v>否</v>
      </c>
      <c r="I433" s="732" t="str">
        <f t="shared" si="45"/>
        <v>项</v>
      </c>
      <c r="J433" s="686" t="str">
        <f t="shared" si="46"/>
        <v>206</v>
      </c>
      <c r="K433" s="686" t="str">
        <f t="shared" si="47"/>
        <v>20603</v>
      </c>
      <c r="L433" s="686" t="str">
        <f t="shared" si="48"/>
        <v>2060399</v>
      </c>
    </row>
    <row r="434" s="529" customFormat="1" ht="34.9" customHeight="1" spans="1:12">
      <c r="A434" s="482">
        <v>20604</v>
      </c>
      <c r="B434" s="483" t="s">
        <v>423</v>
      </c>
      <c r="C434" s="693">
        <f>SUMIFS(C435:C$1302,$I435:$I$1302,"项",$K435:$K$1302,$A434)</f>
        <v>0</v>
      </c>
      <c r="D434" s="693">
        <f>SUMIFS(D435:D$1302,$I435:$I$1302,"项",$K435:$K$1302,$A434)</f>
        <v>0</v>
      </c>
      <c r="E434" s="693">
        <f>SUMIFS(E435:E$1302,$I435:$I$1302,"项",$K435:$K$1302,$A434)</f>
        <v>34</v>
      </c>
      <c r="F434" s="477" t="str">
        <f t="shared" si="42"/>
        <v/>
      </c>
      <c r="G434" s="477" t="str">
        <f t="shared" si="43"/>
        <v/>
      </c>
      <c r="H434" s="731" t="str">
        <f t="shared" si="44"/>
        <v>是</v>
      </c>
      <c r="I434" s="732" t="str">
        <f t="shared" si="45"/>
        <v>款</v>
      </c>
      <c r="J434" s="686" t="str">
        <f t="shared" si="46"/>
        <v>206</v>
      </c>
      <c r="K434" s="686" t="str">
        <f t="shared" si="47"/>
        <v>20604</v>
      </c>
      <c r="L434" s="686" t="str">
        <f t="shared" si="48"/>
        <v>20604</v>
      </c>
    </row>
    <row r="435" s="529" customFormat="1" ht="34.9" hidden="1" customHeight="1" spans="1:12">
      <c r="A435" s="484">
        <v>2060401</v>
      </c>
      <c r="B435" s="243" t="s">
        <v>410</v>
      </c>
      <c r="C435" s="300">
        <v>0</v>
      </c>
      <c r="D435" s="301">
        <v>0</v>
      </c>
      <c r="E435" s="548">
        <v>0</v>
      </c>
      <c r="F435" s="477" t="str">
        <f t="shared" si="42"/>
        <v/>
      </c>
      <c r="G435" s="477" t="str">
        <f t="shared" si="43"/>
        <v/>
      </c>
      <c r="H435" s="731" t="str">
        <f t="shared" si="44"/>
        <v>否</v>
      </c>
      <c r="I435" s="732" t="str">
        <f t="shared" si="45"/>
        <v>项</v>
      </c>
      <c r="J435" s="686" t="str">
        <f t="shared" si="46"/>
        <v>206</v>
      </c>
      <c r="K435" s="686" t="str">
        <f t="shared" si="47"/>
        <v>20604</v>
      </c>
      <c r="L435" s="686" t="str">
        <f t="shared" si="48"/>
        <v>2060401</v>
      </c>
    </row>
    <row r="436" s="529" customFormat="1" ht="34.9" hidden="1" customHeight="1" spans="1:12">
      <c r="A436" s="484">
        <v>2060404</v>
      </c>
      <c r="B436" s="243" t="s">
        <v>424</v>
      </c>
      <c r="C436" s="300">
        <v>0</v>
      </c>
      <c r="D436" s="301">
        <v>0</v>
      </c>
      <c r="E436" s="548">
        <v>0</v>
      </c>
      <c r="F436" s="477" t="str">
        <f t="shared" si="42"/>
        <v/>
      </c>
      <c r="G436" s="477" t="str">
        <f t="shared" si="43"/>
        <v/>
      </c>
      <c r="H436" s="731" t="str">
        <f t="shared" si="44"/>
        <v>否</v>
      </c>
      <c r="I436" s="732" t="str">
        <f t="shared" si="45"/>
        <v>项</v>
      </c>
      <c r="J436" s="686" t="str">
        <f t="shared" si="46"/>
        <v>206</v>
      </c>
      <c r="K436" s="686" t="str">
        <f t="shared" si="47"/>
        <v>20604</v>
      </c>
      <c r="L436" s="686" t="str">
        <f t="shared" si="48"/>
        <v>2060404</v>
      </c>
    </row>
    <row r="437" s="529" customFormat="1" ht="34.9" customHeight="1" spans="1:12">
      <c r="A437" s="484">
        <v>2060405</v>
      </c>
      <c r="B437" s="243" t="s">
        <v>425</v>
      </c>
      <c r="C437" s="561">
        <v>0</v>
      </c>
      <c r="D437" s="561">
        <v>0</v>
      </c>
      <c r="E437" s="478">
        <v>30</v>
      </c>
      <c r="F437" s="477" t="str">
        <f t="shared" si="42"/>
        <v/>
      </c>
      <c r="G437" s="477" t="str">
        <f t="shared" si="43"/>
        <v/>
      </c>
      <c r="H437" s="731" t="str">
        <f t="shared" si="44"/>
        <v>是</v>
      </c>
      <c r="I437" s="732" t="str">
        <f t="shared" si="45"/>
        <v>项</v>
      </c>
      <c r="J437" s="686" t="str">
        <f t="shared" si="46"/>
        <v>206</v>
      </c>
      <c r="K437" s="686" t="str">
        <f t="shared" si="47"/>
        <v>20604</v>
      </c>
      <c r="L437" s="686" t="str">
        <f t="shared" si="48"/>
        <v>2060405</v>
      </c>
    </row>
    <row r="438" s="529" customFormat="1" ht="34.9" customHeight="1" spans="1:12">
      <c r="A438" s="484">
        <v>2060499</v>
      </c>
      <c r="B438" s="243" t="s">
        <v>426</v>
      </c>
      <c r="C438" s="561">
        <v>0</v>
      </c>
      <c r="D438" s="561">
        <v>0</v>
      </c>
      <c r="E438" s="478">
        <v>4</v>
      </c>
      <c r="F438" s="477" t="str">
        <f t="shared" si="42"/>
        <v/>
      </c>
      <c r="G438" s="477" t="str">
        <f t="shared" si="43"/>
        <v/>
      </c>
      <c r="H438" s="731" t="str">
        <f t="shared" si="44"/>
        <v>是</v>
      </c>
      <c r="I438" s="732" t="str">
        <f t="shared" si="45"/>
        <v>项</v>
      </c>
      <c r="J438" s="686" t="str">
        <f t="shared" si="46"/>
        <v>206</v>
      </c>
      <c r="K438" s="686" t="str">
        <f t="shared" si="47"/>
        <v>20604</v>
      </c>
      <c r="L438" s="686" t="str">
        <f t="shared" si="48"/>
        <v>2060499</v>
      </c>
    </row>
    <row r="439" s="529" customFormat="1" ht="34.9" hidden="1" customHeight="1" spans="1:12">
      <c r="A439" s="482">
        <v>20605</v>
      </c>
      <c r="B439" s="483" t="s">
        <v>427</v>
      </c>
      <c r="C439" s="297">
        <f>SUMIFS(C440:C$1302,$I440:$I$1302,"项",$K440:$K$1302,$A439)</f>
        <v>0</v>
      </c>
      <c r="D439" s="297">
        <f>SUMIFS(D440:D$1302,$I440:$I$1302,"项",$K440:$K$1302,$A439)</f>
        <v>0</v>
      </c>
      <c r="E439" s="297">
        <f>SUMIFS(E440:E$1302,$I440:$I$1302,"项",$K440:$K$1302,$A439)</f>
        <v>0</v>
      </c>
      <c r="F439" s="477" t="str">
        <f t="shared" si="42"/>
        <v/>
      </c>
      <c r="G439" s="477" t="str">
        <f t="shared" si="43"/>
        <v/>
      </c>
      <c r="H439" s="731" t="str">
        <f t="shared" si="44"/>
        <v>否</v>
      </c>
      <c r="I439" s="732" t="str">
        <f t="shared" si="45"/>
        <v>款</v>
      </c>
      <c r="J439" s="686" t="str">
        <f t="shared" si="46"/>
        <v>206</v>
      </c>
      <c r="K439" s="686" t="str">
        <f t="shared" si="47"/>
        <v>20605</v>
      </c>
      <c r="L439" s="686" t="str">
        <f t="shared" si="48"/>
        <v>20605</v>
      </c>
    </row>
    <row r="440" s="529" customFormat="1" ht="34.9" hidden="1" customHeight="1" spans="1:12">
      <c r="A440" s="484">
        <v>2060501</v>
      </c>
      <c r="B440" s="243" t="s">
        <v>410</v>
      </c>
      <c r="C440" s="300">
        <v>0</v>
      </c>
      <c r="D440" s="301">
        <v>0</v>
      </c>
      <c r="E440" s="548">
        <v>0</v>
      </c>
      <c r="F440" s="477" t="str">
        <f t="shared" si="42"/>
        <v/>
      </c>
      <c r="G440" s="477" t="str">
        <f t="shared" si="43"/>
        <v/>
      </c>
      <c r="H440" s="731" t="str">
        <f t="shared" si="44"/>
        <v>否</v>
      </c>
      <c r="I440" s="732" t="str">
        <f t="shared" si="45"/>
        <v>项</v>
      </c>
      <c r="J440" s="686" t="str">
        <f t="shared" si="46"/>
        <v>206</v>
      </c>
      <c r="K440" s="686" t="str">
        <f t="shared" si="47"/>
        <v>20605</v>
      </c>
      <c r="L440" s="686" t="str">
        <f t="shared" si="48"/>
        <v>2060501</v>
      </c>
    </row>
    <row r="441" s="529" customFormat="1" ht="34.9" hidden="1" customHeight="1" spans="1:12">
      <c r="A441" s="484">
        <v>2060502</v>
      </c>
      <c r="B441" s="243" t="s">
        <v>428</v>
      </c>
      <c r="C441" s="300">
        <v>0</v>
      </c>
      <c r="D441" s="301">
        <v>0</v>
      </c>
      <c r="E441" s="548">
        <v>0</v>
      </c>
      <c r="F441" s="477" t="str">
        <f t="shared" si="42"/>
        <v/>
      </c>
      <c r="G441" s="477" t="str">
        <f t="shared" si="43"/>
        <v/>
      </c>
      <c r="H441" s="731" t="str">
        <f t="shared" si="44"/>
        <v>否</v>
      </c>
      <c r="I441" s="732" t="str">
        <f t="shared" si="45"/>
        <v>项</v>
      </c>
      <c r="J441" s="686" t="str">
        <f t="shared" si="46"/>
        <v>206</v>
      </c>
      <c r="K441" s="686" t="str">
        <f t="shared" si="47"/>
        <v>20605</v>
      </c>
      <c r="L441" s="686" t="str">
        <f t="shared" si="48"/>
        <v>2060502</v>
      </c>
    </row>
    <row r="442" s="529" customFormat="1" ht="34.9" hidden="1" customHeight="1" spans="1:12">
      <c r="A442" s="484">
        <v>2060503</v>
      </c>
      <c r="B442" s="243" t="s">
        <v>429</v>
      </c>
      <c r="C442" s="300">
        <v>0</v>
      </c>
      <c r="D442" s="301">
        <v>0</v>
      </c>
      <c r="E442" s="548">
        <v>0</v>
      </c>
      <c r="F442" s="477" t="str">
        <f t="shared" si="42"/>
        <v/>
      </c>
      <c r="G442" s="477" t="str">
        <f t="shared" si="43"/>
        <v/>
      </c>
      <c r="H442" s="731" t="str">
        <f t="shared" si="44"/>
        <v>否</v>
      </c>
      <c r="I442" s="732" t="str">
        <f t="shared" si="45"/>
        <v>项</v>
      </c>
      <c r="J442" s="686" t="str">
        <f t="shared" si="46"/>
        <v>206</v>
      </c>
      <c r="K442" s="686" t="str">
        <f t="shared" si="47"/>
        <v>20605</v>
      </c>
      <c r="L442" s="686" t="str">
        <f t="shared" si="48"/>
        <v>2060503</v>
      </c>
    </row>
    <row r="443" s="529" customFormat="1" ht="34.9" hidden="1" customHeight="1" spans="1:12">
      <c r="A443" s="484">
        <v>2060599</v>
      </c>
      <c r="B443" s="243" t="s">
        <v>430</v>
      </c>
      <c r="C443" s="300">
        <v>0</v>
      </c>
      <c r="D443" s="301">
        <v>0</v>
      </c>
      <c r="E443" s="548">
        <v>0</v>
      </c>
      <c r="F443" s="477" t="str">
        <f t="shared" si="42"/>
        <v/>
      </c>
      <c r="G443" s="477" t="str">
        <f t="shared" si="43"/>
        <v/>
      </c>
      <c r="H443" s="731" t="str">
        <f t="shared" si="44"/>
        <v>否</v>
      </c>
      <c r="I443" s="732" t="str">
        <f t="shared" si="45"/>
        <v>项</v>
      </c>
      <c r="J443" s="686" t="str">
        <f t="shared" si="46"/>
        <v>206</v>
      </c>
      <c r="K443" s="686" t="str">
        <f t="shared" si="47"/>
        <v>20605</v>
      </c>
      <c r="L443" s="686" t="str">
        <f t="shared" si="48"/>
        <v>2060599</v>
      </c>
    </row>
    <row r="444" s="529" customFormat="1" ht="34.9" hidden="1" customHeight="1" spans="1:12">
      <c r="A444" s="482">
        <v>20606</v>
      </c>
      <c r="B444" s="483" t="s">
        <v>431</v>
      </c>
      <c r="C444" s="297">
        <f>SUMIFS(C445:C$1302,$I445:$I$1302,"项",$K445:$K$1302,$A444)</f>
        <v>0</v>
      </c>
      <c r="D444" s="297">
        <f>SUMIFS(D445:D$1302,$I445:$I$1302,"项",$K445:$K$1302,$A444)</f>
        <v>0</v>
      </c>
      <c r="E444" s="297">
        <f>SUMIFS(E445:E$1302,$I445:$I$1302,"项",$K445:$K$1302,$A444)</f>
        <v>0</v>
      </c>
      <c r="F444" s="477" t="str">
        <f t="shared" si="42"/>
        <v/>
      </c>
      <c r="G444" s="477" t="str">
        <f t="shared" si="43"/>
        <v/>
      </c>
      <c r="H444" s="731" t="str">
        <f t="shared" si="44"/>
        <v>否</v>
      </c>
      <c r="I444" s="732" t="str">
        <f t="shared" si="45"/>
        <v>款</v>
      </c>
      <c r="J444" s="686" t="str">
        <f t="shared" si="46"/>
        <v>206</v>
      </c>
      <c r="K444" s="686" t="str">
        <f t="shared" si="47"/>
        <v>20606</v>
      </c>
      <c r="L444" s="686" t="str">
        <f t="shared" si="48"/>
        <v>20606</v>
      </c>
    </row>
    <row r="445" s="529" customFormat="1" ht="34.9" hidden="1" customHeight="1" spans="1:12">
      <c r="A445" s="484">
        <v>2060601</v>
      </c>
      <c r="B445" s="243" t="s">
        <v>432</v>
      </c>
      <c r="C445" s="300">
        <v>0</v>
      </c>
      <c r="D445" s="301">
        <v>0</v>
      </c>
      <c r="E445" s="301">
        <v>0</v>
      </c>
      <c r="F445" s="477" t="str">
        <f t="shared" si="42"/>
        <v/>
      </c>
      <c r="G445" s="477" t="str">
        <f t="shared" si="43"/>
        <v/>
      </c>
      <c r="H445" s="731" t="str">
        <f t="shared" si="44"/>
        <v>否</v>
      </c>
      <c r="I445" s="732" t="str">
        <f t="shared" si="45"/>
        <v>项</v>
      </c>
      <c r="J445" s="686" t="str">
        <f t="shared" si="46"/>
        <v>206</v>
      </c>
      <c r="K445" s="686" t="str">
        <f t="shared" si="47"/>
        <v>20606</v>
      </c>
      <c r="L445" s="686" t="str">
        <f t="shared" si="48"/>
        <v>2060601</v>
      </c>
    </row>
    <row r="446" s="529" customFormat="1" ht="34.9" hidden="1" customHeight="1" spans="1:12">
      <c r="A446" s="484">
        <v>2060602</v>
      </c>
      <c r="B446" s="243" t="s">
        <v>433</v>
      </c>
      <c r="C446" s="300">
        <v>0</v>
      </c>
      <c r="D446" s="301">
        <v>0</v>
      </c>
      <c r="E446" s="548">
        <v>0</v>
      </c>
      <c r="F446" s="477" t="str">
        <f t="shared" si="42"/>
        <v/>
      </c>
      <c r="G446" s="477" t="str">
        <f t="shared" si="43"/>
        <v/>
      </c>
      <c r="H446" s="731" t="str">
        <f t="shared" si="44"/>
        <v>否</v>
      </c>
      <c r="I446" s="732" t="str">
        <f t="shared" si="45"/>
        <v>项</v>
      </c>
      <c r="J446" s="686" t="str">
        <f t="shared" si="46"/>
        <v>206</v>
      </c>
      <c r="K446" s="686" t="str">
        <f t="shared" si="47"/>
        <v>20606</v>
      </c>
      <c r="L446" s="686" t="str">
        <f t="shared" si="48"/>
        <v>2060602</v>
      </c>
    </row>
    <row r="447" s="529" customFormat="1" ht="34.9" hidden="1" customHeight="1" spans="1:12">
      <c r="A447" s="484">
        <v>2060603</v>
      </c>
      <c r="B447" s="243" t="s">
        <v>434</v>
      </c>
      <c r="C447" s="300">
        <v>0</v>
      </c>
      <c r="D447" s="301">
        <v>0</v>
      </c>
      <c r="E447" s="548">
        <v>0</v>
      </c>
      <c r="F447" s="477" t="str">
        <f t="shared" si="42"/>
        <v/>
      </c>
      <c r="G447" s="477" t="str">
        <f t="shared" si="43"/>
        <v/>
      </c>
      <c r="H447" s="731" t="str">
        <f t="shared" si="44"/>
        <v>否</v>
      </c>
      <c r="I447" s="732" t="str">
        <f t="shared" si="45"/>
        <v>项</v>
      </c>
      <c r="J447" s="686" t="str">
        <f t="shared" si="46"/>
        <v>206</v>
      </c>
      <c r="K447" s="686" t="str">
        <f t="shared" si="47"/>
        <v>20606</v>
      </c>
      <c r="L447" s="686" t="str">
        <f t="shared" si="48"/>
        <v>2060603</v>
      </c>
    </row>
    <row r="448" s="529" customFormat="1" ht="34.9" hidden="1" customHeight="1" spans="1:12">
      <c r="A448" s="484">
        <v>2060699</v>
      </c>
      <c r="B448" s="243" t="s">
        <v>435</v>
      </c>
      <c r="C448" s="300">
        <v>0</v>
      </c>
      <c r="D448" s="301">
        <v>0</v>
      </c>
      <c r="E448" s="548">
        <v>0</v>
      </c>
      <c r="F448" s="477" t="str">
        <f t="shared" si="42"/>
        <v/>
      </c>
      <c r="G448" s="477" t="str">
        <f t="shared" si="43"/>
        <v/>
      </c>
      <c r="H448" s="731" t="str">
        <f t="shared" si="44"/>
        <v>否</v>
      </c>
      <c r="I448" s="732" t="str">
        <f t="shared" si="45"/>
        <v>项</v>
      </c>
      <c r="J448" s="686" t="str">
        <f t="shared" si="46"/>
        <v>206</v>
      </c>
      <c r="K448" s="686" t="str">
        <f t="shared" si="47"/>
        <v>20606</v>
      </c>
      <c r="L448" s="686" t="str">
        <f t="shared" si="48"/>
        <v>2060699</v>
      </c>
    </row>
    <row r="449" s="529" customFormat="1" ht="34.9" customHeight="1" spans="1:12">
      <c r="A449" s="482">
        <v>20607</v>
      </c>
      <c r="B449" s="483" t="s">
        <v>436</v>
      </c>
      <c r="C449" s="693">
        <f>SUMIFS(C450:C$1302,$I450:$I$1302,"项",$K450:$K$1302,$A449)</f>
        <v>104</v>
      </c>
      <c r="D449" s="693">
        <f>SUMIFS(D450:D$1302,$I450:$I$1302,"项",$K450:$K$1302,$A449)</f>
        <v>187</v>
      </c>
      <c r="E449" s="693">
        <f>SUMIFS(E450:E$1302,$I450:$I$1302,"项",$K450:$K$1302,$A449)</f>
        <v>82</v>
      </c>
      <c r="F449" s="477">
        <f t="shared" si="42"/>
        <v>-0.211538461538462</v>
      </c>
      <c r="G449" s="477">
        <f t="shared" si="43"/>
        <v>0.438502673796791</v>
      </c>
      <c r="H449" s="731" t="str">
        <f t="shared" si="44"/>
        <v>是</v>
      </c>
      <c r="I449" s="732" t="str">
        <f t="shared" si="45"/>
        <v>款</v>
      </c>
      <c r="J449" s="686" t="str">
        <f t="shared" si="46"/>
        <v>206</v>
      </c>
      <c r="K449" s="686" t="str">
        <f t="shared" si="47"/>
        <v>20607</v>
      </c>
      <c r="L449" s="686" t="str">
        <f t="shared" si="48"/>
        <v>20607</v>
      </c>
    </row>
    <row r="450" s="529" customFormat="1" ht="34.9" customHeight="1" spans="1:12">
      <c r="A450" s="484">
        <v>2060701</v>
      </c>
      <c r="B450" s="243" t="s">
        <v>410</v>
      </c>
      <c r="C450" s="561">
        <v>94</v>
      </c>
      <c r="D450" s="561">
        <v>77</v>
      </c>
      <c r="E450" s="478">
        <v>78</v>
      </c>
      <c r="F450" s="477">
        <f t="shared" si="42"/>
        <v>-0.170212765957447</v>
      </c>
      <c r="G450" s="477">
        <f t="shared" si="43"/>
        <v>1.01298701298701</v>
      </c>
      <c r="H450" s="731" t="str">
        <f t="shared" si="44"/>
        <v>是</v>
      </c>
      <c r="I450" s="732" t="str">
        <f t="shared" si="45"/>
        <v>项</v>
      </c>
      <c r="J450" s="686" t="str">
        <f t="shared" si="46"/>
        <v>206</v>
      </c>
      <c r="K450" s="686" t="str">
        <f t="shared" si="47"/>
        <v>20607</v>
      </c>
      <c r="L450" s="686" t="str">
        <f t="shared" si="48"/>
        <v>2060701</v>
      </c>
    </row>
    <row r="451" s="529" customFormat="1" ht="34.9" customHeight="1" spans="1:12">
      <c r="A451" s="484">
        <v>2060702</v>
      </c>
      <c r="B451" s="243" t="s">
        <v>437</v>
      </c>
      <c r="C451" s="561">
        <v>2</v>
      </c>
      <c r="D451" s="561">
        <v>48</v>
      </c>
      <c r="E451" s="561">
        <v>0</v>
      </c>
      <c r="F451" s="477">
        <f t="shared" si="42"/>
        <v>-1</v>
      </c>
      <c r="G451" s="477">
        <f t="shared" si="43"/>
        <v>0</v>
      </c>
      <c r="H451" s="731" t="str">
        <f t="shared" si="44"/>
        <v>是</v>
      </c>
      <c r="I451" s="732" t="str">
        <f t="shared" si="45"/>
        <v>项</v>
      </c>
      <c r="J451" s="686" t="str">
        <f t="shared" si="46"/>
        <v>206</v>
      </c>
      <c r="K451" s="686" t="str">
        <f t="shared" si="47"/>
        <v>20607</v>
      </c>
      <c r="L451" s="686" t="str">
        <f t="shared" si="48"/>
        <v>2060702</v>
      </c>
    </row>
    <row r="452" s="529" customFormat="1" ht="34.9" hidden="1" customHeight="1" spans="1:12">
      <c r="A452" s="484">
        <v>2060703</v>
      </c>
      <c r="B452" s="243" t="s">
        <v>438</v>
      </c>
      <c r="C452" s="300">
        <v>0</v>
      </c>
      <c r="D452" s="301">
        <v>0</v>
      </c>
      <c r="E452" s="548">
        <v>0</v>
      </c>
      <c r="F452" s="477" t="str">
        <f t="shared" si="42"/>
        <v/>
      </c>
      <c r="G452" s="477" t="str">
        <f t="shared" si="43"/>
        <v/>
      </c>
      <c r="H452" s="731" t="str">
        <f t="shared" si="44"/>
        <v>否</v>
      </c>
      <c r="I452" s="732" t="str">
        <f t="shared" si="45"/>
        <v>项</v>
      </c>
      <c r="J452" s="686" t="str">
        <f t="shared" si="46"/>
        <v>206</v>
      </c>
      <c r="K452" s="686" t="str">
        <f t="shared" si="47"/>
        <v>20607</v>
      </c>
      <c r="L452" s="686" t="str">
        <f t="shared" si="48"/>
        <v>2060703</v>
      </c>
    </row>
    <row r="453" s="529" customFormat="1" ht="34.9" hidden="1" customHeight="1" spans="1:12">
      <c r="A453" s="484">
        <v>2060704</v>
      </c>
      <c r="B453" s="243" t="s">
        <v>439</v>
      </c>
      <c r="C453" s="300">
        <v>0</v>
      </c>
      <c r="D453" s="301">
        <v>0</v>
      </c>
      <c r="E453" s="548">
        <v>0</v>
      </c>
      <c r="F453" s="477" t="str">
        <f t="shared" si="42"/>
        <v/>
      </c>
      <c r="G453" s="477" t="str">
        <f t="shared" si="43"/>
        <v/>
      </c>
      <c r="H453" s="731" t="str">
        <f t="shared" si="44"/>
        <v>否</v>
      </c>
      <c r="I453" s="732" t="str">
        <f t="shared" si="45"/>
        <v>项</v>
      </c>
      <c r="J453" s="686" t="str">
        <f t="shared" si="46"/>
        <v>206</v>
      </c>
      <c r="K453" s="686" t="str">
        <f t="shared" si="47"/>
        <v>20607</v>
      </c>
      <c r="L453" s="686" t="str">
        <f t="shared" si="48"/>
        <v>2060704</v>
      </c>
    </row>
    <row r="454" s="529" customFormat="1" ht="34.9" customHeight="1" spans="1:12">
      <c r="A454" s="484">
        <v>2060705</v>
      </c>
      <c r="B454" s="243" t="s">
        <v>440</v>
      </c>
      <c r="C454" s="561">
        <v>8</v>
      </c>
      <c r="D454" s="561">
        <v>62</v>
      </c>
      <c r="E454" s="478">
        <v>4</v>
      </c>
      <c r="F454" s="477">
        <f t="shared" si="42"/>
        <v>-0.5</v>
      </c>
      <c r="G454" s="477">
        <f t="shared" si="43"/>
        <v>0.0645161290322581</v>
      </c>
      <c r="H454" s="731" t="str">
        <f t="shared" si="44"/>
        <v>是</v>
      </c>
      <c r="I454" s="732" t="str">
        <f t="shared" si="45"/>
        <v>项</v>
      </c>
      <c r="J454" s="686" t="str">
        <f t="shared" si="46"/>
        <v>206</v>
      </c>
      <c r="K454" s="686" t="str">
        <f t="shared" si="47"/>
        <v>20607</v>
      </c>
      <c r="L454" s="686" t="str">
        <f t="shared" si="48"/>
        <v>2060705</v>
      </c>
    </row>
    <row r="455" s="529" customFormat="1" ht="34.9" hidden="1" customHeight="1" spans="1:12">
      <c r="A455" s="484">
        <v>2060799</v>
      </c>
      <c r="B455" s="243" t="s">
        <v>441</v>
      </c>
      <c r="C455" s="300">
        <v>0</v>
      </c>
      <c r="D455" s="301">
        <v>0</v>
      </c>
      <c r="E455" s="548">
        <v>0</v>
      </c>
      <c r="F455" s="477" t="str">
        <f t="shared" ref="F455:F518" si="49">IF(C455&lt;&gt;0,E455/C455-1,"")</f>
        <v/>
      </c>
      <c r="G455" s="477" t="str">
        <f t="shared" ref="G455:G518" si="50">IF(D455&lt;&gt;0,E455/D455,"")</f>
        <v/>
      </c>
      <c r="H455" s="731" t="str">
        <f t="shared" ref="H455:H518" si="51">IF(LEN(A455)=3,"是",IF(B455&lt;&gt;"",IF(SUM(C455:E455)&lt;&gt;0,"是","否"),"是"))</f>
        <v>否</v>
      </c>
      <c r="I455" s="732" t="str">
        <f t="shared" ref="I455:I518" si="52">_xlfn.IFS(LEN(A455)=3,"类",LEN(A455)=5,"款",LEN(A455)=7,"项")</f>
        <v>项</v>
      </c>
      <c r="J455" s="686" t="str">
        <f t="shared" ref="J455:J518" si="53">LEFT(A455,3)</f>
        <v>206</v>
      </c>
      <c r="K455" s="686" t="str">
        <f t="shared" ref="K455:K518" si="54">LEFT(A455,5)</f>
        <v>20607</v>
      </c>
      <c r="L455" s="686" t="str">
        <f t="shared" ref="L455:L518" si="55">LEFT(A455,7)</f>
        <v>2060799</v>
      </c>
    </row>
    <row r="456" s="529" customFormat="1" ht="34.9" hidden="1" customHeight="1" spans="1:12">
      <c r="A456" s="482">
        <v>20608</v>
      </c>
      <c r="B456" s="483" t="s">
        <v>442</v>
      </c>
      <c r="C456" s="297">
        <f>SUMIFS(C457:C$1302,$I457:$I$1302,"项",$K457:$K$1302,$A456)</f>
        <v>0</v>
      </c>
      <c r="D456" s="297">
        <f>SUMIFS(D457:D$1302,$I457:$I$1302,"项",$K457:$K$1302,$A456)</f>
        <v>0</v>
      </c>
      <c r="E456" s="297">
        <f>SUMIFS(E457:E$1302,$I457:$I$1302,"项",$K457:$K$1302,$A456)</f>
        <v>0</v>
      </c>
      <c r="F456" s="477" t="str">
        <f t="shared" si="49"/>
        <v/>
      </c>
      <c r="G456" s="477" t="str">
        <f t="shared" si="50"/>
        <v/>
      </c>
      <c r="H456" s="731" t="str">
        <f t="shared" si="51"/>
        <v>否</v>
      </c>
      <c r="I456" s="732" t="str">
        <f t="shared" si="52"/>
        <v>款</v>
      </c>
      <c r="J456" s="686" t="str">
        <f t="shared" si="53"/>
        <v>206</v>
      </c>
      <c r="K456" s="686" t="str">
        <f t="shared" si="54"/>
        <v>20608</v>
      </c>
      <c r="L456" s="686" t="str">
        <f t="shared" si="55"/>
        <v>20608</v>
      </c>
    </row>
    <row r="457" s="529" customFormat="1" ht="34.9" hidden="1" customHeight="1" spans="1:12">
      <c r="A457" s="484">
        <v>2060801</v>
      </c>
      <c r="B457" s="243" t="s">
        <v>443</v>
      </c>
      <c r="C457" s="300">
        <v>0</v>
      </c>
      <c r="D457" s="301">
        <v>0</v>
      </c>
      <c r="E457" s="548">
        <v>0</v>
      </c>
      <c r="F457" s="477" t="str">
        <f t="shared" si="49"/>
        <v/>
      </c>
      <c r="G457" s="477" t="str">
        <f t="shared" si="50"/>
        <v/>
      </c>
      <c r="H457" s="731" t="str">
        <f t="shared" si="51"/>
        <v>否</v>
      </c>
      <c r="I457" s="732" t="str">
        <f t="shared" si="52"/>
        <v>项</v>
      </c>
      <c r="J457" s="686" t="str">
        <f t="shared" si="53"/>
        <v>206</v>
      </c>
      <c r="K457" s="686" t="str">
        <f t="shared" si="54"/>
        <v>20608</v>
      </c>
      <c r="L457" s="686" t="str">
        <f t="shared" si="55"/>
        <v>2060801</v>
      </c>
    </row>
    <row r="458" s="529" customFormat="1" ht="34.9" hidden="1" customHeight="1" spans="1:12">
      <c r="A458" s="484">
        <v>2060802</v>
      </c>
      <c r="B458" s="243" t="s">
        <v>444</v>
      </c>
      <c r="C458" s="300">
        <v>0</v>
      </c>
      <c r="D458" s="301">
        <v>0</v>
      </c>
      <c r="E458" s="548">
        <v>0</v>
      </c>
      <c r="F458" s="477" t="str">
        <f t="shared" si="49"/>
        <v/>
      </c>
      <c r="G458" s="477" t="str">
        <f t="shared" si="50"/>
        <v/>
      </c>
      <c r="H458" s="731" t="str">
        <f t="shared" si="51"/>
        <v>否</v>
      </c>
      <c r="I458" s="732" t="str">
        <f t="shared" si="52"/>
        <v>项</v>
      </c>
      <c r="J458" s="686" t="str">
        <f t="shared" si="53"/>
        <v>206</v>
      </c>
      <c r="K458" s="686" t="str">
        <f t="shared" si="54"/>
        <v>20608</v>
      </c>
      <c r="L458" s="686" t="str">
        <f t="shared" si="55"/>
        <v>2060802</v>
      </c>
    </row>
    <row r="459" s="529" customFormat="1" ht="34.9" hidden="1" customHeight="1" spans="1:12">
      <c r="A459" s="484">
        <v>2060899</v>
      </c>
      <c r="B459" s="243" t="s">
        <v>445</v>
      </c>
      <c r="C459" s="300">
        <v>0</v>
      </c>
      <c r="D459" s="301">
        <v>0</v>
      </c>
      <c r="E459" s="548">
        <v>0</v>
      </c>
      <c r="F459" s="477" t="str">
        <f t="shared" si="49"/>
        <v/>
      </c>
      <c r="G459" s="477" t="str">
        <f t="shared" si="50"/>
        <v/>
      </c>
      <c r="H459" s="731" t="str">
        <f t="shared" si="51"/>
        <v>否</v>
      </c>
      <c r="I459" s="732" t="str">
        <f t="shared" si="52"/>
        <v>项</v>
      </c>
      <c r="J459" s="686" t="str">
        <f t="shared" si="53"/>
        <v>206</v>
      </c>
      <c r="K459" s="686" t="str">
        <f t="shared" si="54"/>
        <v>20608</v>
      </c>
      <c r="L459" s="686" t="str">
        <f t="shared" si="55"/>
        <v>2060899</v>
      </c>
    </row>
    <row r="460" s="529" customFormat="1" ht="34.9" hidden="1" customHeight="1" spans="1:12">
      <c r="A460" s="482">
        <v>20609</v>
      </c>
      <c r="B460" s="483" t="s">
        <v>446</v>
      </c>
      <c r="C460" s="297">
        <f>SUMIFS(C461:C$1302,$I461:$I$1302,"项",$K461:$K$1302,$A460)</f>
        <v>0</v>
      </c>
      <c r="D460" s="297">
        <f>SUMIFS(D461:D$1302,$I461:$I$1302,"项",$K461:$K$1302,$A460)</f>
        <v>0</v>
      </c>
      <c r="E460" s="297">
        <f>SUMIFS(E461:E$1302,$I461:$I$1302,"项",$K461:$K$1302,$A460)</f>
        <v>0</v>
      </c>
      <c r="F460" s="477" t="str">
        <f t="shared" si="49"/>
        <v/>
      </c>
      <c r="G460" s="477" t="str">
        <f t="shared" si="50"/>
        <v/>
      </c>
      <c r="H460" s="731" t="str">
        <f t="shared" si="51"/>
        <v>否</v>
      </c>
      <c r="I460" s="732" t="str">
        <f t="shared" si="52"/>
        <v>款</v>
      </c>
      <c r="J460" s="686" t="str">
        <f t="shared" si="53"/>
        <v>206</v>
      </c>
      <c r="K460" s="686" t="str">
        <f t="shared" si="54"/>
        <v>20609</v>
      </c>
      <c r="L460" s="686" t="str">
        <f t="shared" si="55"/>
        <v>20609</v>
      </c>
    </row>
    <row r="461" s="529" customFormat="1" ht="34.9" hidden="1" customHeight="1" spans="1:12">
      <c r="A461" s="484">
        <v>2060901</v>
      </c>
      <c r="B461" s="243" t="s">
        <v>447</v>
      </c>
      <c r="C461" s="300">
        <v>0</v>
      </c>
      <c r="D461" s="301">
        <v>0</v>
      </c>
      <c r="E461" s="301">
        <v>0</v>
      </c>
      <c r="F461" s="477" t="str">
        <f t="shared" si="49"/>
        <v/>
      </c>
      <c r="G461" s="477" t="str">
        <f t="shared" si="50"/>
        <v/>
      </c>
      <c r="H461" s="731" t="str">
        <f t="shared" si="51"/>
        <v>否</v>
      </c>
      <c r="I461" s="732" t="str">
        <f t="shared" si="52"/>
        <v>项</v>
      </c>
      <c r="J461" s="686" t="str">
        <f t="shared" si="53"/>
        <v>206</v>
      </c>
      <c r="K461" s="686" t="str">
        <f t="shared" si="54"/>
        <v>20609</v>
      </c>
      <c r="L461" s="686" t="str">
        <f t="shared" si="55"/>
        <v>2060901</v>
      </c>
    </row>
    <row r="462" s="529" customFormat="1" ht="34.9" hidden="1" customHeight="1" spans="1:12">
      <c r="A462" s="484">
        <v>2060902</v>
      </c>
      <c r="B462" s="243" t="s">
        <v>448</v>
      </c>
      <c r="C462" s="300">
        <v>0</v>
      </c>
      <c r="D462" s="301">
        <v>0</v>
      </c>
      <c r="E462" s="548">
        <v>0</v>
      </c>
      <c r="F462" s="477" t="str">
        <f t="shared" si="49"/>
        <v/>
      </c>
      <c r="G462" s="477" t="str">
        <f t="shared" si="50"/>
        <v/>
      </c>
      <c r="H462" s="731" t="str">
        <f t="shared" si="51"/>
        <v>否</v>
      </c>
      <c r="I462" s="732" t="str">
        <f t="shared" si="52"/>
        <v>项</v>
      </c>
      <c r="J462" s="686" t="str">
        <f t="shared" si="53"/>
        <v>206</v>
      </c>
      <c r="K462" s="686" t="str">
        <f t="shared" si="54"/>
        <v>20609</v>
      </c>
      <c r="L462" s="686" t="str">
        <f t="shared" si="55"/>
        <v>2060902</v>
      </c>
    </row>
    <row r="463" s="529" customFormat="1" ht="34.9" hidden="1" customHeight="1" spans="1:12">
      <c r="A463" s="484">
        <v>2060999</v>
      </c>
      <c r="B463" s="243" t="s">
        <v>449</v>
      </c>
      <c r="C463" s="300">
        <v>0</v>
      </c>
      <c r="D463" s="301">
        <v>0</v>
      </c>
      <c r="E463" s="548">
        <v>0</v>
      </c>
      <c r="F463" s="477" t="str">
        <f t="shared" si="49"/>
        <v/>
      </c>
      <c r="G463" s="477" t="str">
        <f t="shared" si="50"/>
        <v/>
      </c>
      <c r="H463" s="731" t="str">
        <f t="shared" si="51"/>
        <v>否</v>
      </c>
      <c r="I463" s="732" t="str">
        <f t="shared" si="52"/>
        <v>项</v>
      </c>
      <c r="J463" s="686" t="str">
        <f t="shared" si="53"/>
        <v>206</v>
      </c>
      <c r="K463" s="686" t="str">
        <f t="shared" si="54"/>
        <v>20609</v>
      </c>
      <c r="L463" s="686" t="str">
        <f t="shared" si="55"/>
        <v>2060999</v>
      </c>
    </row>
    <row r="464" s="529" customFormat="1" ht="34.9" hidden="1" customHeight="1" spans="1:12">
      <c r="A464" s="482">
        <v>20699</v>
      </c>
      <c r="B464" s="483" t="s">
        <v>450</v>
      </c>
      <c r="C464" s="297">
        <f>SUMIFS(C465:C$1302,$I465:$I$1302,"项",$K465:$K$1302,$A464)</f>
        <v>0</v>
      </c>
      <c r="D464" s="297">
        <f>SUMIFS(D465:D$1302,$I465:$I$1302,"项",$K465:$K$1302,$A464)</f>
        <v>0</v>
      </c>
      <c r="E464" s="297">
        <f>SUMIFS(E465:E$1302,$I465:$I$1302,"项",$K465:$K$1302,$A464)</f>
        <v>0</v>
      </c>
      <c r="F464" s="477" t="str">
        <f t="shared" si="49"/>
        <v/>
      </c>
      <c r="G464" s="477" t="str">
        <f t="shared" si="50"/>
        <v/>
      </c>
      <c r="H464" s="731" t="str">
        <f t="shared" si="51"/>
        <v>否</v>
      </c>
      <c r="I464" s="732" t="str">
        <f t="shared" si="52"/>
        <v>款</v>
      </c>
      <c r="J464" s="686" t="str">
        <f t="shared" si="53"/>
        <v>206</v>
      </c>
      <c r="K464" s="686" t="str">
        <f t="shared" si="54"/>
        <v>20699</v>
      </c>
      <c r="L464" s="686" t="str">
        <f t="shared" si="55"/>
        <v>20699</v>
      </c>
    </row>
    <row r="465" s="529" customFormat="1" ht="34.9" hidden="1" customHeight="1" spans="1:12">
      <c r="A465" s="484">
        <v>2069901</v>
      </c>
      <c r="B465" s="243" t="s">
        <v>451</v>
      </c>
      <c r="C465" s="300">
        <v>0</v>
      </c>
      <c r="D465" s="301">
        <v>0</v>
      </c>
      <c r="E465" s="548">
        <v>0</v>
      </c>
      <c r="F465" s="477" t="str">
        <f t="shared" si="49"/>
        <v/>
      </c>
      <c r="G465" s="477" t="str">
        <f t="shared" si="50"/>
        <v/>
      </c>
      <c r="H465" s="731" t="str">
        <f t="shared" si="51"/>
        <v>否</v>
      </c>
      <c r="I465" s="732" t="str">
        <f t="shared" si="52"/>
        <v>项</v>
      </c>
      <c r="J465" s="686" t="str">
        <f t="shared" si="53"/>
        <v>206</v>
      </c>
      <c r="K465" s="686" t="str">
        <f t="shared" si="54"/>
        <v>20699</v>
      </c>
      <c r="L465" s="686" t="str">
        <f t="shared" si="55"/>
        <v>2069901</v>
      </c>
    </row>
    <row r="466" s="529" customFormat="1" ht="34.9" hidden="1" customHeight="1" spans="1:12">
      <c r="A466" s="484">
        <v>2069902</v>
      </c>
      <c r="B466" s="243" t="s">
        <v>452</v>
      </c>
      <c r="C466" s="300">
        <v>0</v>
      </c>
      <c r="D466" s="301">
        <v>0</v>
      </c>
      <c r="E466" s="548">
        <v>0</v>
      </c>
      <c r="F466" s="477" t="str">
        <f t="shared" si="49"/>
        <v/>
      </c>
      <c r="G466" s="477" t="str">
        <f t="shared" si="50"/>
        <v/>
      </c>
      <c r="H466" s="731" t="str">
        <f t="shared" si="51"/>
        <v>否</v>
      </c>
      <c r="I466" s="732" t="str">
        <f t="shared" si="52"/>
        <v>项</v>
      </c>
      <c r="J466" s="686" t="str">
        <f t="shared" si="53"/>
        <v>206</v>
      </c>
      <c r="K466" s="686" t="str">
        <f t="shared" si="54"/>
        <v>20699</v>
      </c>
      <c r="L466" s="686" t="str">
        <f t="shared" si="55"/>
        <v>2069902</v>
      </c>
    </row>
    <row r="467" s="529" customFormat="1" ht="34.9" hidden="1" customHeight="1" spans="1:12">
      <c r="A467" s="484">
        <v>2069903</v>
      </c>
      <c r="B467" s="243" t="s">
        <v>453</v>
      </c>
      <c r="C467" s="300">
        <v>0</v>
      </c>
      <c r="D467" s="301">
        <v>0</v>
      </c>
      <c r="E467" s="548">
        <v>0</v>
      </c>
      <c r="F467" s="477" t="str">
        <f t="shared" si="49"/>
        <v/>
      </c>
      <c r="G467" s="477" t="str">
        <f t="shared" si="50"/>
        <v/>
      </c>
      <c r="H467" s="731" t="str">
        <f t="shared" si="51"/>
        <v>否</v>
      </c>
      <c r="I467" s="732" t="str">
        <f t="shared" si="52"/>
        <v>项</v>
      </c>
      <c r="J467" s="686" t="str">
        <f t="shared" si="53"/>
        <v>206</v>
      </c>
      <c r="K467" s="686" t="str">
        <f t="shared" si="54"/>
        <v>20699</v>
      </c>
      <c r="L467" s="686" t="str">
        <f t="shared" si="55"/>
        <v>2069903</v>
      </c>
    </row>
    <row r="468" s="529" customFormat="1" ht="34.9" hidden="1" customHeight="1" spans="1:12">
      <c r="A468" s="484">
        <v>2069999</v>
      </c>
      <c r="B468" s="243" t="s">
        <v>454</v>
      </c>
      <c r="C468" s="300">
        <v>0</v>
      </c>
      <c r="D468" s="301">
        <v>0</v>
      </c>
      <c r="E468" s="301">
        <v>0</v>
      </c>
      <c r="F468" s="477" t="str">
        <f t="shared" si="49"/>
        <v/>
      </c>
      <c r="G468" s="477" t="str">
        <f t="shared" si="50"/>
        <v/>
      </c>
      <c r="H468" s="731" t="str">
        <f t="shared" si="51"/>
        <v>否</v>
      </c>
      <c r="I468" s="732" t="str">
        <f t="shared" si="52"/>
        <v>项</v>
      </c>
      <c r="J468" s="686" t="str">
        <f t="shared" si="53"/>
        <v>206</v>
      </c>
      <c r="K468" s="686" t="str">
        <f t="shared" si="54"/>
        <v>20699</v>
      </c>
      <c r="L468" s="686" t="str">
        <f t="shared" si="55"/>
        <v>2069999</v>
      </c>
    </row>
    <row r="469" s="529" customFormat="1" ht="34.9" customHeight="1" spans="1:12">
      <c r="A469" s="730">
        <v>207</v>
      </c>
      <c r="B469" s="185" t="s">
        <v>95</v>
      </c>
      <c r="C469" s="353">
        <f>SUMIFS(C470:C$1302,$I470:$I$1302,"款",$J470:$J$1302,$A469)</f>
        <v>2008</v>
      </c>
      <c r="D469" s="353">
        <f>SUMIFS(D470:D$1302,$I470:$I$1302,"款",$J470:$J$1302,$A469)</f>
        <v>2620</v>
      </c>
      <c r="E469" s="353">
        <f>SUMIFS(E470:E$1302,$I470:$I$1302,"款",$J470:$J$1302,$A469)</f>
        <v>2166</v>
      </c>
      <c r="F469" s="471">
        <f t="shared" si="49"/>
        <v>0.0786852589641434</v>
      </c>
      <c r="G469" s="471">
        <f t="shared" si="50"/>
        <v>0.826717557251908</v>
      </c>
      <c r="H469" s="731" t="str">
        <f t="shared" si="51"/>
        <v>是</v>
      </c>
      <c r="I469" s="732" t="str">
        <f t="shared" si="52"/>
        <v>类</v>
      </c>
      <c r="J469" s="686" t="str">
        <f t="shared" si="53"/>
        <v>207</v>
      </c>
      <c r="K469" s="686" t="str">
        <f t="shared" si="54"/>
        <v>207</v>
      </c>
      <c r="L469" s="686" t="str">
        <f t="shared" si="55"/>
        <v>207</v>
      </c>
    </row>
    <row r="470" s="529" customFormat="1" ht="34.9" customHeight="1" spans="1:12">
      <c r="A470" s="482">
        <v>20701</v>
      </c>
      <c r="B470" s="483" t="s">
        <v>455</v>
      </c>
      <c r="C470" s="693">
        <f>SUMIFS(C471:C$1302,$I471:$I$1302,"项",$K471:$K$1302,$A470)</f>
        <v>1233</v>
      </c>
      <c r="D470" s="693">
        <f>SUMIFS(D471:D$1302,$I471:$I$1302,"项",$K471:$K$1302,$A470)</f>
        <v>2049</v>
      </c>
      <c r="E470" s="693">
        <f>SUMIFS(E471:E$1302,$I471:$I$1302,"项",$K471:$K$1302,$A470)</f>
        <v>1165</v>
      </c>
      <c r="F470" s="477">
        <f t="shared" si="49"/>
        <v>-0.0551500405515004</v>
      </c>
      <c r="G470" s="477">
        <f t="shared" si="50"/>
        <v>0.568570034163006</v>
      </c>
      <c r="H470" s="731" t="str">
        <f t="shared" si="51"/>
        <v>是</v>
      </c>
      <c r="I470" s="732" t="str">
        <f t="shared" si="52"/>
        <v>款</v>
      </c>
      <c r="J470" s="686" t="str">
        <f t="shared" si="53"/>
        <v>207</v>
      </c>
      <c r="K470" s="686" t="str">
        <f t="shared" si="54"/>
        <v>20701</v>
      </c>
      <c r="L470" s="686" t="str">
        <f t="shared" si="55"/>
        <v>20701</v>
      </c>
    </row>
    <row r="471" s="529" customFormat="1" ht="34.9" customHeight="1" spans="1:12">
      <c r="A471" s="484">
        <v>2070101</v>
      </c>
      <c r="B471" s="243" t="s">
        <v>151</v>
      </c>
      <c r="C471" s="561">
        <v>240</v>
      </c>
      <c r="D471" s="561">
        <v>185</v>
      </c>
      <c r="E471" s="478">
        <v>196</v>
      </c>
      <c r="F471" s="477">
        <f t="shared" si="49"/>
        <v>-0.183333333333333</v>
      </c>
      <c r="G471" s="477">
        <f t="shared" si="50"/>
        <v>1.05945945945946</v>
      </c>
      <c r="H471" s="731" t="str">
        <f t="shared" si="51"/>
        <v>是</v>
      </c>
      <c r="I471" s="732" t="str">
        <f t="shared" si="52"/>
        <v>项</v>
      </c>
      <c r="J471" s="686" t="str">
        <f t="shared" si="53"/>
        <v>207</v>
      </c>
      <c r="K471" s="686" t="str">
        <f t="shared" si="54"/>
        <v>20701</v>
      </c>
      <c r="L471" s="686" t="str">
        <f t="shared" si="55"/>
        <v>2070101</v>
      </c>
    </row>
    <row r="472" s="529" customFormat="1" ht="34.9" hidden="1" customHeight="1" spans="1:12">
      <c r="A472" s="484">
        <v>2070102</v>
      </c>
      <c r="B472" s="243" t="s">
        <v>152</v>
      </c>
      <c r="C472" s="300">
        <v>0</v>
      </c>
      <c r="D472" s="301">
        <v>0</v>
      </c>
      <c r="E472" s="301">
        <v>0</v>
      </c>
      <c r="F472" s="477" t="str">
        <f t="shared" si="49"/>
        <v/>
      </c>
      <c r="G472" s="477" t="str">
        <f t="shared" si="50"/>
        <v/>
      </c>
      <c r="H472" s="731" t="str">
        <f t="shared" si="51"/>
        <v>否</v>
      </c>
      <c r="I472" s="732" t="str">
        <f t="shared" si="52"/>
        <v>项</v>
      </c>
      <c r="J472" s="686" t="str">
        <f t="shared" si="53"/>
        <v>207</v>
      </c>
      <c r="K472" s="686" t="str">
        <f t="shared" si="54"/>
        <v>20701</v>
      </c>
      <c r="L472" s="686" t="str">
        <f t="shared" si="55"/>
        <v>2070102</v>
      </c>
    </row>
    <row r="473" s="529" customFormat="1" ht="34.9" hidden="1" customHeight="1" spans="1:12">
      <c r="A473" s="484">
        <v>2070103</v>
      </c>
      <c r="B473" s="243" t="s">
        <v>153</v>
      </c>
      <c r="C473" s="300">
        <v>0</v>
      </c>
      <c r="D473" s="301">
        <v>0</v>
      </c>
      <c r="E473" s="548">
        <v>0</v>
      </c>
      <c r="F473" s="477" t="str">
        <f t="shared" si="49"/>
        <v/>
      </c>
      <c r="G473" s="477" t="str">
        <f t="shared" si="50"/>
        <v/>
      </c>
      <c r="H473" s="731" t="str">
        <f t="shared" si="51"/>
        <v>否</v>
      </c>
      <c r="I473" s="732" t="str">
        <f t="shared" si="52"/>
        <v>项</v>
      </c>
      <c r="J473" s="686" t="str">
        <f t="shared" si="53"/>
        <v>207</v>
      </c>
      <c r="K473" s="686" t="str">
        <f t="shared" si="54"/>
        <v>20701</v>
      </c>
      <c r="L473" s="686" t="str">
        <f t="shared" si="55"/>
        <v>2070103</v>
      </c>
    </row>
    <row r="474" s="529" customFormat="1" ht="34.9" customHeight="1" spans="1:12">
      <c r="A474" s="484">
        <v>2070104</v>
      </c>
      <c r="B474" s="243" t="s">
        <v>456</v>
      </c>
      <c r="C474" s="561">
        <v>170</v>
      </c>
      <c r="D474" s="561">
        <v>164</v>
      </c>
      <c r="E474" s="478">
        <v>172</v>
      </c>
      <c r="F474" s="477">
        <f t="shared" si="49"/>
        <v>0.0117647058823529</v>
      </c>
      <c r="G474" s="477">
        <f t="shared" si="50"/>
        <v>1.04878048780488</v>
      </c>
      <c r="H474" s="731" t="str">
        <f t="shared" si="51"/>
        <v>是</v>
      </c>
      <c r="I474" s="732" t="str">
        <f t="shared" si="52"/>
        <v>项</v>
      </c>
      <c r="J474" s="686" t="str">
        <f t="shared" si="53"/>
        <v>207</v>
      </c>
      <c r="K474" s="686" t="str">
        <f t="shared" si="54"/>
        <v>20701</v>
      </c>
      <c r="L474" s="686" t="str">
        <f t="shared" si="55"/>
        <v>2070104</v>
      </c>
    </row>
    <row r="475" s="529" customFormat="1" ht="34.9" hidden="1" customHeight="1" spans="1:12">
      <c r="A475" s="484">
        <v>2070105</v>
      </c>
      <c r="B475" s="243" t="s">
        <v>457</v>
      </c>
      <c r="C475" s="300">
        <v>0</v>
      </c>
      <c r="D475" s="301">
        <v>0</v>
      </c>
      <c r="E475" s="548">
        <v>0</v>
      </c>
      <c r="F475" s="477" t="str">
        <f t="shared" si="49"/>
        <v/>
      </c>
      <c r="G475" s="477" t="str">
        <f t="shared" si="50"/>
        <v/>
      </c>
      <c r="H475" s="731" t="str">
        <f t="shared" si="51"/>
        <v>否</v>
      </c>
      <c r="I475" s="732" t="str">
        <f t="shared" si="52"/>
        <v>项</v>
      </c>
      <c r="J475" s="686" t="str">
        <f t="shared" si="53"/>
        <v>207</v>
      </c>
      <c r="K475" s="686" t="str">
        <f t="shared" si="54"/>
        <v>20701</v>
      </c>
      <c r="L475" s="686" t="str">
        <f t="shared" si="55"/>
        <v>2070105</v>
      </c>
    </row>
    <row r="476" s="529" customFormat="1" ht="34.9" hidden="1" customHeight="1" spans="1:12">
      <c r="A476" s="484">
        <v>2070106</v>
      </c>
      <c r="B476" s="243" t="s">
        <v>458</v>
      </c>
      <c r="C476" s="300">
        <v>0</v>
      </c>
      <c r="D476" s="301">
        <v>0</v>
      </c>
      <c r="E476" s="301">
        <v>0</v>
      </c>
      <c r="F476" s="477" t="str">
        <f t="shared" si="49"/>
        <v/>
      </c>
      <c r="G476" s="477" t="str">
        <f t="shared" si="50"/>
        <v/>
      </c>
      <c r="H476" s="731" t="str">
        <f t="shared" si="51"/>
        <v>否</v>
      </c>
      <c r="I476" s="732" t="str">
        <f t="shared" si="52"/>
        <v>项</v>
      </c>
      <c r="J476" s="686" t="str">
        <f t="shared" si="53"/>
        <v>207</v>
      </c>
      <c r="K476" s="686" t="str">
        <f t="shared" si="54"/>
        <v>20701</v>
      </c>
      <c r="L476" s="686" t="str">
        <f t="shared" si="55"/>
        <v>2070106</v>
      </c>
    </row>
    <row r="477" s="529" customFormat="1" ht="34.9" hidden="1" customHeight="1" spans="1:12">
      <c r="A477" s="484">
        <v>2070107</v>
      </c>
      <c r="B477" s="243" t="s">
        <v>459</v>
      </c>
      <c r="C477" s="300">
        <v>0</v>
      </c>
      <c r="D477" s="301">
        <v>0</v>
      </c>
      <c r="E477" s="548">
        <v>0</v>
      </c>
      <c r="F477" s="477" t="str">
        <f t="shared" si="49"/>
        <v/>
      </c>
      <c r="G477" s="477" t="str">
        <f t="shared" si="50"/>
        <v/>
      </c>
      <c r="H477" s="731" t="str">
        <f t="shared" si="51"/>
        <v>否</v>
      </c>
      <c r="I477" s="732" t="str">
        <f t="shared" si="52"/>
        <v>项</v>
      </c>
      <c r="J477" s="686" t="str">
        <f t="shared" si="53"/>
        <v>207</v>
      </c>
      <c r="K477" s="686" t="str">
        <f t="shared" si="54"/>
        <v>20701</v>
      </c>
      <c r="L477" s="686" t="str">
        <f t="shared" si="55"/>
        <v>2070107</v>
      </c>
    </row>
    <row r="478" s="529" customFormat="1" ht="34.9" hidden="1" customHeight="1" spans="1:12">
      <c r="A478" s="484">
        <v>2070108</v>
      </c>
      <c r="B478" s="243" t="s">
        <v>460</v>
      </c>
      <c r="C478" s="300">
        <v>0</v>
      </c>
      <c r="D478" s="301">
        <v>0</v>
      </c>
      <c r="E478" s="548">
        <v>0</v>
      </c>
      <c r="F478" s="477" t="str">
        <f t="shared" si="49"/>
        <v/>
      </c>
      <c r="G478" s="477" t="str">
        <f t="shared" si="50"/>
        <v/>
      </c>
      <c r="H478" s="731" t="str">
        <f t="shared" si="51"/>
        <v>否</v>
      </c>
      <c r="I478" s="732" t="str">
        <f t="shared" si="52"/>
        <v>项</v>
      </c>
      <c r="J478" s="686" t="str">
        <f t="shared" si="53"/>
        <v>207</v>
      </c>
      <c r="K478" s="686" t="str">
        <f t="shared" si="54"/>
        <v>20701</v>
      </c>
      <c r="L478" s="686" t="str">
        <f t="shared" si="55"/>
        <v>2070108</v>
      </c>
    </row>
    <row r="479" s="529" customFormat="1" ht="34.9" customHeight="1" spans="1:12">
      <c r="A479" s="484">
        <v>2070109</v>
      </c>
      <c r="B479" s="243" t="s">
        <v>461</v>
      </c>
      <c r="C479" s="561">
        <v>519</v>
      </c>
      <c r="D479" s="561">
        <v>1156</v>
      </c>
      <c r="E479" s="478">
        <v>528</v>
      </c>
      <c r="F479" s="477">
        <f t="shared" si="49"/>
        <v>0.0173410404624277</v>
      </c>
      <c r="G479" s="477">
        <f t="shared" si="50"/>
        <v>0.456747404844291</v>
      </c>
      <c r="H479" s="731" t="str">
        <f t="shared" si="51"/>
        <v>是</v>
      </c>
      <c r="I479" s="732" t="str">
        <f t="shared" si="52"/>
        <v>项</v>
      </c>
      <c r="J479" s="686" t="str">
        <f t="shared" si="53"/>
        <v>207</v>
      </c>
      <c r="K479" s="686" t="str">
        <f t="shared" si="54"/>
        <v>20701</v>
      </c>
      <c r="L479" s="686" t="str">
        <f t="shared" si="55"/>
        <v>2070109</v>
      </c>
    </row>
    <row r="480" s="529" customFormat="1" ht="34.9" hidden="1" customHeight="1" spans="1:12">
      <c r="A480" s="484">
        <v>2070110</v>
      </c>
      <c r="B480" s="243" t="s">
        <v>462</v>
      </c>
      <c r="C480" s="300">
        <v>0</v>
      </c>
      <c r="D480" s="301">
        <v>0</v>
      </c>
      <c r="E480" s="548">
        <v>0</v>
      </c>
      <c r="F480" s="477" t="str">
        <f t="shared" si="49"/>
        <v/>
      </c>
      <c r="G480" s="477" t="str">
        <f t="shared" si="50"/>
        <v/>
      </c>
      <c r="H480" s="731" t="str">
        <f t="shared" si="51"/>
        <v>否</v>
      </c>
      <c r="I480" s="732" t="str">
        <f t="shared" si="52"/>
        <v>项</v>
      </c>
      <c r="J480" s="686" t="str">
        <f t="shared" si="53"/>
        <v>207</v>
      </c>
      <c r="K480" s="686" t="str">
        <f t="shared" si="54"/>
        <v>20701</v>
      </c>
      <c r="L480" s="686" t="str">
        <f t="shared" si="55"/>
        <v>2070110</v>
      </c>
    </row>
    <row r="481" s="529" customFormat="1" ht="34.9" customHeight="1" spans="1:12">
      <c r="A481" s="484">
        <v>2070111</v>
      </c>
      <c r="B481" s="243" t="s">
        <v>463</v>
      </c>
      <c r="C481" s="561">
        <v>0</v>
      </c>
      <c r="D481" s="561">
        <v>9</v>
      </c>
      <c r="E481" s="561">
        <v>-16</v>
      </c>
      <c r="F481" s="477" t="str">
        <f t="shared" si="49"/>
        <v/>
      </c>
      <c r="G481" s="477">
        <f t="shared" si="50"/>
        <v>-1.77777777777778</v>
      </c>
      <c r="H481" s="731" t="str">
        <f t="shared" si="51"/>
        <v>是</v>
      </c>
      <c r="I481" s="732" t="str">
        <f t="shared" si="52"/>
        <v>项</v>
      </c>
      <c r="J481" s="686" t="str">
        <f t="shared" si="53"/>
        <v>207</v>
      </c>
      <c r="K481" s="686" t="str">
        <f t="shared" si="54"/>
        <v>20701</v>
      </c>
      <c r="L481" s="686" t="str">
        <f t="shared" si="55"/>
        <v>2070111</v>
      </c>
    </row>
    <row r="482" s="529" customFormat="1" ht="34.9" customHeight="1" spans="1:12">
      <c r="A482" s="484">
        <v>2070112</v>
      </c>
      <c r="B482" s="243" t="s">
        <v>464</v>
      </c>
      <c r="C482" s="561">
        <v>70</v>
      </c>
      <c r="D482" s="561">
        <v>81</v>
      </c>
      <c r="E482" s="561">
        <v>87</v>
      </c>
      <c r="F482" s="477">
        <f t="shared" si="49"/>
        <v>0.242857142857143</v>
      </c>
      <c r="G482" s="477">
        <f t="shared" si="50"/>
        <v>1.07407407407407</v>
      </c>
      <c r="H482" s="731" t="str">
        <f t="shared" si="51"/>
        <v>是</v>
      </c>
      <c r="I482" s="732" t="str">
        <f t="shared" si="52"/>
        <v>项</v>
      </c>
      <c r="J482" s="686" t="str">
        <f t="shared" si="53"/>
        <v>207</v>
      </c>
      <c r="K482" s="686" t="str">
        <f t="shared" si="54"/>
        <v>20701</v>
      </c>
      <c r="L482" s="686" t="str">
        <f t="shared" si="55"/>
        <v>2070112</v>
      </c>
    </row>
    <row r="483" s="529" customFormat="1" ht="34.9" hidden="1" customHeight="1" spans="1:12">
      <c r="A483" s="484">
        <v>2070113</v>
      </c>
      <c r="B483" s="243" t="s">
        <v>465</v>
      </c>
      <c r="C483" s="300">
        <v>0</v>
      </c>
      <c r="D483" s="301">
        <v>0</v>
      </c>
      <c r="E483" s="548">
        <v>0</v>
      </c>
      <c r="F483" s="477" t="str">
        <f t="shared" si="49"/>
        <v/>
      </c>
      <c r="G483" s="477" t="str">
        <f t="shared" si="50"/>
        <v/>
      </c>
      <c r="H483" s="731" t="str">
        <f t="shared" si="51"/>
        <v>否</v>
      </c>
      <c r="I483" s="732" t="str">
        <f t="shared" si="52"/>
        <v>项</v>
      </c>
      <c r="J483" s="686" t="str">
        <f t="shared" si="53"/>
        <v>207</v>
      </c>
      <c r="K483" s="686" t="str">
        <f t="shared" si="54"/>
        <v>20701</v>
      </c>
      <c r="L483" s="686" t="str">
        <f t="shared" si="55"/>
        <v>2070113</v>
      </c>
    </row>
    <row r="484" s="529" customFormat="1" ht="34.9" customHeight="1" spans="1:12">
      <c r="A484" s="484">
        <v>2070114</v>
      </c>
      <c r="B484" s="243" t="s">
        <v>466</v>
      </c>
      <c r="C484" s="561">
        <v>188</v>
      </c>
      <c r="D484" s="561">
        <v>191</v>
      </c>
      <c r="E484" s="478">
        <v>184</v>
      </c>
      <c r="F484" s="477">
        <f t="shared" si="49"/>
        <v>-0.0212765957446809</v>
      </c>
      <c r="G484" s="477">
        <f t="shared" si="50"/>
        <v>0.963350785340314</v>
      </c>
      <c r="H484" s="731" t="str">
        <f t="shared" si="51"/>
        <v>是</v>
      </c>
      <c r="I484" s="732" t="str">
        <f t="shared" si="52"/>
        <v>项</v>
      </c>
      <c r="J484" s="686" t="str">
        <f t="shared" si="53"/>
        <v>207</v>
      </c>
      <c r="K484" s="686" t="str">
        <f t="shared" si="54"/>
        <v>20701</v>
      </c>
      <c r="L484" s="686" t="str">
        <f t="shared" si="55"/>
        <v>2070114</v>
      </c>
    </row>
    <row r="485" s="529" customFormat="1" ht="34.9" customHeight="1" spans="1:12">
      <c r="A485" s="484">
        <v>2070199</v>
      </c>
      <c r="B485" s="243" t="s">
        <v>467</v>
      </c>
      <c r="C485" s="561">
        <v>46</v>
      </c>
      <c r="D485" s="561">
        <v>263</v>
      </c>
      <c r="E485" s="478">
        <v>14</v>
      </c>
      <c r="F485" s="477">
        <f t="shared" si="49"/>
        <v>-0.695652173913043</v>
      </c>
      <c r="G485" s="477">
        <f t="shared" si="50"/>
        <v>0.0532319391634981</v>
      </c>
      <c r="H485" s="731" t="str">
        <f t="shared" si="51"/>
        <v>是</v>
      </c>
      <c r="I485" s="732" t="str">
        <f t="shared" si="52"/>
        <v>项</v>
      </c>
      <c r="J485" s="686" t="str">
        <f t="shared" si="53"/>
        <v>207</v>
      </c>
      <c r="K485" s="686" t="str">
        <f t="shared" si="54"/>
        <v>20701</v>
      </c>
      <c r="L485" s="686" t="str">
        <f t="shared" si="55"/>
        <v>2070199</v>
      </c>
    </row>
    <row r="486" s="529" customFormat="1" ht="34.9" customHeight="1" spans="1:12">
      <c r="A486" s="482">
        <v>20702</v>
      </c>
      <c r="B486" s="483" t="s">
        <v>468</v>
      </c>
      <c r="C486" s="693">
        <f>SUMIFS(C487:C$1302,$I487:$I$1302,"项",$K487:$K$1302,$A486)</f>
        <v>81</v>
      </c>
      <c r="D486" s="693">
        <f>SUMIFS(D487:D$1302,$I487:$I$1302,"项",$K487:$K$1302,$A486)</f>
        <v>79</v>
      </c>
      <c r="E486" s="693">
        <f>SUMIFS(E487:E$1302,$I487:$I$1302,"项",$K487:$K$1302,$A486)</f>
        <v>581</v>
      </c>
      <c r="F486" s="477">
        <f t="shared" si="49"/>
        <v>6.17283950617284</v>
      </c>
      <c r="G486" s="477">
        <f t="shared" si="50"/>
        <v>7.35443037974684</v>
      </c>
      <c r="H486" s="731" t="str">
        <f t="shared" si="51"/>
        <v>是</v>
      </c>
      <c r="I486" s="732" t="str">
        <f t="shared" si="52"/>
        <v>款</v>
      </c>
      <c r="J486" s="686" t="str">
        <f t="shared" si="53"/>
        <v>207</v>
      </c>
      <c r="K486" s="686" t="str">
        <f t="shared" si="54"/>
        <v>20702</v>
      </c>
      <c r="L486" s="686" t="str">
        <f t="shared" si="55"/>
        <v>20702</v>
      </c>
    </row>
    <row r="487" s="529" customFormat="1" ht="34.9" customHeight="1" spans="1:12">
      <c r="A487" s="484">
        <v>2070201</v>
      </c>
      <c r="B487" s="243" t="s">
        <v>151</v>
      </c>
      <c r="C487" s="561">
        <v>80</v>
      </c>
      <c r="D487" s="561">
        <v>79</v>
      </c>
      <c r="E487" s="478">
        <v>81</v>
      </c>
      <c r="F487" s="477">
        <f t="shared" si="49"/>
        <v>0.0125</v>
      </c>
      <c r="G487" s="477">
        <f t="shared" si="50"/>
        <v>1.0253164556962</v>
      </c>
      <c r="H487" s="731" t="str">
        <f t="shared" si="51"/>
        <v>是</v>
      </c>
      <c r="I487" s="732" t="str">
        <f t="shared" si="52"/>
        <v>项</v>
      </c>
      <c r="J487" s="686" t="str">
        <f t="shared" si="53"/>
        <v>207</v>
      </c>
      <c r="K487" s="686" t="str">
        <f t="shared" si="54"/>
        <v>20702</v>
      </c>
      <c r="L487" s="686" t="str">
        <f t="shared" si="55"/>
        <v>2070201</v>
      </c>
    </row>
    <row r="488" s="529" customFormat="1" ht="34.9" hidden="1" customHeight="1" spans="1:12">
      <c r="A488" s="484">
        <v>2070202</v>
      </c>
      <c r="B488" s="243" t="s">
        <v>152</v>
      </c>
      <c r="C488" s="300">
        <v>0</v>
      </c>
      <c r="D488" s="301">
        <v>0</v>
      </c>
      <c r="E488" s="548">
        <v>0</v>
      </c>
      <c r="F488" s="477" t="str">
        <f t="shared" si="49"/>
        <v/>
      </c>
      <c r="G488" s="477" t="str">
        <f t="shared" si="50"/>
        <v/>
      </c>
      <c r="H488" s="731" t="str">
        <f t="shared" si="51"/>
        <v>否</v>
      </c>
      <c r="I488" s="732" t="str">
        <f t="shared" si="52"/>
        <v>项</v>
      </c>
      <c r="J488" s="686" t="str">
        <f t="shared" si="53"/>
        <v>207</v>
      </c>
      <c r="K488" s="686" t="str">
        <f t="shared" si="54"/>
        <v>20702</v>
      </c>
      <c r="L488" s="686" t="str">
        <f t="shared" si="55"/>
        <v>2070202</v>
      </c>
    </row>
    <row r="489" s="529" customFormat="1" ht="34.9" hidden="1" customHeight="1" spans="1:12">
      <c r="A489" s="484">
        <v>2070203</v>
      </c>
      <c r="B489" s="243" t="s">
        <v>153</v>
      </c>
      <c r="C489" s="300">
        <v>0</v>
      </c>
      <c r="D489" s="301">
        <v>0</v>
      </c>
      <c r="E489" s="548">
        <v>0</v>
      </c>
      <c r="F489" s="477" t="str">
        <f t="shared" si="49"/>
        <v/>
      </c>
      <c r="G489" s="477" t="str">
        <f t="shared" si="50"/>
        <v/>
      </c>
      <c r="H489" s="731" t="str">
        <f t="shared" si="51"/>
        <v>否</v>
      </c>
      <c r="I489" s="732" t="str">
        <f t="shared" si="52"/>
        <v>项</v>
      </c>
      <c r="J489" s="686" t="str">
        <f t="shared" si="53"/>
        <v>207</v>
      </c>
      <c r="K489" s="686" t="str">
        <f t="shared" si="54"/>
        <v>20702</v>
      </c>
      <c r="L489" s="686" t="str">
        <f t="shared" si="55"/>
        <v>2070203</v>
      </c>
    </row>
    <row r="490" s="529" customFormat="1" ht="34.9" customHeight="1" spans="1:12">
      <c r="A490" s="484">
        <v>2070204</v>
      </c>
      <c r="B490" s="243" t="s">
        <v>469</v>
      </c>
      <c r="C490" s="561">
        <v>1</v>
      </c>
      <c r="D490" s="561">
        <v>0</v>
      </c>
      <c r="E490" s="478">
        <v>500</v>
      </c>
      <c r="F490" s="477">
        <f t="shared" si="49"/>
        <v>499</v>
      </c>
      <c r="G490" s="477" t="str">
        <f t="shared" si="50"/>
        <v/>
      </c>
      <c r="H490" s="731" t="str">
        <f t="shared" si="51"/>
        <v>是</v>
      </c>
      <c r="I490" s="732" t="str">
        <f t="shared" si="52"/>
        <v>项</v>
      </c>
      <c r="J490" s="686" t="str">
        <f t="shared" si="53"/>
        <v>207</v>
      </c>
      <c r="K490" s="686" t="str">
        <f t="shared" si="54"/>
        <v>20702</v>
      </c>
      <c r="L490" s="686" t="str">
        <f t="shared" si="55"/>
        <v>2070204</v>
      </c>
    </row>
    <row r="491" s="529" customFormat="1" ht="34.9" hidden="1" customHeight="1" spans="1:12">
      <c r="A491" s="484">
        <v>2070205</v>
      </c>
      <c r="B491" s="243" t="s">
        <v>470</v>
      </c>
      <c r="C491" s="300">
        <v>0</v>
      </c>
      <c r="D491" s="301">
        <v>0</v>
      </c>
      <c r="E491" s="548">
        <v>0</v>
      </c>
      <c r="F491" s="477" t="str">
        <f t="shared" si="49"/>
        <v/>
      </c>
      <c r="G491" s="477" t="str">
        <f t="shared" si="50"/>
        <v/>
      </c>
      <c r="H491" s="731" t="str">
        <f t="shared" si="51"/>
        <v>否</v>
      </c>
      <c r="I491" s="732" t="str">
        <f t="shared" si="52"/>
        <v>项</v>
      </c>
      <c r="J491" s="686" t="str">
        <f t="shared" si="53"/>
        <v>207</v>
      </c>
      <c r="K491" s="686" t="str">
        <f t="shared" si="54"/>
        <v>20702</v>
      </c>
      <c r="L491" s="686" t="str">
        <f t="shared" si="55"/>
        <v>2070205</v>
      </c>
    </row>
    <row r="492" s="529" customFormat="1" ht="34.9" hidden="1" customHeight="1" spans="1:12">
      <c r="A492" s="484">
        <v>2070206</v>
      </c>
      <c r="B492" s="243" t="s">
        <v>471</v>
      </c>
      <c r="C492" s="300">
        <v>0</v>
      </c>
      <c r="D492" s="301">
        <v>0</v>
      </c>
      <c r="E492" s="548">
        <v>0</v>
      </c>
      <c r="F492" s="477" t="str">
        <f t="shared" si="49"/>
        <v/>
      </c>
      <c r="G492" s="477" t="str">
        <f t="shared" si="50"/>
        <v/>
      </c>
      <c r="H492" s="731" t="str">
        <f t="shared" si="51"/>
        <v>否</v>
      </c>
      <c r="I492" s="732" t="str">
        <f t="shared" si="52"/>
        <v>项</v>
      </c>
      <c r="J492" s="686" t="str">
        <f t="shared" si="53"/>
        <v>207</v>
      </c>
      <c r="K492" s="686" t="str">
        <f t="shared" si="54"/>
        <v>20702</v>
      </c>
      <c r="L492" s="686" t="str">
        <f t="shared" si="55"/>
        <v>2070206</v>
      </c>
    </row>
    <row r="493" s="529" customFormat="1" ht="34.9" hidden="1" customHeight="1" spans="1:12">
      <c r="A493" s="484">
        <v>2070299</v>
      </c>
      <c r="B493" s="243" t="s">
        <v>472</v>
      </c>
      <c r="C493" s="300">
        <v>0</v>
      </c>
      <c r="D493" s="301">
        <v>0</v>
      </c>
      <c r="E493" s="548">
        <v>0</v>
      </c>
      <c r="F493" s="477" t="str">
        <f t="shared" si="49"/>
        <v/>
      </c>
      <c r="G493" s="477" t="str">
        <f t="shared" si="50"/>
        <v/>
      </c>
      <c r="H493" s="731" t="str">
        <f t="shared" si="51"/>
        <v>否</v>
      </c>
      <c r="I493" s="732" t="str">
        <f t="shared" si="52"/>
        <v>项</v>
      </c>
      <c r="J493" s="686" t="str">
        <f t="shared" si="53"/>
        <v>207</v>
      </c>
      <c r="K493" s="686" t="str">
        <f t="shared" si="54"/>
        <v>20702</v>
      </c>
      <c r="L493" s="686" t="str">
        <f t="shared" si="55"/>
        <v>2070299</v>
      </c>
    </row>
    <row r="494" s="529" customFormat="1" ht="34.9" customHeight="1" spans="1:12">
      <c r="A494" s="482">
        <v>20703</v>
      </c>
      <c r="B494" s="483" t="s">
        <v>473</v>
      </c>
      <c r="C494" s="693">
        <f>SUMIFS(C495:C$1302,$I495:$I$1302,"项",$K495:$K$1302,$A494)</f>
        <v>268</v>
      </c>
      <c r="D494" s="693">
        <f>SUMIFS(D495:D$1302,$I495:$I$1302,"项",$K495:$K$1302,$A494)</f>
        <v>281</v>
      </c>
      <c r="E494" s="693">
        <f>SUMIFS(E495:E$1302,$I495:$I$1302,"项",$K495:$K$1302,$A494)</f>
        <v>262</v>
      </c>
      <c r="F494" s="477">
        <f t="shared" si="49"/>
        <v>-0.0223880597014925</v>
      </c>
      <c r="G494" s="477">
        <f t="shared" si="50"/>
        <v>0.932384341637011</v>
      </c>
      <c r="H494" s="731" t="str">
        <f t="shared" si="51"/>
        <v>是</v>
      </c>
      <c r="I494" s="732" t="str">
        <f t="shared" si="52"/>
        <v>款</v>
      </c>
      <c r="J494" s="686" t="str">
        <f t="shared" si="53"/>
        <v>207</v>
      </c>
      <c r="K494" s="686" t="str">
        <f t="shared" si="54"/>
        <v>20703</v>
      </c>
      <c r="L494" s="686" t="str">
        <f t="shared" si="55"/>
        <v>20703</v>
      </c>
    </row>
    <row r="495" s="529" customFormat="1" ht="34.9" hidden="1" customHeight="1" spans="1:12">
      <c r="A495" s="484">
        <v>2070301</v>
      </c>
      <c r="B495" s="243" t="s">
        <v>151</v>
      </c>
      <c r="C495" s="300">
        <v>0</v>
      </c>
      <c r="D495" s="301">
        <v>0</v>
      </c>
      <c r="E495" s="548">
        <v>0</v>
      </c>
      <c r="F495" s="477" t="str">
        <f t="shared" si="49"/>
        <v/>
      </c>
      <c r="G495" s="477" t="str">
        <f t="shared" si="50"/>
        <v/>
      </c>
      <c r="H495" s="731" t="str">
        <f t="shared" si="51"/>
        <v>否</v>
      </c>
      <c r="I495" s="732" t="str">
        <f t="shared" si="52"/>
        <v>项</v>
      </c>
      <c r="J495" s="686" t="str">
        <f t="shared" si="53"/>
        <v>207</v>
      </c>
      <c r="K495" s="686" t="str">
        <f t="shared" si="54"/>
        <v>20703</v>
      </c>
      <c r="L495" s="686" t="str">
        <f t="shared" si="55"/>
        <v>2070301</v>
      </c>
    </row>
    <row r="496" s="529" customFormat="1" ht="34.9" hidden="1" customHeight="1" spans="1:12">
      <c r="A496" s="484">
        <v>2070302</v>
      </c>
      <c r="B496" s="243" t="s">
        <v>152</v>
      </c>
      <c r="C496" s="300">
        <v>0</v>
      </c>
      <c r="D496" s="301">
        <v>0</v>
      </c>
      <c r="E496" s="548">
        <v>0</v>
      </c>
      <c r="F496" s="477" t="str">
        <f t="shared" si="49"/>
        <v/>
      </c>
      <c r="G496" s="477" t="str">
        <f t="shared" si="50"/>
        <v/>
      </c>
      <c r="H496" s="731" t="str">
        <f t="shared" si="51"/>
        <v>否</v>
      </c>
      <c r="I496" s="732" t="str">
        <f t="shared" si="52"/>
        <v>项</v>
      </c>
      <c r="J496" s="686" t="str">
        <f t="shared" si="53"/>
        <v>207</v>
      </c>
      <c r="K496" s="686" t="str">
        <f t="shared" si="54"/>
        <v>20703</v>
      </c>
      <c r="L496" s="686" t="str">
        <f t="shared" si="55"/>
        <v>2070302</v>
      </c>
    </row>
    <row r="497" s="529" customFormat="1" ht="34.9" hidden="1" customHeight="1" spans="1:12">
      <c r="A497" s="484">
        <v>2070303</v>
      </c>
      <c r="B497" s="243" t="s">
        <v>153</v>
      </c>
      <c r="C497" s="300">
        <v>0</v>
      </c>
      <c r="D497" s="301">
        <v>0</v>
      </c>
      <c r="E497" s="548">
        <v>0</v>
      </c>
      <c r="F497" s="477" t="str">
        <f t="shared" si="49"/>
        <v/>
      </c>
      <c r="G497" s="477" t="str">
        <f t="shared" si="50"/>
        <v/>
      </c>
      <c r="H497" s="731" t="str">
        <f t="shared" si="51"/>
        <v>否</v>
      </c>
      <c r="I497" s="732" t="str">
        <f t="shared" si="52"/>
        <v>项</v>
      </c>
      <c r="J497" s="686" t="str">
        <f t="shared" si="53"/>
        <v>207</v>
      </c>
      <c r="K497" s="686" t="str">
        <f t="shared" si="54"/>
        <v>20703</v>
      </c>
      <c r="L497" s="686" t="str">
        <f t="shared" si="55"/>
        <v>2070303</v>
      </c>
    </row>
    <row r="498" s="529" customFormat="1" ht="34.9" hidden="1" customHeight="1" spans="1:12">
      <c r="A498" s="484">
        <v>2070304</v>
      </c>
      <c r="B498" s="243" t="s">
        <v>474</v>
      </c>
      <c r="C498" s="300">
        <v>0</v>
      </c>
      <c r="D498" s="301">
        <v>0</v>
      </c>
      <c r="E498" s="301">
        <v>0</v>
      </c>
      <c r="F498" s="477" t="str">
        <f t="shared" si="49"/>
        <v/>
      </c>
      <c r="G498" s="477" t="str">
        <f t="shared" si="50"/>
        <v/>
      </c>
      <c r="H498" s="731" t="str">
        <f t="shared" si="51"/>
        <v>否</v>
      </c>
      <c r="I498" s="732" t="str">
        <f t="shared" si="52"/>
        <v>项</v>
      </c>
      <c r="J498" s="686" t="str">
        <f t="shared" si="53"/>
        <v>207</v>
      </c>
      <c r="K498" s="686" t="str">
        <f t="shared" si="54"/>
        <v>20703</v>
      </c>
      <c r="L498" s="686" t="str">
        <f t="shared" si="55"/>
        <v>2070304</v>
      </c>
    </row>
    <row r="499" s="529" customFormat="1" ht="34.9" customHeight="1" spans="1:12">
      <c r="A499" s="484">
        <v>2070305</v>
      </c>
      <c r="B499" s="243" t="s">
        <v>475</v>
      </c>
      <c r="C499" s="561">
        <v>28</v>
      </c>
      <c r="D499" s="561">
        <v>22</v>
      </c>
      <c r="E499" s="478">
        <v>22</v>
      </c>
      <c r="F499" s="477">
        <f t="shared" si="49"/>
        <v>-0.214285714285714</v>
      </c>
      <c r="G499" s="477">
        <f t="shared" si="50"/>
        <v>1</v>
      </c>
      <c r="H499" s="731" t="str">
        <f t="shared" si="51"/>
        <v>是</v>
      </c>
      <c r="I499" s="732" t="str">
        <f t="shared" si="52"/>
        <v>项</v>
      </c>
      <c r="J499" s="686" t="str">
        <f t="shared" si="53"/>
        <v>207</v>
      </c>
      <c r="K499" s="686" t="str">
        <f t="shared" si="54"/>
        <v>20703</v>
      </c>
      <c r="L499" s="686" t="str">
        <f t="shared" si="55"/>
        <v>2070305</v>
      </c>
    </row>
    <row r="500" s="529" customFormat="1" ht="34.9" hidden="1" customHeight="1" spans="1:12">
      <c r="A500" s="484">
        <v>2070306</v>
      </c>
      <c r="B500" s="243" t="s">
        <v>476</v>
      </c>
      <c r="C500" s="300">
        <v>0</v>
      </c>
      <c r="D500" s="301">
        <v>0</v>
      </c>
      <c r="E500" s="548">
        <v>0</v>
      </c>
      <c r="F500" s="477" t="str">
        <f t="shared" si="49"/>
        <v/>
      </c>
      <c r="G500" s="477" t="str">
        <f t="shared" si="50"/>
        <v/>
      </c>
      <c r="H500" s="731" t="str">
        <f t="shared" si="51"/>
        <v>否</v>
      </c>
      <c r="I500" s="732" t="str">
        <f t="shared" si="52"/>
        <v>项</v>
      </c>
      <c r="J500" s="686" t="str">
        <f t="shared" si="53"/>
        <v>207</v>
      </c>
      <c r="K500" s="686" t="str">
        <f t="shared" si="54"/>
        <v>20703</v>
      </c>
      <c r="L500" s="686" t="str">
        <f t="shared" si="55"/>
        <v>2070306</v>
      </c>
    </row>
    <row r="501" s="529" customFormat="1" ht="34.9" customHeight="1" spans="1:12">
      <c r="A501" s="484">
        <v>2070307</v>
      </c>
      <c r="B501" s="243" t="s">
        <v>477</v>
      </c>
      <c r="C501" s="561">
        <v>0</v>
      </c>
      <c r="D501" s="561">
        <v>19</v>
      </c>
      <c r="E501" s="478">
        <v>0</v>
      </c>
      <c r="F501" s="477" t="str">
        <f t="shared" si="49"/>
        <v/>
      </c>
      <c r="G501" s="477">
        <f t="shared" si="50"/>
        <v>0</v>
      </c>
      <c r="H501" s="731" t="str">
        <f t="shared" si="51"/>
        <v>是</v>
      </c>
      <c r="I501" s="732" t="str">
        <f t="shared" si="52"/>
        <v>项</v>
      </c>
      <c r="J501" s="686" t="str">
        <f t="shared" si="53"/>
        <v>207</v>
      </c>
      <c r="K501" s="686" t="str">
        <f t="shared" si="54"/>
        <v>20703</v>
      </c>
      <c r="L501" s="686" t="str">
        <f t="shared" si="55"/>
        <v>2070307</v>
      </c>
    </row>
    <row r="502" s="529" customFormat="1" ht="34.9" customHeight="1" spans="1:12">
      <c r="A502" s="484">
        <v>2070308</v>
      </c>
      <c r="B502" s="243" t="s">
        <v>478</v>
      </c>
      <c r="C502" s="561">
        <v>240</v>
      </c>
      <c r="D502" s="561">
        <v>240</v>
      </c>
      <c r="E502" s="478">
        <v>240</v>
      </c>
      <c r="F502" s="477">
        <f t="shared" si="49"/>
        <v>0</v>
      </c>
      <c r="G502" s="477">
        <f t="shared" si="50"/>
        <v>1</v>
      </c>
      <c r="H502" s="731" t="str">
        <f t="shared" si="51"/>
        <v>是</v>
      </c>
      <c r="I502" s="732" t="str">
        <f t="shared" si="52"/>
        <v>项</v>
      </c>
      <c r="J502" s="686" t="str">
        <f t="shared" si="53"/>
        <v>207</v>
      </c>
      <c r="K502" s="686" t="str">
        <f t="shared" si="54"/>
        <v>20703</v>
      </c>
      <c r="L502" s="686" t="str">
        <f t="shared" si="55"/>
        <v>2070308</v>
      </c>
    </row>
    <row r="503" s="529" customFormat="1" ht="34.9" hidden="1" customHeight="1" spans="1:12">
      <c r="A503" s="484">
        <v>2070309</v>
      </c>
      <c r="B503" s="243" t="s">
        <v>479</v>
      </c>
      <c r="C503" s="300">
        <v>0</v>
      </c>
      <c r="D503" s="301">
        <v>0</v>
      </c>
      <c r="E503" s="548">
        <v>0</v>
      </c>
      <c r="F503" s="477" t="str">
        <f t="shared" si="49"/>
        <v/>
      </c>
      <c r="G503" s="477" t="str">
        <f t="shared" si="50"/>
        <v/>
      </c>
      <c r="H503" s="731" t="str">
        <f t="shared" si="51"/>
        <v>否</v>
      </c>
      <c r="I503" s="732" t="str">
        <f t="shared" si="52"/>
        <v>项</v>
      </c>
      <c r="J503" s="686" t="str">
        <f t="shared" si="53"/>
        <v>207</v>
      </c>
      <c r="K503" s="686" t="str">
        <f t="shared" si="54"/>
        <v>20703</v>
      </c>
      <c r="L503" s="686" t="str">
        <f t="shared" si="55"/>
        <v>2070309</v>
      </c>
    </row>
    <row r="504" s="529" customFormat="1" ht="34.9" hidden="1" customHeight="1" spans="1:12">
      <c r="A504" s="484">
        <v>2070399</v>
      </c>
      <c r="B504" s="243" t="s">
        <v>480</v>
      </c>
      <c r="C504" s="300">
        <v>0</v>
      </c>
      <c r="D504" s="301">
        <v>0</v>
      </c>
      <c r="E504" s="548">
        <v>0</v>
      </c>
      <c r="F504" s="477" t="str">
        <f t="shared" si="49"/>
        <v/>
      </c>
      <c r="G504" s="477" t="str">
        <f t="shared" si="50"/>
        <v/>
      </c>
      <c r="H504" s="731" t="str">
        <f t="shared" si="51"/>
        <v>否</v>
      </c>
      <c r="I504" s="732" t="str">
        <f t="shared" si="52"/>
        <v>项</v>
      </c>
      <c r="J504" s="686" t="str">
        <f t="shared" si="53"/>
        <v>207</v>
      </c>
      <c r="K504" s="686" t="str">
        <f t="shared" si="54"/>
        <v>20703</v>
      </c>
      <c r="L504" s="686" t="str">
        <f t="shared" si="55"/>
        <v>2070399</v>
      </c>
    </row>
    <row r="505" s="529" customFormat="1" ht="34.9" hidden="1" customHeight="1" spans="1:12">
      <c r="A505" s="482">
        <v>20706</v>
      </c>
      <c r="B505" s="483" t="s">
        <v>481</v>
      </c>
      <c r="C505" s="297">
        <f>SUMIFS(C506:C$1302,$I506:$I$1302,"项",$K506:$K$1302,$A505)</f>
        <v>0</v>
      </c>
      <c r="D505" s="297">
        <f>SUMIFS(D506:D$1302,$I506:$I$1302,"项",$K506:$K$1302,$A505)</f>
        <v>0</v>
      </c>
      <c r="E505" s="297">
        <f>SUMIFS(E506:E$1302,$I506:$I$1302,"项",$K506:$K$1302,$A505)</f>
        <v>0</v>
      </c>
      <c r="F505" s="477" t="str">
        <f t="shared" si="49"/>
        <v/>
      </c>
      <c r="G505" s="477" t="str">
        <f t="shared" si="50"/>
        <v/>
      </c>
      <c r="H505" s="731" t="str">
        <f t="shared" si="51"/>
        <v>否</v>
      </c>
      <c r="I505" s="732" t="str">
        <f t="shared" si="52"/>
        <v>款</v>
      </c>
      <c r="J505" s="686" t="str">
        <f t="shared" si="53"/>
        <v>207</v>
      </c>
      <c r="K505" s="686" t="str">
        <f t="shared" si="54"/>
        <v>20706</v>
      </c>
      <c r="L505" s="686" t="str">
        <f t="shared" si="55"/>
        <v>20706</v>
      </c>
    </row>
    <row r="506" s="529" customFormat="1" ht="34.9" hidden="1" customHeight="1" spans="1:12">
      <c r="A506" s="484">
        <v>2070601</v>
      </c>
      <c r="B506" s="243" t="s">
        <v>151</v>
      </c>
      <c r="C506" s="300">
        <v>0</v>
      </c>
      <c r="D506" s="301">
        <v>0</v>
      </c>
      <c r="E506" s="301">
        <v>0</v>
      </c>
      <c r="F506" s="477" t="str">
        <f t="shared" si="49"/>
        <v/>
      </c>
      <c r="G506" s="477" t="str">
        <f t="shared" si="50"/>
        <v/>
      </c>
      <c r="H506" s="731" t="str">
        <f t="shared" si="51"/>
        <v>否</v>
      </c>
      <c r="I506" s="732" t="str">
        <f t="shared" si="52"/>
        <v>项</v>
      </c>
      <c r="J506" s="686" t="str">
        <f t="shared" si="53"/>
        <v>207</v>
      </c>
      <c r="K506" s="686" t="str">
        <f t="shared" si="54"/>
        <v>20706</v>
      </c>
      <c r="L506" s="686" t="str">
        <f t="shared" si="55"/>
        <v>2070601</v>
      </c>
    </row>
    <row r="507" s="529" customFormat="1" ht="34.9" hidden="1" customHeight="1" spans="1:12">
      <c r="A507" s="484">
        <v>2070602</v>
      </c>
      <c r="B507" s="243" t="s">
        <v>152</v>
      </c>
      <c r="C507" s="300">
        <v>0</v>
      </c>
      <c r="D507" s="301">
        <v>0</v>
      </c>
      <c r="E507" s="548">
        <v>0</v>
      </c>
      <c r="F507" s="477" t="str">
        <f t="shared" si="49"/>
        <v/>
      </c>
      <c r="G507" s="477" t="str">
        <f t="shared" si="50"/>
        <v/>
      </c>
      <c r="H507" s="731" t="str">
        <f t="shared" si="51"/>
        <v>否</v>
      </c>
      <c r="I507" s="732" t="str">
        <f t="shared" si="52"/>
        <v>项</v>
      </c>
      <c r="J507" s="686" t="str">
        <f t="shared" si="53"/>
        <v>207</v>
      </c>
      <c r="K507" s="686" t="str">
        <f t="shared" si="54"/>
        <v>20706</v>
      </c>
      <c r="L507" s="686" t="str">
        <f t="shared" si="55"/>
        <v>2070602</v>
      </c>
    </row>
    <row r="508" s="529" customFormat="1" ht="34.9" hidden="1" customHeight="1" spans="1:12">
      <c r="A508" s="484">
        <v>2070603</v>
      </c>
      <c r="B508" s="243" t="s">
        <v>153</v>
      </c>
      <c r="C508" s="300">
        <v>0</v>
      </c>
      <c r="D508" s="301">
        <v>0</v>
      </c>
      <c r="E508" s="548">
        <v>0</v>
      </c>
      <c r="F508" s="477" t="str">
        <f t="shared" si="49"/>
        <v/>
      </c>
      <c r="G508" s="477" t="str">
        <f t="shared" si="50"/>
        <v/>
      </c>
      <c r="H508" s="731" t="str">
        <f t="shared" si="51"/>
        <v>否</v>
      </c>
      <c r="I508" s="732" t="str">
        <f t="shared" si="52"/>
        <v>项</v>
      </c>
      <c r="J508" s="686" t="str">
        <f t="shared" si="53"/>
        <v>207</v>
      </c>
      <c r="K508" s="686" t="str">
        <f t="shared" si="54"/>
        <v>20706</v>
      </c>
      <c r="L508" s="686" t="str">
        <f t="shared" si="55"/>
        <v>2070603</v>
      </c>
    </row>
    <row r="509" s="529" customFormat="1" ht="34.9" hidden="1" customHeight="1" spans="1:12">
      <c r="A509" s="484">
        <v>2070604</v>
      </c>
      <c r="B509" s="243" t="s">
        <v>482</v>
      </c>
      <c r="C509" s="300">
        <v>0</v>
      </c>
      <c r="D509" s="301">
        <v>0</v>
      </c>
      <c r="E509" s="548">
        <v>0</v>
      </c>
      <c r="F509" s="477" t="str">
        <f t="shared" si="49"/>
        <v/>
      </c>
      <c r="G509" s="477" t="str">
        <f t="shared" si="50"/>
        <v/>
      </c>
      <c r="H509" s="731" t="str">
        <f t="shared" si="51"/>
        <v>否</v>
      </c>
      <c r="I509" s="732" t="str">
        <f t="shared" si="52"/>
        <v>项</v>
      </c>
      <c r="J509" s="686" t="str">
        <f t="shared" si="53"/>
        <v>207</v>
      </c>
      <c r="K509" s="686" t="str">
        <f t="shared" si="54"/>
        <v>20706</v>
      </c>
      <c r="L509" s="686" t="str">
        <f t="shared" si="55"/>
        <v>2070604</v>
      </c>
    </row>
    <row r="510" s="529" customFormat="1" ht="34.9" hidden="1" customHeight="1" spans="1:12">
      <c r="A510" s="484">
        <v>2070605</v>
      </c>
      <c r="B510" s="243" t="s">
        <v>483</v>
      </c>
      <c r="C510" s="300">
        <v>0</v>
      </c>
      <c r="D510" s="301">
        <v>0</v>
      </c>
      <c r="E510" s="548">
        <v>0</v>
      </c>
      <c r="F510" s="477" t="str">
        <f t="shared" si="49"/>
        <v/>
      </c>
      <c r="G510" s="477" t="str">
        <f t="shared" si="50"/>
        <v/>
      </c>
      <c r="H510" s="731" t="str">
        <f t="shared" si="51"/>
        <v>否</v>
      </c>
      <c r="I510" s="732" t="str">
        <f t="shared" si="52"/>
        <v>项</v>
      </c>
      <c r="J510" s="686" t="str">
        <f t="shared" si="53"/>
        <v>207</v>
      </c>
      <c r="K510" s="686" t="str">
        <f t="shared" si="54"/>
        <v>20706</v>
      </c>
      <c r="L510" s="686" t="str">
        <f t="shared" si="55"/>
        <v>2070605</v>
      </c>
    </row>
    <row r="511" s="529" customFormat="1" ht="34.9" hidden="1" customHeight="1" spans="1:12">
      <c r="A511" s="484">
        <v>2070606</v>
      </c>
      <c r="B511" s="243" t="s">
        <v>484</v>
      </c>
      <c r="C511" s="300">
        <v>0</v>
      </c>
      <c r="D511" s="301">
        <v>0</v>
      </c>
      <c r="E511" s="548">
        <v>0</v>
      </c>
      <c r="F511" s="477" t="str">
        <f t="shared" si="49"/>
        <v/>
      </c>
      <c r="G511" s="477" t="str">
        <f t="shared" si="50"/>
        <v/>
      </c>
      <c r="H511" s="731" t="str">
        <f t="shared" si="51"/>
        <v>否</v>
      </c>
      <c r="I511" s="732" t="str">
        <f t="shared" si="52"/>
        <v>项</v>
      </c>
      <c r="J511" s="686" t="str">
        <f t="shared" si="53"/>
        <v>207</v>
      </c>
      <c r="K511" s="686" t="str">
        <f t="shared" si="54"/>
        <v>20706</v>
      </c>
      <c r="L511" s="686" t="str">
        <f t="shared" si="55"/>
        <v>2070606</v>
      </c>
    </row>
    <row r="512" s="529" customFormat="1" ht="34.9" hidden="1" customHeight="1" spans="1:12">
      <c r="A512" s="484">
        <v>2070607</v>
      </c>
      <c r="B512" s="243" t="s">
        <v>485</v>
      </c>
      <c r="C512" s="300">
        <v>0</v>
      </c>
      <c r="D512" s="301">
        <v>0</v>
      </c>
      <c r="E512" s="548">
        <v>0</v>
      </c>
      <c r="F512" s="477" t="str">
        <f t="shared" si="49"/>
        <v/>
      </c>
      <c r="G512" s="477" t="str">
        <f t="shared" si="50"/>
        <v/>
      </c>
      <c r="H512" s="731" t="str">
        <f t="shared" si="51"/>
        <v>否</v>
      </c>
      <c r="I512" s="732" t="str">
        <f t="shared" si="52"/>
        <v>项</v>
      </c>
      <c r="J512" s="686" t="str">
        <f t="shared" si="53"/>
        <v>207</v>
      </c>
      <c r="K512" s="686" t="str">
        <f t="shared" si="54"/>
        <v>20706</v>
      </c>
      <c r="L512" s="686" t="str">
        <f t="shared" si="55"/>
        <v>2070607</v>
      </c>
    </row>
    <row r="513" s="529" customFormat="1" ht="34.9" hidden="1" customHeight="1" spans="1:12">
      <c r="A513" s="484">
        <v>2070699</v>
      </c>
      <c r="B513" s="243" t="s">
        <v>486</v>
      </c>
      <c r="C513" s="300">
        <v>0</v>
      </c>
      <c r="D513" s="301">
        <v>0</v>
      </c>
      <c r="E513" s="548">
        <v>0</v>
      </c>
      <c r="F513" s="477" t="str">
        <f t="shared" si="49"/>
        <v/>
      </c>
      <c r="G513" s="477" t="str">
        <f t="shared" si="50"/>
        <v/>
      </c>
      <c r="H513" s="731" t="str">
        <f t="shared" si="51"/>
        <v>否</v>
      </c>
      <c r="I513" s="732" t="str">
        <f t="shared" si="52"/>
        <v>项</v>
      </c>
      <c r="J513" s="686" t="str">
        <f t="shared" si="53"/>
        <v>207</v>
      </c>
      <c r="K513" s="686" t="str">
        <f t="shared" si="54"/>
        <v>20706</v>
      </c>
      <c r="L513" s="686" t="str">
        <f t="shared" si="55"/>
        <v>2070699</v>
      </c>
    </row>
    <row r="514" s="529" customFormat="1" ht="34.9" customHeight="1" spans="1:12">
      <c r="A514" s="482">
        <v>20708</v>
      </c>
      <c r="B514" s="483" t="s">
        <v>487</v>
      </c>
      <c r="C514" s="693">
        <f>SUMIFS(C515:C$1302,$I515:$I$1302,"项",$K515:$K$1302,$A514)</f>
        <v>13</v>
      </c>
      <c r="D514" s="693">
        <f>SUMIFS(D515:D$1302,$I515:$I$1302,"项",$K515:$K$1302,$A514)</f>
        <v>171</v>
      </c>
      <c r="E514" s="693">
        <f>SUMIFS(E515:E$1302,$I515:$I$1302,"项",$K515:$K$1302,$A514)</f>
        <v>143</v>
      </c>
      <c r="F514" s="477">
        <f t="shared" si="49"/>
        <v>10</v>
      </c>
      <c r="G514" s="477">
        <f t="shared" si="50"/>
        <v>0.83625730994152</v>
      </c>
      <c r="H514" s="731" t="str">
        <f t="shared" si="51"/>
        <v>是</v>
      </c>
      <c r="I514" s="732" t="str">
        <f t="shared" si="52"/>
        <v>款</v>
      </c>
      <c r="J514" s="686" t="str">
        <f t="shared" si="53"/>
        <v>207</v>
      </c>
      <c r="K514" s="686" t="str">
        <f t="shared" si="54"/>
        <v>20708</v>
      </c>
      <c r="L514" s="686" t="str">
        <f t="shared" si="55"/>
        <v>20708</v>
      </c>
    </row>
    <row r="515" s="529" customFormat="1" ht="34.9" hidden="1" customHeight="1" spans="1:12">
      <c r="A515" s="484">
        <v>2070801</v>
      </c>
      <c r="B515" s="243" t="s">
        <v>151</v>
      </c>
      <c r="C515" s="300">
        <v>0</v>
      </c>
      <c r="D515" s="301">
        <v>0</v>
      </c>
      <c r="E515" s="548">
        <v>0</v>
      </c>
      <c r="F515" s="477" t="str">
        <f t="shared" si="49"/>
        <v/>
      </c>
      <c r="G515" s="477" t="str">
        <f t="shared" si="50"/>
        <v/>
      </c>
      <c r="H515" s="731" t="str">
        <f t="shared" si="51"/>
        <v>否</v>
      </c>
      <c r="I515" s="732" t="str">
        <f t="shared" si="52"/>
        <v>项</v>
      </c>
      <c r="J515" s="686" t="str">
        <f t="shared" si="53"/>
        <v>207</v>
      </c>
      <c r="K515" s="686" t="str">
        <f t="shared" si="54"/>
        <v>20708</v>
      </c>
      <c r="L515" s="686" t="str">
        <f t="shared" si="55"/>
        <v>2070801</v>
      </c>
    </row>
    <row r="516" s="529" customFormat="1" ht="34.9" hidden="1" customHeight="1" spans="1:12">
      <c r="A516" s="484">
        <v>2070802</v>
      </c>
      <c r="B516" s="243" t="s">
        <v>152</v>
      </c>
      <c r="C516" s="300">
        <v>0</v>
      </c>
      <c r="D516" s="301">
        <v>0</v>
      </c>
      <c r="E516" s="548">
        <v>0</v>
      </c>
      <c r="F516" s="477" t="str">
        <f t="shared" si="49"/>
        <v/>
      </c>
      <c r="G516" s="477" t="str">
        <f t="shared" si="50"/>
        <v/>
      </c>
      <c r="H516" s="731" t="str">
        <f t="shared" si="51"/>
        <v>否</v>
      </c>
      <c r="I516" s="732" t="str">
        <f t="shared" si="52"/>
        <v>项</v>
      </c>
      <c r="J516" s="686" t="str">
        <f t="shared" si="53"/>
        <v>207</v>
      </c>
      <c r="K516" s="686" t="str">
        <f t="shared" si="54"/>
        <v>20708</v>
      </c>
      <c r="L516" s="686" t="str">
        <f t="shared" si="55"/>
        <v>2070802</v>
      </c>
    </row>
    <row r="517" s="529" customFormat="1" ht="34.9" hidden="1" customHeight="1" spans="1:12">
      <c r="A517" s="484">
        <v>2070803</v>
      </c>
      <c r="B517" s="243" t="s">
        <v>153</v>
      </c>
      <c r="C517" s="300">
        <v>0</v>
      </c>
      <c r="D517" s="301">
        <v>0</v>
      </c>
      <c r="E517" s="301">
        <v>0</v>
      </c>
      <c r="F517" s="477" t="str">
        <f t="shared" si="49"/>
        <v/>
      </c>
      <c r="G517" s="477" t="str">
        <f t="shared" si="50"/>
        <v/>
      </c>
      <c r="H517" s="731" t="str">
        <f t="shared" si="51"/>
        <v>否</v>
      </c>
      <c r="I517" s="732" t="str">
        <f t="shared" si="52"/>
        <v>项</v>
      </c>
      <c r="J517" s="686" t="str">
        <f t="shared" si="53"/>
        <v>207</v>
      </c>
      <c r="K517" s="686" t="str">
        <f t="shared" si="54"/>
        <v>20708</v>
      </c>
      <c r="L517" s="686" t="str">
        <f t="shared" si="55"/>
        <v>2070803</v>
      </c>
    </row>
    <row r="518" s="529" customFormat="1" ht="34.9" hidden="1" customHeight="1" spans="1:12">
      <c r="A518" s="484">
        <v>2070806</v>
      </c>
      <c r="B518" s="243" t="s">
        <v>488</v>
      </c>
      <c r="C518" s="300">
        <v>0</v>
      </c>
      <c r="D518" s="301">
        <v>0</v>
      </c>
      <c r="E518" s="548">
        <v>0</v>
      </c>
      <c r="F518" s="477" t="str">
        <f t="shared" si="49"/>
        <v/>
      </c>
      <c r="G518" s="477" t="str">
        <f t="shared" si="50"/>
        <v/>
      </c>
      <c r="H518" s="731" t="str">
        <f t="shared" si="51"/>
        <v>否</v>
      </c>
      <c r="I518" s="732" t="str">
        <f t="shared" si="52"/>
        <v>项</v>
      </c>
      <c r="J518" s="686" t="str">
        <f t="shared" si="53"/>
        <v>207</v>
      </c>
      <c r="K518" s="686" t="str">
        <f t="shared" si="54"/>
        <v>20708</v>
      </c>
      <c r="L518" s="686" t="str">
        <f t="shared" si="55"/>
        <v>2070806</v>
      </c>
    </row>
    <row r="519" s="529" customFormat="1" ht="34.9" hidden="1" customHeight="1" spans="1:12">
      <c r="A519" s="484">
        <v>2070807</v>
      </c>
      <c r="B519" s="243" t="s">
        <v>489</v>
      </c>
      <c r="C519" s="300">
        <v>0</v>
      </c>
      <c r="D519" s="301">
        <v>0</v>
      </c>
      <c r="E519" s="548">
        <v>0</v>
      </c>
      <c r="F519" s="477" t="str">
        <f t="shared" ref="F519:F582" si="56">IF(C519&lt;&gt;0,E519/C519-1,"")</f>
        <v/>
      </c>
      <c r="G519" s="477" t="str">
        <f t="shared" ref="G519:G582" si="57">IF(D519&lt;&gt;0,E519/D519,"")</f>
        <v/>
      </c>
      <c r="H519" s="731" t="str">
        <f t="shared" ref="H519:H582" si="58">IF(LEN(A519)=3,"是",IF(B519&lt;&gt;"",IF(SUM(C519:E519)&lt;&gt;0,"是","否"),"是"))</f>
        <v>否</v>
      </c>
      <c r="I519" s="732" t="str">
        <f t="shared" ref="I519:I582" si="59">_xlfn.IFS(LEN(A519)=3,"类",LEN(A519)=5,"款",LEN(A519)=7,"项")</f>
        <v>项</v>
      </c>
      <c r="J519" s="686" t="str">
        <f t="shared" ref="J519:J582" si="60">LEFT(A519,3)</f>
        <v>207</v>
      </c>
      <c r="K519" s="686" t="str">
        <f t="shared" ref="K519:K582" si="61">LEFT(A519,5)</f>
        <v>20708</v>
      </c>
      <c r="L519" s="686" t="str">
        <f t="shared" ref="L519:L582" si="62">LEFT(A519,7)</f>
        <v>2070807</v>
      </c>
    </row>
    <row r="520" s="529" customFormat="1" ht="34.9" hidden="1" customHeight="1" spans="1:12">
      <c r="A520" s="484">
        <v>2070808</v>
      </c>
      <c r="B520" s="243" t="s">
        <v>490</v>
      </c>
      <c r="C520" s="300">
        <v>0</v>
      </c>
      <c r="D520" s="301">
        <v>0</v>
      </c>
      <c r="E520" s="548">
        <v>0</v>
      </c>
      <c r="F520" s="477" t="str">
        <f t="shared" si="56"/>
        <v/>
      </c>
      <c r="G520" s="477" t="str">
        <f t="shared" si="57"/>
        <v/>
      </c>
      <c r="H520" s="731" t="str">
        <f t="shared" si="58"/>
        <v>否</v>
      </c>
      <c r="I520" s="732" t="str">
        <f t="shared" si="59"/>
        <v>项</v>
      </c>
      <c r="J520" s="686" t="str">
        <f t="shared" si="60"/>
        <v>207</v>
      </c>
      <c r="K520" s="686" t="str">
        <f t="shared" si="61"/>
        <v>20708</v>
      </c>
      <c r="L520" s="686" t="str">
        <f t="shared" si="62"/>
        <v>2070808</v>
      </c>
    </row>
    <row r="521" s="529" customFormat="1" ht="34.9" customHeight="1" spans="1:12">
      <c r="A521" s="484">
        <v>2070899</v>
      </c>
      <c r="B521" s="243" t="s">
        <v>491</v>
      </c>
      <c r="C521" s="561">
        <v>13</v>
      </c>
      <c r="D521" s="561">
        <v>171</v>
      </c>
      <c r="E521" s="478">
        <v>143</v>
      </c>
      <c r="F521" s="477">
        <f t="shared" si="56"/>
        <v>10</v>
      </c>
      <c r="G521" s="477">
        <f t="shared" si="57"/>
        <v>0.83625730994152</v>
      </c>
      <c r="H521" s="731" t="str">
        <f t="shared" si="58"/>
        <v>是</v>
      </c>
      <c r="I521" s="732" t="str">
        <f t="shared" si="59"/>
        <v>项</v>
      </c>
      <c r="J521" s="686" t="str">
        <f t="shared" si="60"/>
        <v>207</v>
      </c>
      <c r="K521" s="686" t="str">
        <f t="shared" si="61"/>
        <v>20708</v>
      </c>
      <c r="L521" s="686" t="str">
        <f t="shared" si="62"/>
        <v>2070899</v>
      </c>
    </row>
    <row r="522" s="529" customFormat="1" ht="34.9" customHeight="1" spans="1:12">
      <c r="A522" s="482">
        <v>20799</v>
      </c>
      <c r="B522" s="483" t="s">
        <v>492</v>
      </c>
      <c r="C522" s="693">
        <f>SUMIFS(C523:C$1302,$I523:$I$1302,"项",$K523:$K$1302,$A522)</f>
        <v>413</v>
      </c>
      <c r="D522" s="693">
        <f>SUMIFS(D523:D$1302,$I523:$I$1302,"项",$K523:$K$1302,$A522)</f>
        <v>40</v>
      </c>
      <c r="E522" s="693">
        <f>SUMIFS(E523:E$1302,$I523:$I$1302,"项",$K523:$K$1302,$A522)</f>
        <v>15</v>
      </c>
      <c r="F522" s="477">
        <f t="shared" si="56"/>
        <v>-0.963680387409201</v>
      </c>
      <c r="G522" s="477">
        <f t="shared" si="57"/>
        <v>0.375</v>
      </c>
      <c r="H522" s="731" t="str">
        <f t="shared" si="58"/>
        <v>是</v>
      </c>
      <c r="I522" s="732" t="str">
        <f t="shared" si="59"/>
        <v>款</v>
      </c>
      <c r="J522" s="686" t="str">
        <f t="shared" si="60"/>
        <v>207</v>
      </c>
      <c r="K522" s="686" t="str">
        <f t="shared" si="61"/>
        <v>20799</v>
      </c>
      <c r="L522" s="686" t="str">
        <f t="shared" si="62"/>
        <v>20799</v>
      </c>
    </row>
    <row r="523" s="529" customFormat="1" ht="34.9" hidden="1" customHeight="1" spans="1:12">
      <c r="A523" s="484">
        <v>2079902</v>
      </c>
      <c r="B523" s="243" t="s">
        <v>493</v>
      </c>
      <c r="C523" s="300">
        <v>0</v>
      </c>
      <c r="D523" s="301">
        <v>0</v>
      </c>
      <c r="E523" s="548">
        <v>0</v>
      </c>
      <c r="F523" s="477" t="str">
        <f t="shared" si="56"/>
        <v/>
      </c>
      <c r="G523" s="477" t="str">
        <f t="shared" si="57"/>
        <v/>
      </c>
      <c r="H523" s="731" t="str">
        <f t="shared" si="58"/>
        <v>否</v>
      </c>
      <c r="I523" s="732" t="str">
        <f t="shared" si="59"/>
        <v>项</v>
      </c>
      <c r="J523" s="686" t="str">
        <f t="shared" si="60"/>
        <v>207</v>
      </c>
      <c r="K523" s="686" t="str">
        <f t="shared" si="61"/>
        <v>20799</v>
      </c>
      <c r="L523" s="686" t="str">
        <f t="shared" si="62"/>
        <v>2079902</v>
      </c>
    </row>
    <row r="524" s="529" customFormat="1" ht="34.9" customHeight="1" spans="1:12">
      <c r="A524" s="484">
        <v>2079903</v>
      </c>
      <c r="B524" s="243" t="s">
        <v>494</v>
      </c>
      <c r="C524" s="561">
        <v>0</v>
      </c>
      <c r="D524" s="561">
        <v>0</v>
      </c>
      <c r="E524" s="478">
        <v>15</v>
      </c>
      <c r="F524" s="477" t="str">
        <f t="shared" si="56"/>
        <v/>
      </c>
      <c r="G524" s="477" t="str">
        <f t="shared" si="57"/>
        <v/>
      </c>
      <c r="H524" s="731" t="str">
        <f t="shared" si="58"/>
        <v>是</v>
      </c>
      <c r="I524" s="732" t="str">
        <f t="shared" si="59"/>
        <v>项</v>
      </c>
      <c r="J524" s="686" t="str">
        <f t="shared" si="60"/>
        <v>207</v>
      </c>
      <c r="K524" s="686" t="str">
        <f t="shared" si="61"/>
        <v>20799</v>
      </c>
      <c r="L524" s="686" t="str">
        <f t="shared" si="62"/>
        <v>2079903</v>
      </c>
    </row>
    <row r="525" s="529" customFormat="1" ht="34.9" customHeight="1" spans="1:12">
      <c r="A525" s="484">
        <v>2079999</v>
      </c>
      <c r="B525" s="243" t="s">
        <v>495</v>
      </c>
      <c r="C525" s="561">
        <v>413</v>
      </c>
      <c r="D525" s="561">
        <v>40</v>
      </c>
      <c r="E525" s="478">
        <v>0</v>
      </c>
      <c r="F525" s="477">
        <f t="shared" si="56"/>
        <v>-1</v>
      </c>
      <c r="G525" s="477">
        <f t="shared" si="57"/>
        <v>0</v>
      </c>
      <c r="H525" s="731" t="str">
        <f t="shared" si="58"/>
        <v>是</v>
      </c>
      <c r="I525" s="732" t="str">
        <f t="shared" si="59"/>
        <v>项</v>
      </c>
      <c r="J525" s="686" t="str">
        <f t="shared" si="60"/>
        <v>207</v>
      </c>
      <c r="K525" s="686" t="str">
        <f t="shared" si="61"/>
        <v>20799</v>
      </c>
      <c r="L525" s="686" t="str">
        <f t="shared" si="62"/>
        <v>2079999</v>
      </c>
    </row>
    <row r="526" s="529" customFormat="1" ht="34.9" customHeight="1" spans="1:12">
      <c r="A526" s="730">
        <v>208</v>
      </c>
      <c r="B526" s="185" t="s">
        <v>97</v>
      </c>
      <c r="C526" s="353">
        <f>SUMIFS(C527:C$1302,$I527:$I$1302,"款",$J527:$J$1302,$A526)</f>
        <v>93180</v>
      </c>
      <c r="D526" s="353">
        <f>SUMIFS(D527:D$1302,$I527:$I$1302,"款",$J527:$J$1302,$A526)</f>
        <v>97928</v>
      </c>
      <c r="E526" s="353">
        <f>SUMIFS(E527:E$1302,$I527:$I$1302,"款",$J527:$J$1302,$A526)</f>
        <v>88376</v>
      </c>
      <c r="F526" s="471">
        <f t="shared" si="56"/>
        <v>-0.0515561279244473</v>
      </c>
      <c r="G526" s="471">
        <f t="shared" si="57"/>
        <v>0.902458949432236</v>
      </c>
      <c r="H526" s="731" t="str">
        <f t="shared" si="58"/>
        <v>是</v>
      </c>
      <c r="I526" s="732" t="str">
        <f t="shared" si="59"/>
        <v>类</v>
      </c>
      <c r="J526" s="686" t="str">
        <f t="shared" si="60"/>
        <v>208</v>
      </c>
      <c r="K526" s="686" t="str">
        <f t="shared" si="61"/>
        <v>208</v>
      </c>
      <c r="L526" s="686" t="str">
        <f t="shared" si="62"/>
        <v>208</v>
      </c>
    </row>
    <row r="527" s="529" customFormat="1" ht="34.9" customHeight="1" spans="1:12">
      <c r="A527" s="482">
        <v>20801</v>
      </c>
      <c r="B527" s="483" t="s">
        <v>496</v>
      </c>
      <c r="C527" s="693">
        <f>SUMIFS(C528:C$1302,$I528:$I$1302,"项",$K528:$K$1302,$A527)</f>
        <v>1772</v>
      </c>
      <c r="D527" s="693">
        <f>SUMIFS(D528:D$1302,$I528:$I$1302,"项",$K528:$K$1302,$A527)</f>
        <v>1625</v>
      </c>
      <c r="E527" s="693">
        <f>SUMIFS(E528:E$1302,$I528:$I$1302,"项",$K528:$K$1302,$A527)</f>
        <v>1533</v>
      </c>
      <c r="F527" s="477">
        <f t="shared" si="56"/>
        <v>-0.134875846501129</v>
      </c>
      <c r="G527" s="477">
        <f t="shared" si="57"/>
        <v>0.943384615384615</v>
      </c>
      <c r="H527" s="731" t="str">
        <f t="shared" si="58"/>
        <v>是</v>
      </c>
      <c r="I527" s="732" t="str">
        <f t="shared" si="59"/>
        <v>款</v>
      </c>
      <c r="J527" s="686" t="str">
        <f t="shared" si="60"/>
        <v>208</v>
      </c>
      <c r="K527" s="686" t="str">
        <f t="shared" si="61"/>
        <v>20801</v>
      </c>
      <c r="L527" s="686" t="str">
        <f t="shared" si="62"/>
        <v>20801</v>
      </c>
    </row>
    <row r="528" s="529" customFormat="1" ht="34.9" customHeight="1" spans="1:12">
      <c r="A528" s="484">
        <v>2080101</v>
      </c>
      <c r="B528" s="243" t="s">
        <v>151</v>
      </c>
      <c r="C528" s="561">
        <v>585</v>
      </c>
      <c r="D528" s="561">
        <v>376</v>
      </c>
      <c r="E528" s="478">
        <v>397</v>
      </c>
      <c r="F528" s="477">
        <f t="shared" si="56"/>
        <v>-0.321367521367521</v>
      </c>
      <c r="G528" s="477">
        <f t="shared" si="57"/>
        <v>1.05585106382979</v>
      </c>
      <c r="H528" s="731" t="str">
        <f t="shared" si="58"/>
        <v>是</v>
      </c>
      <c r="I528" s="732" t="str">
        <f t="shared" si="59"/>
        <v>项</v>
      </c>
      <c r="J528" s="686" t="str">
        <f t="shared" si="60"/>
        <v>208</v>
      </c>
      <c r="K528" s="686" t="str">
        <f t="shared" si="61"/>
        <v>20801</v>
      </c>
      <c r="L528" s="686" t="str">
        <f t="shared" si="62"/>
        <v>2080101</v>
      </c>
    </row>
    <row r="529" s="529" customFormat="1" ht="34.9" hidden="1" customHeight="1" spans="1:12">
      <c r="A529" s="484">
        <v>2080102</v>
      </c>
      <c r="B529" s="243" t="s">
        <v>152</v>
      </c>
      <c r="C529" s="300">
        <v>0</v>
      </c>
      <c r="D529" s="301">
        <v>0</v>
      </c>
      <c r="E529" s="548">
        <v>0</v>
      </c>
      <c r="F529" s="477" t="str">
        <f t="shared" si="56"/>
        <v/>
      </c>
      <c r="G529" s="477" t="str">
        <f t="shared" si="57"/>
        <v/>
      </c>
      <c r="H529" s="731" t="str">
        <f t="shared" si="58"/>
        <v>否</v>
      </c>
      <c r="I529" s="732" t="str">
        <f t="shared" si="59"/>
        <v>项</v>
      </c>
      <c r="J529" s="686" t="str">
        <f t="shared" si="60"/>
        <v>208</v>
      </c>
      <c r="K529" s="686" t="str">
        <f t="shared" si="61"/>
        <v>20801</v>
      </c>
      <c r="L529" s="686" t="str">
        <f t="shared" si="62"/>
        <v>2080102</v>
      </c>
    </row>
    <row r="530" s="529" customFormat="1" ht="34.9" hidden="1" customHeight="1" spans="1:12">
      <c r="A530" s="484">
        <v>2080103</v>
      </c>
      <c r="B530" s="243" t="s">
        <v>153</v>
      </c>
      <c r="C530" s="300">
        <v>0</v>
      </c>
      <c r="D530" s="301">
        <v>0</v>
      </c>
      <c r="E530" s="548">
        <v>0</v>
      </c>
      <c r="F530" s="477" t="str">
        <f t="shared" si="56"/>
        <v/>
      </c>
      <c r="G530" s="477" t="str">
        <f t="shared" si="57"/>
        <v/>
      </c>
      <c r="H530" s="731" t="str">
        <f t="shared" si="58"/>
        <v>否</v>
      </c>
      <c r="I530" s="732" t="str">
        <f t="shared" si="59"/>
        <v>项</v>
      </c>
      <c r="J530" s="686" t="str">
        <f t="shared" si="60"/>
        <v>208</v>
      </c>
      <c r="K530" s="686" t="str">
        <f t="shared" si="61"/>
        <v>20801</v>
      </c>
      <c r="L530" s="686" t="str">
        <f t="shared" si="62"/>
        <v>2080103</v>
      </c>
    </row>
    <row r="531" s="529" customFormat="1" ht="34.9" hidden="1" customHeight="1" spans="1:12">
      <c r="A531" s="484">
        <v>2080104</v>
      </c>
      <c r="B531" s="243" t="s">
        <v>497</v>
      </c>
      <c r="C531" s="300">
        <v>0</v>
      </c>
      <c r="D531" s="301">
        <v>0</v>
      </c>
      <c r="E531" s="548">
        <v>0</v>
      </c>
      <c r="F531" s="477" t="str">
        <f t="shared" si="56"/>
        <v/>
      </c>
      <c r="G531" s="477" t="str">
        <f t="shared" si="57"/>
        <v/>
      </c>
      <c r="H531" s="731" t="str">
        <f t="shared" si="58"/>
        <v>否</v>
      </c>
      <c r="I531" s="732" t="str">
        <f t="shared" si="59"/>
        <v>项</v>
      </c>
      <c r="J531" s="686" t="str">
        <f t="shared" si="60"/>
        <v>208</v>
      </c>
      <c r="K531" s="686" t="str">
        <f t="shared" si="61"/>
        <v>20801</v>
      </c>
      <c r="L531" s="686" t="str">
        <f t="shared" si="62"/>
        <v>2080104</v>
      </c>
    </row>
    <row r="532" s="529" customFormat="1" ht="34.9" hidden="1" customHeight="1" spans="1:12">
      <c r="A532" s="484">
        <v>2080105</v>
      </c>
      <c r="B532" s="243" t="s">
        <v>498</v>
      </c>
      <c r="C532" s="300">
        <v>0</v>
      </c>
      <c r="D532" s="301">
        <v>0</v>
      </c>
      <c r="E532" s="548">
        <v>0</v>
      </c>
      <c r="F532" s="477" t="str">
        <f t="shared" si="56"/>
        <v/>
      </c>
      <c r="G532" s="477" t="str">
        <f t="shared" si="57"/>
        <v/>
      </c>
      <c r="H532" s="731" t="str">
        <f t="shared" si="58"/>
        <v>否</v>
      </c>
      <c r="I532" s="732" t="str">
        <f t="shared" si="59"/>
        <v>项</v>
      </c>
      <c r="J532" s="686" t="str">
        <f t="shared" si="60"/>
        <v>208</v>
      </c>
      <c r="K532" s="686" t="str">
        <f t="shared" si="61"/>
        <v>20801</v>
      </c>
      <c r="L532" s="686" t="str">
        <f t="shared" si="62"/>
        <v>2080105</v>
      </c>
    </row>
    <row r="533" s="529" customFormat="1" ht="34.9" hidden="1" customHeight="1" spans="1:12">
      <c r="A533" s="484">
        <v>2080106</v>
      </c>
      <c r="B533" s="243" t="s">
        <v>499</v>
      </c>
      <c r="C533" s="300">
        <v>0</v>
      </c>
      <c r="D533" s="301">
        <v>0</v>
      </c>
      <c r="E533" s="548">
        <v>0</v>
      </c>
      <c r="F533" s="477" t="str">
        <f t="shared" si="56"/>
        <v/>
      </c>
      <c r="G533" s="477" t="str">
        <f t="shared" si="57"/>
        <v/>
      </c>
      <c r="H533" s="731" t="str">
        <f t="shared" si="58"/>
        <v>否</v>
      </c>
      <c r="I533" s="732" t="str">
        <f t="shared" si="59"/>
        <v>项</v>
      </c>
      <c r="J533" s="686" t="str">
        <f t="shared" si="60"/>
        <v>208</v>
      </c>
      <c r="K533" s="686" t="str">
        <f t="shared" si="61"/>
        <v>20801</v>
      </c>
      <c r="L533" s="686" t="str">
        <f t="shared" si="62"/>
        <v>2080106</v>
      </c>
    </row>
    <row r="534" s="529" customFormat="1" ht="34.9" hidden="1" customHeight="1" spans="1:12">
      <c r="A534" s="484">
        <v>2080107</v>
      </c>
      <c r="B534" s="243" t="s">
        <v>500</v>
      </c>
      <c r="C534" s="300">
        <v>0</v>
      </c>
      <c r="D534" s="301">
        <v>0</v>
      </c>
      <c r="E534" s="301">
        <v>0</v>
      </c>
      <c r="F534" s="477" t="str">
        <f t="shared" si="56"/>
        <v/>
      </c>
      <c r="G534" s="477" t="str">
        <f t="shared" si="57"/>
        <v/>
      </c>
      <c r="H534" s="731" t="str">
        <f t="shared" si="58"/>
        <v>否</v>
      </c>
      <c r="I534" s="732" t="str">
        <f t="shared" si="59"/>
        <v>项</v>
      </c>
      <c r="J534" s="686" t="str">
        <f t="shared" si="60"/>
        <v>208</v>
      </c>
      <c r="K534" s="686" t="str">
        <f t="shared" si="61"/>
        <v>20801</v>
      </c>
      <c r="L534" s="686" t="str">
        <f t="shared" si="62"/>
        <v>2080107</v>
      </c>
    </row>
    <row r="535" s="529" customFormat="1" ht="34.9" hidden="1" customHeight="1" spans="1:12">
      <c r="A535" s="484">
        <v>2080108</v>
      </c>
      <c r="B535" s="243" t="s">
        <v>192</v>
      </c>
      <c r="C535" s="300">
        <v>0</v>
      </c>
      <c r="D535" s="301">
        <v>0</v>
      </c>
      <c r="E535" s="548">
        <v>0</v>
      </c>
      <c r="F535" s="477" t="str">
        <f t="shared" si="56"/>
        <v/>
      </c>
      <c r="G535" s="477" t="str">
        <f t="shared" si="57"/>
        <v/>
      </c>
      <c r="H535" s="731" t="str">
        <f t="shared" si="58"/>
        <v>否</v>
      </c>
      <c r="I535" s="732" t="str">
        <f t="shared" si="59"/>
        <v>项</v>
      </c>
      <c r="J535" s="686" t="str">
        <f t="shared" si="60"/>
        <v>208</v>
      </c>
      <c r="K535" s="686" t="str">
        <f t="shared" si="61"/>
        <v>20801</v>
      </c>
      <c r="L535" s="686" t="str">
        <f t="shared" si="62"/>
        <v>2080108</v>
      </c>
    </row>
    <row r="536" s="529" customFormat="1" ht="34.9" customHeight="1" spans="1:12">
      <c r="A536" s="484">
        <v>2080109</v>
      </c>
      <c r="B536" s="243" t="s">
        <v>501</v>
      </c>
      <c r="C536" s="561">
        <v>890</v>
      </c>
      <c r="D536" s="561">
        <v>949</v>
      </c>
      <c r="E536" s="478">
        <v>1066</v>
      </c>
      <c r="F536" s="477">
        <f t="shared" si="56"/>
        <v>0.197752808988764</v>
      </c>
      <c r="G536" s="477">
        <f t="shared" si="57"/>
        <v>1.12328767123288</v>
      </c>
      <c r="H536" s="731" t="str">
        <f t="shared" si="58"/>
        <v>是</v>
      </c>
      <c r="I536" s="732" t="str">
        <f t="shared" si="59"/>
        <v>项</v>
      </c>
      <c r="J536" s="686" t="str">
        <f t="shared" si="60"/>
        <v>208</v>
      </c>
      <c r="K536" s="686" t="str">
        <f t="shared" si="61"/>
        <v>20801</v>
      </c>
      <c r="L536" s="686" t="str">
        <f t="shared" si="62"/>
        <v>2080109</v>
      </c>
    </row>
    <row r="537" s="529" customFormat="1" ht="34.9" hidden="1" customHeight="1" spans="1:12">
      <c r="A537" s="484">
        <v>2080110</v>
      </c>
      <c r="B537" s="243" t="s">
        <v>502</v>
      </c>
      <c r="C537" s="300">
        <v>0</v>
      </c>
      <c r="D537" s="301">
        <v>0</v>
      </c>
      <c r="E537" s="548">
        <v>0</v>
      </c>
      <c r="F537" s="477" t="str">
        <f t="shared" si="56"/>
        <v/>
      </c>
      <c r="G537" s="477" t="str">
        <f t="shared" si="57"/>
        <v/>
      </c>
      <c r="H537" s="731" t="str">
        <f t="shared" si="58"/>
        <v>否</v>
      </c>
      <c r="I537" s="732" t="str">
        <f t="shared" si="59"/>
        <v>项</v>
      </c>
      <c r="J537" s="686" t="str">
        <f t="shared" si="60"/>
        <v>208</v>
      </c>
      <c r="K537" s="686" t="str">
        <f t="shared" si="61"/>
        <v>20801</v>
      </c>
      <c r="L537" s="686" t="str">
        <f t="shared" si="62"/>
        <v>2080110</v>
      </c>
    </row>
    <row r="538" s="529" customFormat="1" ht="34.9" customHeight="1" spans="1:12">
      <c r="A538" s="484">
        <v>2080111</v>
      </c>
      <c r="B538" s="243" t="s">
        <v>503</v>
      </c>
      <c r="C538" s="561">
        <v>162</v>
      </c>
      <c r="D538" s="561">
        <v>0</v>
      </c>
      <c r="E538" s="561">
        <v>0</v>
      </c>
      <c r="F538" s="477">
        <f t="shared" si="56"/>
        <v>-1</v>
      </c>
      <c r="G538" s="477" t="str">
        <f t="shared" si="57"/>
        <v/>
      </c>
      <c r="H538" s="731" t="str">
        <f t="shared" si="58"/>
        <v>是</v>
      </c>
      <c r="I538" s="732" t="str">
        <f t="shared" si="59"/>
        <v>项</v>
      </c>
      <c r="J538" s="686" t="str">
        <f t="shared" si="60"/>
        <v>208</v>
      </c>
      <c r="K538" s="686" t="str">
        <f t="shared" si="61"/>
        <v>20801</v>
      </c>
      <c r="L538" s="686" t="str">
        <f t="shared" si="62"/>
        <v>2080111</v>
      </c>
    </row>
    <row r="539" s="529" customFormat="1" ht="34.9" hidden="1" customHeight="1" spans="1:12">
      <c r="A539" s="484">
        <v>2080112</v>
      </c>
      <c r="B539" s="243" t="s">
        <v>504</v>
      </c>
      <c r="C539" s="300">
        <v>0</v>
      </c>
      <c r="D539" s="301">
        <v>0</v>
      </c>
      <c r="E539" s="301">
        <v>0</v>
      </c>
      <c r="F539" s="477" t="str">
        <f t="shared" si="56"/>
        <v/>
      </c>
      <c r="G539" s="477" t="str">
        <f t="shared" si="57"/>
        <v/>
      </c>
      <c r="H539" s="731" t="str">
        <f t="shared" si="58"/>
        <v>否</v>
      </c>
      <c r="I539" s="732" t="str">
        <f t="shared" si="59"/>
        <v>项</v>
      </c>
      <c r="J539" s="686" t="str">
        <f t="shared" si="60"/>
        <v>208</v>
      </c>
      <c r="K539" s="686" t="str">
        <f t="shared" si="61"/>
        <v>20801</v>
      </c>
      <c r="L539" s="686" t="str">
        <f t="shared" si="62"/>
        <v>2080112</v>
      </c>
    </row>
    <row r="540" s="529" customFormat="1" ht="34.9" hidden="1" customHeight="1" spans="1:12">
      <c r="A540" s="484">
        <v>2080113</v>
      </c>
      <c r="B540" s="243" t="s">
        <v>505</v>
      </c>
      <c r="C540" s="300">
        <v>0</v>
      </c>
      <c r="D540" s="301">
        <v>0</v>
      </c>
      <c r="E540" s="548">
        <v>0</v>
      </c>
      <c r="F540" s="477" t="str">
        <f t="shared" si="56"/>
        <v/>
      </c>
      <c r="G540" s="477" t="str">
        <f t="shared" si="57"/>
        <v/>
      </c>
      <c r="H540" s="731" t="str">
        <f t="shared" si="58"/>
        <v>否</v>
      </c>
      <c r="I540" s="732" t="str">
        <f t="shared" si="59"/>
        <v>项</v>
      </c>
      <c r="J540" s="686" t="str">
        <f t="shared" si="60"/>
        <v>208</v>
      </c>
      <c r="K540" s="686" t="str">
        <f t="shared" si="61"/>
        <v>20801</v>
      </c>
      <c r="L540" s="686" t="str">
        <f t="shared" si="62"/>
        <v>2080113</v>
      </c>
    </row>
    <row r="541" s="529" customFormat="1" ht="34.9" hidden="1" customHeight="1" spans="1:12">
      <c r="A541" s="484">
        <v>2080114</v>
      </c>
      <c r="B541" s="243" t="s">
        <v>506</v>
      </c>
      <c r="C541" s="300">
        <v>0</v>
      </c>
      <c r="D541" s="301">
        <v>0</v>
      </c>
      <c r="E541" s="548">
        <v>0</v>
      </c>
      <c r="F541" s="477" t="str">
        <f t="shared" si="56"/>
        <v/>
      </c>
      <c r="G541" s="477" t="str">
        <f t="shared" si="57"/>
        <v/>
      </c>
      <c r="H541" s="731" t="str">
        <f t="shared" si="58"/>
        <v>否</v>
      </c>
      <c r="I541" s="732" t="str">
        <f t="shared" si="59"/>
        <v>项</v>
      </c>
      <c r="J541" s="686" t="str">
        <f t="shared" si="60"/>
        <v>208</v>
      </c>
      <c r="K541" s="686" t="str">
        <f t="shared" si="61"/>
        <v>20801</v>
      </c>
      <c r="L541" s="686" t="str">
        <f t="shared" si="62"/>
        <v>2080114</v>
      </c>
    </row>
    <row r="542" s="529" customFormat="1" ht="34.9" hidden="1" customHeight="1" spans="1:12">
      <c r="A542" s="484">
        <v>2080115</v>
      </c>
      <c r="B542" s="243" t="s">
        <v>507</v>
      </c>
      <c r="C542" s="300">
        <v>0</v>
      </c>
      <c r="D542" s="301">
        <v>0</v>
      </c>
      <c r="E542" s="548">
        <v>0</v>
      </c>
      <c r="F542" s="477" t="str">
        <f t="shared" si="56"/>
        <v/>
      </c>
      <c r="G542" s="477" t="str">
        <f t="shared" si="57"/>
        <v/>
      </c>
      <c r="H542" s="731" t="str">
        <f t="shared" si="58"/>
        <v>否</v>
      </c>
      <c r="I542" s="732" t="str">
        <f t="shared" si="59"/>
        <v>项</v>
      </c>
      <c r="J542" s="686" t="str">
        <f t="shared" si="60"/>
        <v>208</v>
      </c>
      <c r="K542" s="686" t="str">
        <f t="shared" si="61"/>
        <v>20801</v>
      </c>
      <c r="L542" s="686" t="str">
        <f t="shared" si="62"/>
        <v>2080115</v>
      </c>
    </row>
    <row r="543" s="529" customFormat="1" ht="34.9" hidden="1" customHeight="1" spans="1:12">
      <c r="A543" s="484">
        <v>2080116</v>
      </c>
      <c r="B543" s="243" t="s">
        <v>508</v>
      </c>
      <c r="C543" s="300">
        <v>0</v>
      </c>
      <c r="D543" s="301">
        <v>0</v>
      </c>
      <c r="E543" s="548">
        <v>0</v>
      </c>
      <c r="F543" s="477" t="str">
        <f t="shared" si="56"/>
        <v/>
      </c>
      <c r="G543" s="477" t="str">
        <f t="shared" si="57"/>
        <v/>
      </c>
      <c r="H543" s="731" t="str">
        <f t="shared" si="58"/>
        <v>否</v>
      </c>
      <c r="I543" s="732" t="str">
        <f t="shared" si="59"/>
        <v>项</v>
      </c>
      <c r="J543" s="686" t="str">
        <f t="shared" si="60"/>
        <v>208</v>
      </c>
      <c r="K543" s="686" t="str">
        <f t="shared" si="61"/>
        <v>20801</v>
      </c>
      <c r="L543" s="686" t="str">
        <f t="shared" si="62"/>
        <v>2080116</v>
      </c>
    </row>
    <row r="544" s="529" customFormat="1" ht="34.9" hidden="1" customHeight="1" spans="1:12">
      <c r="A544" s="484">
        <v>2080150</v>
      </c>
      <c r="B544" s="243" t="s">
        <v>160</v>
      </c>
      <c r="C544" s="300">
        <v>0</v>
      </c>
      <c r="D544" s="301">
        <v>0</v>
      </c>
      <c r="E544" s="548">
        <v>0</v>
      </c>
      <c r="F544" s="477" t="str">
        <f t="shared" si="56"/>
        <v/>
      </c>
      <c r="G544" s="477" t="str">
        <f t="shared" si="57"/>
        <v/>
      </c>
      <c r="H544" s="731" t="str">
        <f t="shared" si="58"/>
        <v>否</v>
      </c>
      <c r="I544" s="732" t="str">
        <f t="shared" si="59"/>
        <v>项</v>
      </c>
      <c r="J544" s="686" t="str">
        <f t="shared" si="60"/>
        <v>208</v>
      </c>
      <c r="K544" s="686" t="str">
        <f t="shared" si="61"/>
        <v>20801</v>
      </c>
      <c r="L544" s="686" t="str">
        <f t="shared" si="62"/>
        <v>2080150</v>
      </c>
    </row>
    <row r="545" s="529" customFormat="1" ht="34.9" customHeight="1" spans="1:12">
      <c r="A545" s="484">
        <v>2080199</v>
      </c>
      <c r="B545" s="243" t="s">
        <v>509</v>
      </c>
      <c r="C545" s="561">
        <v>135</v>
      </c>
      <c r="D545" s="561">
        <v>300</v>
      </c>
      <c r="E545" s="478">
        <v>70</v>
      </c>
      <c r="F545" s="477">
        <f t="shared" si="56"/>
        <v>-0.481481481481482</v>
      </c>
      <c r="G545" s="477">
        <f t="shared" si="57"/>
        <v>0.233333333333333</v>
      </c>
      <c r="H545" s="731" t="str">
        <f t="shared" si="58"/>
        <v>是</v>
      </c>
      <c r="I545" s="732" t="str">
        <f t="shared" si="59"/>
        <v>项</v>
      </c>
      <c r="J545" s="686" t="str">
        <f t="shared" si="60"/>
        <v>208</v>
      </c>
      <c r="K545" s="686" t="str">
        <f t="shared" si="61"/>
        <v>20801</v>
      </c>
      <c r="L545" s="686" t="str">
        <f t="shared" si="62"/>
        <v>2080199</v>
      </c>
    </row>
    <row r="546" s="529" customFormat="1" ht="34.9" customHeight="1" spans="1:12">
      <c r="A546" s="482">
        <v>20802</v>
      </c>
      <c r="B546" s="483" t="s">
        <v>510</v>
      </c>
      <c r="C546" s="693">
        <f>SUMIFS(C547:C$1302,$I547:$I$1302,"项",$K547:$K$1302,$A546)</f>
        <v>4550</v>
      </c>
      <c r="D546" s="693">
        <f>SUMIFS(D547:D$1302,$I547:$I$1302,"项",$K547:$K$1302,$A546)</f>
        <v>850</v>
      </c>
      <c r="E546" s="693">
        <f>SUMIFS(E547:E$1302,$I547:$I$1302,"项",$K547:$K$1302,$A546)</f>
        <v>488</v>
      </c>
      <c r="F546" s="477">
        <f t="shared" si="56"/>
        <v>-0.892747252747253</v>
      </c>
      <c r="G546" s="477">
        <f t="shared" si="57"/>
        <v>0.574117647058824</v>
      </c>
      <c r="H546" s="731" t="str">
        <f t="shared" si="58"/>
        <v>是</v>
      </c>
      <c r="I546" s="732" t="str">
        <f t="shared" si="59"/>
        <v>款</v>
      </c>
      <c r="J546" s="686" t="str">
        <f t="shared" si="60"/>
        <v>208</v>
      </c>
      <c r="K546" s="686" t="str">
        <f t="shared" si="61"/>
        <v>20802</v>
      </c>
      <c r="L546" s="686" t="str">
        <f t="shared" si="62"/>
        <v>20802</v>
      </c>
    </row>
    <row r="547" s="529" customFormat="1" ht="34.9" customHeight="1" spans="1:12">
      <c r="A547" s="484">
        <v>2080201</v>
      </c>
      <c r="B547" s="243" t="s">
        <v>151</v>
      </c>
      <c r="C547" s="561">
        <v>277</v>
      </c>
      <c r="D547" s="561">
        <v>202</v>
      </c>
      <c r="E547" s="478">
        <v>225</v>
      </c>
      <c r="F547" s="477">
        <f t="shared" si="56"/>
        <v>-0.187725631768953</v>
      </c>
      <c r="G547" s="477">
        <f t="shared" si="57"/>
        <v>1.11386138613861</v>
      </c>
      <c r="H547" s="731" t="str">
        <f t="shared" si="58"/>
        <v>是</v>
      </c>
      <c r="I547" s="732" t="str">
        <f t="shared" si="59"/>
        <v>项</v>
      </c>
      <c r="J547" s="686" t="str">
        <f t="shared" si="60"/>
        <v>208</v>
      </c>
      <c r="K547" s="686" t="str">
        <f t="shared" si="61"/>
        <v>20802</v>
      </c>
      <c r="L547" s="686" t="str">
        <f t="shared" si="62"/>
        <v>2080201</v>
      </c>
    </row>
    <row r="548" s="529" customFormat="1" ht="34.9" hidden="1" customHeight="1" spans="1:12">
      <c r="A548" s="484">
        <v>2080202</v>
      </c>
      <c r="B548" s="243" t="s">
        <v>152</v>
      </c>
      <c r="C548" s="300">
        <v>0</v>
      </c>
      <c r="D548" s="301">
        <v>0</v>
      </c>
      <c r="E548" s="548">
        <v>0</v>
      </c>
      <c r="F548" s="477" t="str">
        <f t="shared" si="56"/>
        <v/>
      </c>
      <c r="G548" s="477" t="str">
        <f t="shared" si="57"/>
        <v/>
      </c>
      <c r="H548" s="731" t="str">
        <f t="shared" si="58"/>
        <v>否</v>
      </c>
      <c r="I548" s="732" t="str">
        <f t="shared" si="59"/>
        <v>项</v>
      </c>
      <c r="J548" s="686" t="str">
        <f t="shared" si="60"/>
        <v>208</v>
      </c>
      <c r="K548" s="686" t="str">
        <f t="shared" si="61"/>
        <v>20802</v>
      </c>
      <c r="L548" s="686" t="str">
        <f t="shared" si="62"/>
        <v>2080202</v>
      </c>
    </row>
    <row r="549" s="529" customFormat="1" ht="34.9" hidden="1" customHeight="1" spans="1:12">
      <c r="A549" s="484">
        <v>2080203</v>
      </c>
      <c r="B549" s="243" t="s">
        <v>153</v>
      </c>
      <c r="C549" s="300">
        <v>0</v>
      </c>
      <c r="D549" s="301">
        <v>0</v>
      </c>
      <c r="E549" s="548">
        <v>0</v>
      </c>
      <c r="F549" s="477" t="str">
        <f t="shared" si="56"/>
        <v/>
      </c>
      <c r="G549" s="477" t="str">
        <f t="shared" si="57"/>
        <v/>
      </c>
      <c r="H549" s="731" t="str">
        <f t="shared" si="58"/>
        <v>否</v>
      </c>
      <c r="I549" s="732" t="str">
        <f t="shared" si="59"/>
        <v>项</v>
      </c>
      <c r="J549" s="686" t="str">
        <f t="shared" si="60"/>
        <v>208</v>
      </c>
      <c r="K549" s="686" t="str">
        <f t="shared" si="61"/>
        <v>20802</v>
      </c>
      <c r="L549" s="686" t="str">
        <f t="shared" si="62"/>
        <v>2080203</v>
      </c>
    </row>
    <row r="550" s="529" customFormat="1" ht="34.9" hidden="1" customHeight="1" spans="1:12">
      <c r="A550" s="484">
        <v>2080206</v>
      </c>
      <c r="B550" s="243" t="s">
        <v>511</v>
      </c>
      <c r="C550" s="300">
        <v>0</v>
      </c>
      <c r="D550" s="301">
        <v>0</v>
      </c>
      <c r="E550" s="548">
        <v>0</v>
      </c>
      <c r="F550" s="477" t="str">
        <f t="shared" si="56"/>
        <v/>
      </c>
      <c r="G550" s="477" t="str">
        <f t="shared" si="57"/>
        <v/>
      </c>
      <c r="H550" s="731" t="str">
        <f t="shared" si="58"/>
        <v>否</v>
      </c>
      <c r="I550" s="732" t="str">
        <f t="shared" si="59"/>
        <v>项</v>
      </c>
      <c r="J550" s="686" t="str">
        <f t="shared" si="60"/>
        <v>208</v>
      </c>
      <c r="K550" s="686" t="str">
        <f t="shared" si="61"/>
        <v>20802</v>
      </c>
      <c r="L550" s="686" t="str">
        <f t="shared" si="62"/>
        <v>2080206</v>
      </c>
    </row>
    <row r="551" s="529" customFormat="1" ht="34.9" customHeight="1" spans="1:12">
      <c r="A551" s="484">
        <v>2080207</v>
      </c>
      <c r="B551" s="243" t="s">
        <v>512</v>
      </c>
      <c r="C551" s="561">
        <v>0</v>
      </c>
      <c r="D551" s="561">
        <v>5</v>
      </c>
      <c r="E551" s="478">
        <v>-34</v>
      </c>
      <c r="F551" s="477" t="str">
        <f t="shared" si="56"/>
        <v/>
      </c>
      <c r="G551" s="477">
        <f t="shared" si="57"/>
        <v>-6.8</v>
      </c>
      <c r="H551" s="731" t="str">
        <f t="shared" si="58"/>
        <v>是</v>
      </c>
      <c r="I551" s="732" t="str">
        <f t="shared" si="59"/>
        <v>项</v>
      </c>
      <c r="J551" s="686" t="str">
        <f t="shared" si="60"/>
        <v>208</v>
      </c>
      <c r="K551" s="686" t="str">
        <f t="shared" si="61"/>
        <v>20802</v>
      </c>
      <c r="L551" s="686" t="str">
        <f t="shared" si="62"/>
        <v>2080207</v>
      </c>
    </row>
    <row r="552" s="529" customFormat="1" ht="34.9" customHeight="1" spans="1:12">
      <c r="A552" s="484">
        <v>2080208</v>
      </c>
      <c r="B552" s="243" t="s">
        <v>513</v>
      </c>
      <c r="C552" s="561">
        <v>3664</v>
      </c>
      <c r="D552" s="561">
        <v>0</v>
      </c>
      <c r="E552" s="478">
        <v>0</v>
      </c>
      <c r="F552" s="477">
        <f t="shared" si="56"/>
        <v>-1</v>
      </c>
      <c r="G552" s="477" t="str">
        <f t="shared" si="57"/>
        <v/>
      </c>
      <c r="H552" s="731" t="str">
        <f t="shared" si="58"/>
        <v>是</v>
      </c>
      <c r="I552" s="732" t="str">
        <f t="shared" si="59"/>
        <v>项</v>
      </c>
      <c r="J552" s="686" t="str">
        <f t="shared" si="60"/>
        <v>208</v>
      </c>
      <c r="K552" s="686" t="str">
        <f t="shared" si="61"/>
        <v>20802</v>
      </c>
      <c r="L552" s="686" t="str">
        <f t="shared" si="62"/>
        <v>2080208</v>
      </c>
    </row>
    <row r="553" s="529" customFormat="1" ht="34.9" customHeight="1" spans="1:12">
      <c r="A553" s="484">
        <v>2080299</v>
      </c>
      <c r="B553" s="243" t="s">
        <v>514</v>
      </c>
      <c r="C553" s="561">
        <v>609</v>
      </c>
      <c r="D553" s="561">
        <v>643</v>
      </c>
      <c r="E553" s="561">
        <v>297</v>
      </c>
      <c r="F553" s="477">
        <f t="shared" si="56"/>
        <v>-0.512315270935961</v>
      </c>
      <c r="G553" s="477">
        <f t="shared" si="57"/>
        <v>0.461897356143079</v>
      </c>
      <c r="H553" s="731" t="str">
        <f t="shared" si="58"/>
        <v>是</v>
      </c>
      <c r="I553" s="732" t="str">
        <f t="shared" si="59"/>
        <v>项</v>
      </c>
      <c r="J553" s="686" t="str">
        <f t="shared" si="60"/>
        <v>208</v>
      </c>
      <c r="K553" s="686" t="str">
        <f t="shared" si="61"/>
        <v>20802</v>
      </c>
      <c r="L553" s="686" t="str">
        <f t="shared" si="62"/>
        <v>2080299</v>
      </c>
    </row>
    <row r="554" s="529" customFormat="1" ht="34.9" hidden="1" customHeight="1" spans="1:12">
      <c r="A554" s="482">
        <v>20804</v>
      </c>
      <c r="B554" s="483" t="s">
        <v>515</v>
      </c>
      <c r="C554" s="297">
        <f>SUMIFS(C555:C$1302,$I555:$I$1302,"项",$K555:$K$1302,$A554)</f>
        <v>0</v>
      </c>
      <c r="D554" s="297">
        <f>SUMIFS(D555:D$1302,$I555:$I$1302,"项",$K555:$K$1302,$A554)</f>
        <v>0</v>
      </c>
      <c r="E554" s="297">
        <f>SUMIFS(E555:E$1302,$I555:$I$1302,"项",$K555:$K$1302,$A554)</f>
        <v>0</v>
      </c>
      <c r="F554" s="477" t="str">
        <f t="shared" si="56"/>
        <v/>
      </c>
      <c r="G554" s="477" t="str">
        <f t="shared" si="57"/>
        <v/>
      </c>
      <c r="H554" s="731" t="str">
        <f t="shared" si="58"/>
        <v>否</v>
      </c>
      <c r="I554" s="732" t="str">
        <f t="shared" si="59"/>
        <v>款</v>
      </c>
      <c r="J554" s="686" t="str">
        <f t="shared" si="60"/>
        <v>208</v>
      </c>
      <c r="K554" s="686" t="str">
        <f t="shared" si="61"/>
        <v>20804</v>
      </c>
      <c r="L554" s="686" t="str">
        <f t="shared" si="62"/>
        <v>20804</v>
      </c>
    </row>
    <row r="555" s="529" customFormat="1" ht="34.9" hidden="1" customHeight="1" spans="1:12">
      <c r="A555" s="484">
        <v>2080402</v>
      </c>
      <c r="B555" s="243" t="s">
        <v>516</v>
      </c>
      <c r="C555" s="300">
        <v>0</v>
      </c>
      <c r="D555" s="301">
        <v>0</v>
      </c>
      <c r="E555" s="548">
        <v>0</v>
      </c>
      <c r="F555" s="477" t="str">
        <f t="shared" si="56"/>
        <v/>
      </c>
      <c r="G555" s="477" t="str">
        <f t="shared" si="57"/>
        <v/>
      </c>
      <c r="H555" s="731" t="str">
        <f t="shared" si="58"/>
        <v>否</v>
      </c>
      <c r="I555" s="732" t="str">
        <f t="shared" si="59"/>
        <v>项</v>
      </c>
      <c r="J555" s="686" t="str">
        <f t="shared" si="60"/>
        <v>208</v>
      </c>
      <c r="K555" s="686" t="str">
        <f t="shared" si="61"/>
        <v>20804</v>
      </c>
      <c r="L555" s="686" t="str">
        <f t="shared" si="62"/>
        <v>2080402</v>
      </c>
    </row>
    <row r="556" s="529" customFormat="1" ht="34.9" customHeight="1" spans="1:12">
      <c r="A556" s="482">
        <v>20805</v>
      </c>
      <c r="B556" s="483" t="s">
        <v>517</v>
      </c>
      <c r="C556" s="693">
        <f>SUMIFS(C557:C$1302,$I557:$I$1302,"项",$K557:$K$1302,$A556)</f>
        <v>38801</v>
      </c>
      <c r="D556" s="693">
        <f>SUMIFS(D557:D$1302,$I557:$I$1302,"项",$K557:$K$1302,$A556)</f>
        <v>42078</v>
      </c>
      <c r="E556" s="693">
        <f>SUMIFS(E557:E$1302,$I557:$I$1302,"项",$K557:$K$1302,$A556)</f>
        <v>38152</v>
      </c>
      <c r="F556" s="477">
        <f t="shared" si="56"/>
        <v>-0.0167263730316229</v>
      </c>
      <c r="G556" s="477">
        <f t="shared" si="57"/>
        <v>0.90669708636342</v>
      </c>
      <c r="H556" s="731" t="str">
        <f t="shared" si="58"/>
        <v>是</v>
      </c>
      <c r="I556" s="732" t="str">
        <f t="shared" si="59"/>
        <v>款</v>
      </c>
      <c r="J556" s="686" t="str">
        <f t="shared" si="60"/>
        <v>208</v>
      </c>
      <c r="K556" s="686" t="str">
        <f t="shared" si="61"/>
        <v>20805</v>
      </c>
      <c r="L556" s="686" t="str">
        <f t="shared" si="62"/>
        <v>20805</v>
      </c>
    </row>
    <row r="557" s="529" customFormat="1" ht="34.9" customHeight="1" spans="1:12">
      <c r="A557" s="484">
        <v>2080501</v>
      </c>
      <c r="B557" s="243" t="s">
        <v>518</v>
      </c>
      <c r="C557" s="561">
        <v>2174</v>
      </c>
      <c r="D557" s="561">
        <v>2254</v>
      </c>
      <c r="E557" s="478">
        <v>2185</v>
      </c>
      <c r="F557" s="477">
        <f t="shared" si="56"/>
        <v>0.00505979760809572</v>
      </c>
      <c r="G557" s="477">
        <f t="shared" si="57"/>
        <v>0.969387755102041</v>
      </c>
      <c r="H557" s="731" t="str">
        <f t="shared" si="58"/>
        <v>是</v>
      </c>
      <c r="I557" s="732" t="str">
        <f t="shared" si="59"/>
        <v>项</v>
      </c>
      <c r="J557" s="686" t="str">
        <f t="shared" si="60"/>
        <v>208</v>
      </c>
      <c r="K557" s="686" t="str">
        <f t="shared" si="61"/>
        <v>20805</v>
      </c>
      <c r="L557" s="686" t="str">
        <f t="shared" si="62"/>
        <v>2080501</v>
      </c>
    </row>
    <row r="558" s="529" customFormat="1" ht="34.9" customHeight="1" spans="1:12">
      <c r="A558" s="484">
        <v>2080502</v>
      </c>
      <c r="B558" s="243" t="s">
        <v>519</v>
      </c>
      <c r="C558" s="561">
        <v>4444</v>
      </c>
      <c r="D558" s="561">
        <v>4688</v>
      </c>
      <c r="E558" s="478">
        <v>4444</v>
      </c>
      <c r="F558" s="477">
        <f t="shared" si="56"/>
        <v>0</v>
      </c>
      <c r="G558" s="477">
        <f t="shared" si="57"/>
        <v>0.947952218430034</v>
      </c>
      <c r="H558" s="731" t="str">
        <f t="shared" si="58"/>
        <v>是</v>
      </c>
      <c r="I558" s="732" t="str">
        <f t="shared" si="59"/>
        <v>项</v>
      </c>
      <c r="J558" s="686" t="str">
        <f t="shared" si="60"/>
        <v>208</v>
      </c>
      <c r="K558" s="686" t="str">
        <f t="shared" si="61"/>
        <v>20805</v>
      </c>
      <c r="L558" s="686" t="str">
        <f t="shared" si="62"/>
        <v>2080502</v>
      </c>
    </row>
    <row r="559" s="529" customFormat="1" ht="34.9" hidden="1" customHeight="1" spans="1:12">
      <c r="A559" s="484">
        <v>2080503</v>
      </c>
      <c r="B559" s="243" t="s">
        <v>520</v>
      </c>
      <c r="C559" s="300">
        <v>0</v>
      </c>
      <c r="D559" s="301">
        <v>0</v>
      </c>
      <c r="E559" s="548">
        <v>0</v>
      </c>
      <c r="F559" s="477" t="str">
        <f t="shared" si="56"/>
        <v/>
      </c>
      <c r="G559" s="477" t="str">
        <f t="shared" si="57"/>
        <v/>
      </c>
      <c r="H559" s="731" t="str">
        <f t="shared" si="58"/>
        <v>否</v>
      </c>
      <c r="I559" s="732" t="str">
        <f t="shared" si="59"/>
        <v>项</v>
      </c>
      <c r="J559" s="686" t="str">
        <f t="shared" si="60"/>
        <v>208</v>
      </c>
      <c r="K559" s="686" t="str">
        <f t="shared" si="61"/>
        <v>20805</v>
      </c>
      <c r="L559" s="686" t="str">
        <f t="shared" si="62"/>
        <v>2080503</v>
      </c>
    </row>
    <row r="560" s="529" customFormat="1" ht="34.9" customHeight="1" spans="1:12">
      <c r="A560" s="484">
        <v>2080505</v>
      </c>
      <c r="B560" s="243" t="s">
        <v>521</v>
      </c>
      <c r="C560" s="561">
        <v>12422</v>
      </c>
      <c r="D560" s="561">
        <v>13148</v>
      </c>
      <c r="E560" s="478">
        <v>12842</v>
      </c>
      <c r="F560" s="477">
        <f t="shared" si="56"/>
        <v>0.033810980518435</v>
      </c>
      <c r="G560" s="477">
        <f t="shared" si="57"/>
        <v>0.976726498326742</v>
      </c>
      <c r="H560" s="731" t="str">
        <f t="shared" si="58"/>
        <v>是</v>
      </c>
      <c r="I560" s="732" t="str">
        <f t="shared" si="59"/>
        <v>项</v>
      </c>
      <c r="J560" s="686" t="str">
        <f t="shared" si="60"/>
        <v>208</v>
      </c>
      <c r="K560" s="686" t="str">
        <f t="shared" si="61"/>
        <v>20805</v>
      </c>
      <c r="L560" s="686" t="str">
        <f t="shared" si="62"/>
        <v>2080505</v>
      </c>
    </row>
    <row r="561" s="529" customFormat="1" ht="34.9" customHeight="1" spans="1:12">
      <c r="A561" s="484">
        <v>2080506</v>
      </c>
      <c r="B561" s="243" t="s">
        <v>522</v>
      </c>
      <c r="C561" s="561">
        <v>2416</v>
      </c>
      <c r="D561" s="561">
        <v>3381</v>
      </c>
      <c r="E561" s="561">
        <v>2463</v>
      </c>
      <c r="F561" s="477">
        <f t="shared" si="56"/>
        <v>0.0194536423841059</v>
      </c>
      <c r="G561" s="477">
        <f t="shared" si="57"/>
        <v>0.728482697426797</v>
      </c>
      <c r="H561" s="731" t="str">
        <f t="shared" si="58"/>
        <v>是</v>
      </c>
      <c r="I561" s="732" t="str">
        <f t="shared" si="59"/>
        <v>项</v>
      </c>
      <c r="J561" s="686" t="str">
        <f t="shared" si="60"/>
        <v>208</v>
      </c>
      <c r="K561" s="686" t="str">
        <f t="shared" si="61"/>
        <v>20805</v>
      </c>
      <c r="L561" s="686" t="str">
        <f t="shared" si="62"/>
        <v>2080506</v>
      </c>
    </row>
    <row r="562" s="529" customFormat="1" ht="34.9" customHeight="1" spans="1:12">
      <c r="A562" s="484">
        <v>2080507</v>
      </c>
      <c r="B562" s="243" t="s">
        <v>523</v>
      </c>
      <c r="C562" s="561">
        <v>11943</v>
      </c>
      <c r="D562" s="561">
        <v>11943</v>
      </c>
      <c r="E562" s="478">
        <v>10776</v>
      </c>
      <c r="F562" s="477">
        <f t="shared" si="56"/>
        <v>-0.0977141421753328</v>
      </c>
      <c r="G562" s="477">
        <f t="shared" si="57"/>
        <v>0.902285857824667</v>
      </c>
      <c r="H562" s="731" t="str">
        <f t="shared" si="58"/>
        <v>是</v>
      </c>
      <c r="I562" s="732" t="str">
        <f t="shared" si="59"/>
        <v>项</v>
      </c>
      <c r="J562" s="686" t="str">
        <f t="shared" si="60"/>
        <v>208</v>
      </c>
      <c r="K562" s="686" t="str">
        <f t="shared" si="61"/>
        <v>20805</v>
      </c>
      <c r="L562" s="686" t="str">
        <f t="shared" si="62"/>
        <v>2080507</v>
      </c>
    </row>
    <row r="563" s="529" customFormat="1" ht="34.9" hidden="1" customHeight="1" spans="1:12">
      <c r="A563" s="484">
        <v>2080508</v>
      </c>
      <c r="B563" s="243" t="s">
        <v>524</v>
      </c>
      <c r="C563" s="300">
        <v>0</v>
      </c>
      <c r="D563" s="301">
        <v>0</v>
      </c>
      <c r="E563" s="301">
        <v>0</v>
      </c>
      <c r="F563" s="477" t="str">
        <f t="shared" si="56"/>
        <v/>
      </c>
      <c r="G563" s="477" t="str">
        <f t="shared" si="57"/>
        <v/>
      </c>
      <c r="H563" s="731" t="str">
        <f t="shared" si="58"/>
        <v>否</v>
      </c>
      <c r="I563" s="732" t="str">
        <f t="shared" si="59"/>
        <v>项</v>
      </c>
      <c r="J563" s="686" t="str">
        <f t="shared" si="60"/>
        <v>208</v>
      </c>
      <c r="K563" s="686" t="str">
        <f t="shared" si="61"/>
        <v>20805</v>
      </c>
      <c r="L563" s="686" t="str">
        <f t="shared" si="62"/>
        <v>2080508</v>
      </c>
    </row>
    <row r="564" s="529" customFormat="1" ht="34.9" customHeight="1" spans="1:12">
      <c r="A564" s="484">
        <v>2080599</v>
      </c>
      <c r="B564" s="243" t="s">
        <v>525</v>
      </c>
      <c r="C564" s="561">
        <v>5402</v>
      </c>
      <c r="D564" s="561">
        <v>6664</v>
      </c>
      <c r="E564" s="478">
        <v>5442</v>
      </c>
      <c r="F564" s="477">
        <f t="shared" si="56"/>
        <v>0.00740466493891145</v>
      </c>
      <c r="G564" s="477">
        <f t="shared" si="57"/>
        <v>0.816626650660264</v>
      </c>
      <c r="H564" s="731" t="str">
        <f t="shared" si="58"/>
        <v>是</v>
      </c>
      <c r="I564" s="732" t="str">
        <f t="shared" si="59"/>
        <v>项</v>
      </c>
      <c r="J564" s="686" t="str">
        <f t="shared" si="60"/>
        <v>208</v>
      </c>
      <c r="K564" s="686" t="str">
        <f t="shared" si="61"/>
        <v>20805</v>
      </c>
      <c r="L564" s="686" t="str">
        <f t="shared" si="62"/>
        <v>2080599</v>
      </c>
    </row>
    <row r="565" s="529" customFormat="1" ht="34.9" hidden="1" customHeight="1" spans="1:12">
      <c r="A565" s="482">
        <v>20806</v>
      </c>
      <c r="B565" s="483" t="s">
        <v>526</v>
      </c>
      <c r="C565" s="297">
        <f>SUMIFS(C566:C$1302,$I566:$I$1302,"项",$K566:$K$1302,$A565)</f>
        <v>0</v>
      </c>
      <c r="D565" s="297">
        <f>SUMIFS(D566:D$1302,$I566:$I$1302,"项",$K566:$K$1302,$A565)</f>
        <v>0</v>
      </c>
      <c r="E565" s="297">
        <f>SUMIFS(E566:E$1302,$I566:$I$1302,"项",$K566:$K$1302,$A565)</f>
        <v>0</v>
      </c>
      <c r="F565" s="477" t="str">
        <f t="shared" si="56"/>
        <v/>
      </c>
      <c r="G565" s="477" t="str">
        <f t="shared" si="57"/>
        <v/>
      </c>
      <c r="H565" s="731" t="str">
        <f t="shared" si="58"/>
        <v>否</v>
      </c>
      <c r="I565" s="732" t="str">
        <f t="shared" si="59"/>
        <v>款</v>
      </c>
      <c r="J565" s="686" t="str">
        <f t="shared" si="60"/>
        <v>208</v>
      </c>
      <c r="K565" s="686" t="str">
        <f t="shared" si="61"/>
        <v>20806</v>
      </c>
      <c r="L565" s="686" t="str">
        <f t="shared" si="62"/>
        <v>20806</v>
      </c>
    </row>
    <row r="566" s="529" customFormat="1" ht="34.9" hidden="1" customHeight="1" spans="1:12">
      <c r="A566" s="484">
        <v>2080601</v>
      </c>
      <c r="B566" s="243" t="s">
        <v>527</v>
      </c>
      <c r="C566" s="300">
        <v>0</v>
      </c>
      <c r="D566" s="301">
        <v>0</v>
      </c>
      <c r="E566" s="548">
        <v>0</v>
      </c>
      <c r="F566" s="477" t="str">
        <f t="shared" si="56"/>
        <v/>
      </c>
      <c r="G566" s="477" t="str">
        <f t="shared" si="57"/>
        <v/>
      </c>
      <c r="H566" s="731" t="str">
        <f t="shared" si="58"/>
        <v>否</v>
      </c>
      <c r="I566" s="732" t="str">
        <f t="shared" si="59"/>
        <v>项</v>
      </c>
      <c r="J566" s="686" t="str">
        <f t="shared" si="60"/>
        <v>208</v>
      </c>
      <c r="K566" s="686" t="str">
        <f t="shared" si="61"/>
        <v>20806</v>
      </c>
      <c r="L566" s="686" t="str">
        <f t="shared" si="62"/>
        <v>2080601</v>
      </c>
    </row>
    <row r="567" s="529" customFormat="1" ht="34.9" hidden="1" customHeight="1" spans="1:12">
      <c r="A567" s="484">
        <v>2080602</v>
      </c>
      <c r="B567" s="243" t="s">
        <v>528</v>
      </c>
      <c r="C567" s="300">
        <v>0</v>
      </c>
      <c r="D567" s="301">
        <v>0</v>
      </c>
      <c r="E567" s="548">
        <v>0</v>
      </c>
      <c r="F567" s="477" t="str">
        <f t="shared" si="56"/>
        <v/>
      </c>
      <c r="G567" s="477" t="str">
        <f t="shared" si="57"/>
        <v/>
      </c>
      <c r="H567" s="731" t="str">
        <f t="shared" si="58"/>
        <v>否</v>
      </c>
      <c r="I567" s="732" t="str">
        <f t="shared" si="59"/>
        <v>项</v>
      </c>
      <c r="J567" s="686" t="str">
        <f t="shared" si="60"/>
        <v>208</v>
      </c>
      <c r="K567" s="686" t="str">
        <f t="shared" si="61"/>
        <v>20806</v>
      </c>
      <c r="L567" s="686" t="str">
        <f t="shared" si="62"/>
        <v>2080602</v>
      </c>
    </row>
    <row r="568" s="529" customFormat="1" ht="34.9" hidden="1" customHeight="1" spans="1:12">
      <c r="A568" s="484">
        <v>2080699</v>
      </c>
      <c r="B568" s="243" t="s">
        <v>529</v>
      </c>
      <c r="C568" s="300">
        <v>0</v>
      </c>
      <c r="D568" s="301">
        <v>0</v>
      </c>
      <c r="E568" s="548">
        <v>0</v>
      </c>
      <c r="F568" s="477" t="str">
        <f t="shared" si="56"/>
        <v/>
      </c>
      <c r="G568" s="477" t="str">
        <f t="shared" si="57"/>
        <v/>
      </c>
      <c r="H568" s="731" t="str">
        <f t="shared" si="58"/>
        <v>否</v>
      </c>
      <c r="I568" s="732" t="str">
        <f t="shared" si="59"/>
        <v>项</v>
      </c>
      <c r="J568" s="686" t="str">
        <f t="shared" si="60"/>
        <v>208</v>
      </c>
      <c r="K568" s="686" t="str">
        <f t="shared" si="61"/>
        <v>20806</v>
      </c>
      <c r="L568" s="686" t="str">
        <f t="shared" si="62"/>
        <v>2080699</v>
      </c>
    </row>
    <row r="569" s="529" customFormat="1" ht="34.9" customHeight="1" spans="1:12">
      <c r="A569" s="482">
        <v>20807</v>
      </c>
      <c r="B569" s="483" t="s">
        <v>530</v>
      </c>
      <c r="C569" s="693">
        <f>SUMIFS(C570:C$1302,$I570:$I$1302,"项",$K570:$K$1302,$A569)</f>
        <v>6049</v>
      </c>
      <c r="D569" s="693">
        <f>SUMIFS(D570:D$1302,$I570:$I$1302,"项",$K570:$K$1302,$A569)</f>
        <v>8441</v>
      </c>
      <c r="E569" s="693">
        <f>SUMIFS(E570:E$1302,$I570:$I$1302,"项",$K570:$K$1302,$A569)</f>
        <v>6926</v>
      </c>
      <c r="F569" s="477">
        <f t="shared" si="56"/>
        <v>0.144982641758968</v>
      </c>
      <c r="G569" s="477">
        <f t="shared" si="57"/>
        <v>0.820518895865419</v>
      </c>
      <c r="H569" s="731" t="str">
        <f t="shared" si="58"/>
        <v>是</v>
      </c>
      <c r="I569" s="732" t="str">
        <f t="shared" si="59"/>
        <v>款</v>
      </c>
      <c r="J569" s="686" t="str">
        <f t="shared" si="60"/>
        <v>208</v>
      </c>
      <c r="K569" s="686" t="str">
        <f t="shared" si="61"/>
        <v>20807</v>
      </c>
      <c r="L569" s="686" t="str">
        <f t="shared" si="62"/>
        <v>20807</v>
      </c>
    </row>
    <row r="570" s="529" customFormat="1" ht="34.9" hidden="1" customHeight="1" spans="1:12">
      <c r="A570" s="484">
        <v>2080701</v>
      </c>
      <c r="B570" s="243" t="s">
        <v>531</v>
      </c>
      <c r="C570" s="300">
        <v>0</v>
      </c>
      <c r="D570" s="301">
        <v>0</v>
      </c>
      <c r="E570" s="548">
        <v>0</v>
      </c>
      <c r="F570" s="477" t="str">
        <f t="shared" si="56"/>
        <v/>
      </c>
      <c r="G570" s="477" t="str">
        <f t="shared" si="57"/>
        <v/>
      </c>
      <c r="H570" s="731" t="str">
        <f t="shared" si="58"/>
        <v>否</v>
      </c>
      <c r="I570" s="732" t="str">
        <f t="shared" si="59"/>
        <v>项</v>
      </c>
      <c r="J570" s="686" t="str">
        <f t="shared" si="60"/>
        <v>208</v>
      </c>
      <c r="K570" s="686" t="str">
        <f t="shared" si="61"/>
        <v>20807</v>
      </c>
      <c r="L570" s="686" t="str">
        <f t="shared" si="62"/>
        <v>2080701</v>
      </c>
    </row>
    <row r="571" s="529" customFormat="1" ht="34.9" customHeight="1" spans="1:12">
      <c r="A571" s="484">
        <v>2080702</v>
      </c>
      <c r="B571" s="243" t="s">
        <v>532</v>
      </c>
      <c r="C571" s="561">
        <v>156</v>
      </c>
      <c r="D571" s="561">
        <v>91</v>
      </c>
      <c r="E571" s="478">
        <v>30</v>
      </c>
      <c r="F571" s="477">
        <f t="shared" si="56"/>
        <v>-0.807692307692308</v>
      </c>
      <c r="G571" s="477">
        <f t="shared" si="57"/>
        <v>0.32967032967033</v>
      </c>
      <c r="H571" s="731" t="str">
        <f t="shared" si="58"/>
        <v>是</v>
      </c>
      <c r="I571" s="732" t="str">
        <f t="shared" si="59"/>
        <v>项</v>
      </c>
      <c r="J571" s="686" t="str">
        <f t="shared" si="60"/>
        <v>208</v>
      </c>
      <c r="K571" s="686" t="str">
        <f t="shared" si="61"/>
        <v>20807</v>
      </c>
      <c r="L571" s="686" t="str">
        <f t="shared" si="62"/>
        <v>2080702</v>
      </c>
    </row>
    <row r="572" s="529" customFormat="1" ht="34.9" hidden="1" customHeight="1" spans="1:12">
      <c r="A572" s="484">
        <v>2080704</v>
      </c>
      <c r="B572" s="243" t="s">
        <v>533</v>
      </c>
      <c r="C572" s="300">
        <v>0</v>
      </c>
      <c r="D572" s="301">
        <v>0</v>
      </c>
      <c r="E572" s="301">
        <v>0</v>
      </c>
      <c r="F572" s="477" t="str">
        <f t="shared" si="56"/>
        <v/>
      </c>
      <c r="G572" s="477" t="str">
        <f t="shared" si="57"/>
        <v/>
      </c>
      <c r="H572" s="731" t="str">
        <f t="shared" si="58"/>
        <v>否</v>
      </c>
      <c r="I572" s="732" t="str">
        <f t="shared" si="59"/>
        <v>项</v>
      </c>
      <c r="J572" s="686" t="str">
        <f t="shared" si="60"/>
        <v>208</v>
      </c>
      <c r="K572" s="686" t="str">
        <f t="shared" si="61"/>
        <v>20807</v>
      </c>
      <c r="L572" s="686" t="str">
        <f t="shared" si="62"/>
        <v>2080704</v>
      </c>
    </row>
    <row r="573" s="529" customFormat="1" ht="34.9" customHeight="1" spans="1:12">
      <c r="A573" s="484">
        <v>2080705</v>
      </c>
      <c r="B573" s="243" t="s">
        <v>534</v>
      </c>
      <c r="C573" s="561">
        <v>3</v>
      </c>
      <c r="D573" s="561">
        <v>0</v>
      </c>
      <c r="E573" s="478">
        <v>0</v>
      </c>
      <c r="F573" s="477">
        <f t="shared" si="56"/>
        <v>-1</v>
      </c>
      <c r="G573" s="477" t="str">
        <f t="shared" si="57"/>
        <v/>
      </c>
      <c r="H573" s="731" t="str">
        <f t="shared" si="58"/>
        <v>是</v>
      </c>
      <c r="I573" s="732" t="str">
        <f t="shared" si="59"/>
        <v>项</v>
      </c>
      <c r="J573" s="686" t="str">
        <f t="shared" si="60"/>
        <v>208</v>
      </c>
      <c r="K573" s="686" t="str">
        <f t="shared" si="61"/>
        <v>20807</v>
      </c>
      <c r="L573" s="686" t="str">
        <f t="shared" si="62"/>
        <v>2080705</v>
      </c>
    </row>
    <row r="574" s="529" customFormat="1" ht="34.9" hidden="1" customHeight="1" spans="1:12">
      <c r="A574" s="484">
        <v>2080709</v>
      </c>
      <c r="B574" s="243" t="s">
        <v>535</v>
      </c>
      <c r="C574" s="300">
        <v>0</v>
      </c>
      <c r="D574" s="301">
        <v>0</v>
      </c>
      <c r="E574" s="548">
        <v>0</v>
      </c>
      <c r="F574" s="477" t="str">
        <f t="shared" si="56"/>
        <v/>
      </c>
      <c r="G574" s="477" t="str">
        <f t="shared" si="57"/>
        <v/>
      </c>
      <c r="H574" s="731" t="str">
        <f t="shared" si="58"/>
        <v>否</v>
      </c>
      <c r="I574" s="732" t="str">
        <f t="shared" si="59"/>
        <v>项</v>
      </c>
      <c r="J574" s="686" t="str">
        <f t="shared" si="60"/>
        <v>208</v>
      </c>
      <c r="K574" s="686" t="str">
        <f t="shared" si="61"/>
        <v>20807</v>
      </c>
      <c r="L574" s="686" t="str">
        <f t="shared" si="62"/>
        <v>2080709</v>
      </c>
    </row>
    <row r="575" s="529" customFormat="1" ht="34.9" customHeight="1" spans="1:12">
      <c r="A575" s="484">
        <v>2080711</v>
      </c>
      <c r="B575" s="243" t="s">
        <v>536</v>
      </c>
      <c r="C575" s="561">
        <v>155</v>
      </c>
      <c r="D575" s="561">
        <v>158</v>
      </c>
      <c r="E575" s="478">
        <v>169</v>
      </c>
      <c r="F575" s="477">
        <f t="shared" si="56"/>
        <v>0.0903225806451613</v>
      </c>
      <c r="G575" s="477">
        <f t="shared" si="57"/>
        <v>1.06962025316456</v>
      </c>
      <c r="H575" s="731" t="str">
        <f t="shared" si="58"/>
        <v>是</v>
      </c>
      <c r="I575" s="732" t="str">
        <f t="shared" si="59"/>
        <v>项</v>
      </c>
      <c r="J575" s="686" t="str">
        <f t="shared" si="60"/>
        <v>208</v>
      </c>
      <c r="K575" s="686" t="str">
        <f t="shared" si="61"/>
        <v>20807</v>
      </c>
      <c r="L575" s="686" t="str">
        <f t="shared" si="62"/>
        <v>2080711</v>
      </c>
    </row>
    <row r="576" s="529" customFormat="1" ht="34.9" hidden="1" customHeight="1" spans="1:12">
      <c r="A576" s="484">
        <v>2080712</v>
      </c>
      <c r="B576" s="243" t="s">
        <v>537</v>
      </c>
      <c r="C576" s="300">
        <v>0</v>
      </c>
      <c r="D576" s="301">
        <v>0</v>
      </c>
      <c r="E576" s="301">
        <v>0</v>
      </c>
      <c r="F576" s="477" t="str">
        <f t="shared" si="56"/>
        <v/>
      </c>
      <c r="G576" s="477" t="str">
        <f t="shared" si="57"/>
        <v/>
      </c>
      <c r="H576" s="731" t="str">
        <f t="shared" si="58"/>
        <v>否</v>
      </c>
      <c r="I576" s="732" t="str">
        <f t="shared" si="59"/>
        <v>项</v>
      </c>
      <c r="J576" s="686" t="str">
        <f t="shared" si="60"/>
        <v>208</v>
      </c>
      <c r="K576" s="686" t="str">
        <f t="shared" si="61"/>
        <v>20807</v>
      </c>
      <c r="L576" s="686" t="str">
        <f t="shared" si="62"/>
        <v>2080712</v>
      </c>
    </row>
    <row r="577" s="529" customFormat="1" ht="34.9" hidden="1" customHeight="1" spans="1:12">
      <c r="A577" s="484">
        <v>2080713</v>
      </c>
      <c r="B577" s="243" t="s">
        <v>538</v>
      </c>
      <c r="C577" s="300">
        <v>0</v>
      </c>
      <c r="D577" s="301">
        <v>0</v>
      </c>
      <c r="E577" s="548">
        <v>0</v>
      </c>
      <c r="F577" s="477" t="str">
        <f t="shared" si="56"/>
        <v/>
      </c>
      <c r="G577" s="477" t="str">
        <f t="shared" si="57"/>
        <v/>
      </c>
      <c r="H577" s="731" t="str">
        <f t="shared" si="58"/>
        <v>否</v>
      </c>
      <c r="I577" s="732" t="str">
        <f t="shared" si="59"/>
        <v>项</v>
      </c>
      <c r="J577" s="686" t="str">
        <f t="shared" si="60"/>
        <v>208</v>
      </c>
      <c r="K577" s="686" t="str">
        <f t="shared" si="61"/>
        <v>20807</v>
      </c>
      <c r="L577" s="686" t="str">
        <f t="shared" si="62"/>
        <v>2080713</v>
      </c>
    </row>
    <row r="578" s="529" customFormat="1" ht="34.9" customHeight="1" spans="1:12">
      <c r="A578" s="484">
        <v>2080799</v>
      </c>
      <c r="B578" s="243" t="s">
        <v>539</v>
      </c>
      <c r="C578" s="561">
        <v>5735</v>
      </c>
      <c r="D578" s="561">
        <v>8192</v>
      </c>
      <c r="E578" s="478">
        <v>6727</v>
      </c>
      <c r="F578" s="477">
        <f t="shared" si="56"/>
        <v>0.172972972972973</v>
      </c>
      <c r="G578" s="477">
        <f t="shared" si="57"/>
        <v>0.8211669921875</v>
      </c>
      <c r="H578" s="731" t="str">
        <f t="shared" si="58"/>
        <v>是</v>
      </c>
      <c r="I578" s="732" t="str">
        <f t="shared" si="59"/>
        <v>项</v>
      </c>
      <c r="J578" s="686" t="str">
        <f t="shared" si="60"/>
        <v>208</v>
      </c>
      <c r="K578" s="686" t="str">
        <f t="shared" si="61"/>
        <v>20807</v>
      </c>
      <c r="L578" s="686" t="str">
        <f t="shared" si="62"/>
        <v>2080799</v>
      </c>
    </row>
    <row r="579" s="529" customFormat="1" ht="34.9" customHeight="1" spans="1:12">
      <c r="A579" s="482">
        <v>20808</v>
      </c>
      <c r="B579" s="483" t="s">
        <v>540</v>
      </c>
      <c r="C579" s="693">
        <f>SUMIFS(C580:C$1302,$I580:$I$1302,"项",$K580:$K$1302,$A579)</f>
        <v>4874</v>
      </c>
      <c r="D579" s="693">
        <f>SUMIFS(D580:D$1302,$I580:$I$1302,"项",$K580:$K$1302,$A579)</f>
        <v>6576</v>
      </c>
      <c r="E579" s="693">
        <f>SUMIFS(E580:E$1302,$I580:$I$1302,"项",$K580:$K$1302,$A579)</f>
        <v>5223</v>
      </c>
      <c r="F579" s="477">
        <f t="shared" si="56"/>
        <v>0.0716044316782929</v>
      </c>
      <c r="G579" s="477">
        <f t="shared" si="57"/>
        <v>0.794251824817518</v>
      </c>
      <c r="H579" s="731" t="str">
        <f t="shared" si="58"/>
        <v>是</v>
      </c>
      <c r="I579" s="732" t="str">
        <f t="shared" si="59"/>
        <v>款</v>
      </c>
      <c r="J579" s="686" t="str">
        <f t="shared" si="60"/>
        <v>208</v>
      </c>
      <c r="K579" s="686" t="str">
        <f t="shared" si="61"/>
        <v>20808</v>
      </c>
      <c r="L579" s="686" t="str">
        <f t="shared" si="62"/>
        <v>20808</v>
      </c>
    </row>
    <row r="580" s="529" customFormat="1" ht="34.9" customHeight="1" spans="1:12">
      <c r="A580" s="484">
        <v>2080801</v>
      </c>
      <c r="B580" s="243" t="s">
        <v>541</v>
      </c>
      <c r="C580" s="561">
        <v>2040</v>
      </c>
      <c r="D580" s="561">
        <v>3178</v>
      </c>
      <c r="E580" s="478">
        <v>2288</v>
      </c>
      <c r="F580" s="477">
        <f t="shared" si="56"/>
        <v>0.12156862745098</v>
      </c>
      <c r="G580" s="477">
        <f t="shared" si="57"/>
        <v>0.719949653870359</v>
      </c>
      <c r="H580" s="731" t="str">
        <f t="shared" si="58"/>
        <v>是</v>
      </c>
      <c r="I580" s="732" t="str">
        <f t="shared" si="59"/>
        <v>项</v>
      </c>
      <c r="J580" s="686" t="str">
        <f t="shared" si="60"/>
        <v>208</v>
      </c>
      <c r="K580" s="686" t="str">
        <f t="shared" si="61"/>
        <v>20808</v>
      </c>
      <c r="L580" s="686" t="str">
        <f t="shared" si="62"/>
        <v>2080801</v>
      </c>
    </row>
    <row r="581" s="529" customFormat="1" ht="34.9" customHeight="1" spans="1:12">
      <c r="A581" s="484">
        <v>2080802</v>
      </c>
      <c r="B581" s="243" t="s">
        <v>542</v>
      </c>
      <c r="C581" s="561">
        <v>820</v>
      </c>
      <c r="D581" s="561">
        <v>286</v>
      </c>
      <c r="E581" s="478">
        <v>861</v>
      </c>
      <c r="F581" s="477">
        <f t="shared" si="56"/>
        <v>0.05</v>
      </c>
      <c r="G581" s="477">
        <f t="shared" si="57"/>
        <v>3.01048951048951</v>
      </c>
      <c r="H581" s="731" t="str">
        <f t="shared" si="58"/>
        <v>是</v>
      </c>
      <c r="I581" s="732" t="str">
        <f t="shared" si="59"/>
        <v>项</v>
      </c>
      <c r="J581" s="686" t="str">
        <f t="shared" si="60"/>
        <v>208</v>
      </c>
      <c r="K581" s="686" t="str">
        <f t="shared" si="61"/>
        <v>20808</v>
      </c>
      <c r="L581" s="686" t="str">
        <f t="shared" si="62"/>
        <v>2080802</v>
      </c>
    </row>
    <row r="582" s="529" customFormat="1" ht="34.9" customHeight="1" spans="1:12">
      <c r="A582" s="484">
        <v>2080803</v>
      </c>
      <c r="B582" s="243" t="s">
        <v>543</v>
      </c>
      <c r="C582" s="561">
        <v>37</v>
      </c>
      <c r="D582" s="561">
        <v>1</v>
      </c>
      <c r="E582" s="478">
        <v>37</v>
      </c>
      <c r="F582" s="477">
        <f t="shared" si="56"/>
        <v>0</v>
      </c>
      <c r="G582" s="477">
        <f t="shared" si="57"/>
        <v>37</v>
      </c>
      <c r="H582" s="731" t="str">
        <f t="shared" si="58"/>
        <v>是</v>
      </c>
      <c r="I582" s="732" t="str">
        <f t="shared" si="59"/>
        <v>项</v>
      </c>
      <c r="J582" s="686" t="str">
        <f t="shared" si="60"/>
        <v>208</v>
      </c>
      <c r="K582" s="686" t="str">
        <f t="shared" si="61"/>
        <v>20808</v>
      </c>
      <c r="L582" s="686" t="str">
        <f t="shared" si="62"/>
        <v>2080803</v>
      </c>
    </row>
    <row r="583" s="529" customFormat="1" ht="34.9" hidden="1" customHeight="1" spans="1:12">
      <c r="A583" s="484">
        <v>2080804</v>
      </c>
      <c r="B583" s="243" t="s">
        <v>544</v>
      </c>
      <c r="C583" s="300">
        <v>0</v>
      </c>
      <c r="D583" s="301">
        <v>0</v>
      </c>
      <c r="E583" s="548">
        <v>0</v>
      </c>
      <c r="F583" s="477" t="str">
        <f t="shared" ref="F583:F646" si="63">IF(C583&lt;&gt;0,E583/C583-1,"")</f>
        <v/>
      </c>
      <c r="G583" s="477" t="str">
        <f t="shared" ref="G583:G646" si="64">IF(D583&lt;&gt;0,E583/D583,"")</f>
        <v/>
      </c>
      <c r="H583" s="731" t="str">
        <f t="shared" ref="H583:H646" si="65">IF(LEN(A583)=3,"是",IF(B583&lt;&gt;"",IF(SUM(C583:E583)&lt;&gt;0,"是","否"),"是"))</f>
        <v>否</v>
      </c>
      <c r="I583" s="732" t="str">
        <f t="shared" ref="I583:I646" si="66">_xlfn.IFS(LEN(A583)=3,"类",LEN(A583)=5,"款",LEN(A583)=7,"项")</f>
        <v>项</v>
      </c>
      <c r="J583" s="686" t="str">
        <f t="shared" ref="J583:J646" si="67">LEFT(A583,3)</f>
        <v>208</v>
      </c>
      <c r="K583" s="686" t="str">
        <f t="shared" ref="K583:K646" si="68">LEFT(A583,5)</f>
        <v>20808</v>
      </c>
      <c r="L583" s="686" t="str">
        <f t="shared" ref="L583:L646" si="69">LEFT(A583,7)</f>
        <v>2080804</v>
      </c>
    </row>
    <row r="584" s="529" customFormat="1" ht="34.9" customHeight="1" spans="1:12">
      <c r="A584" s="484">
        <v>2080805</v>
      </c>
      <c r="B584" s="243" t="s">
        <v>545</v>
      </c>
      <c r="C584" s="561">
        <v>206</v>
      </c>
      <c r="D584" s="561">
        <v>214</v>
      </c>
      <c r="E584" s="478">
        <v>188</v>
      </c>
      <c r="F584" s="477">
        <f t="shared" si="63"/>
        <v>-0.087378640776699</v>
      </c>
      <c r="G584" s="477">
        <f t="shared" si="64"/>
        <v>0.878504672897196</v>
      </c>
      <c r="H584" s="731" t="str">
        <f t="shared" si="65"/>
        <v>是</v>
      </c>
      <c r="I584" s="732" t="str">
        <f t="shared" si="66"/>
        <v>项</v>
      </c>
      <c r="J584" s="686" t="str">
        <f t="shared" si="67"/>
        <v>208</v>
      </c>
      <c r="K584" s="686" t="str">
        <f t="shared" si="68"/>
        <v>20808</v>
      </c>
      <c r="L584" s="686" t="str">
        <f t="shared" si="69"/>
        <v>2080805</v>
      </c>
    </row>
    <row r="585" s="529" customFormat="1" ht="34.9" hidden="1" customHeight="1" spans="1:12">
      <c r="A585" s="484">
        <v>2080806</v>
      </c>
      <c r="B585" s="243" t="s">
        <v>546</v>
      </c>
      <c r="C585" s="300">
        <v>0</v>
      </c>
      <c r="D585" s="301">
        <v>0</v>
      </c>
      <c r="E585" s="548">
        <v>0</v>
      </c>
      <c r="F585" s="477" t="str">
        <f t="shared" si="63"/>
        <v/>
      </c>
      <c r="G585" s="477" t="str">
        <f t="shared" si="64"/>
        <v/>
      </c>
      <c r="H585" s="731" t="str">
        <f t="shared" si="65"/>
        <v>否</v>
      </c>
      <c r="I585" s="732" t="str">
        <f t="shared" si="66"/>
        <v>项</v>
      </c>
      <c r="J585" s="686" t="str">
        <f t="shared" si="67"/>
        <v>208</v>
      </c>
      <c r="K585" s="686" t="str">
        <f t="shared" si="68"/>
        <v>20808</v>
      </c>
      <c r="L585" s="686" t="str">
        <f t="shared" si="69"/>
        <v>2080806</v>
      </c>
    </row>
    <row r="586" s="529" customFormat="1" ht="34.9" hidden="1" customHeight="1" spans="1:12">
      <c r="A586" s="484">
        <v>2080807</v>
      </c>
      <c r="B586" s="243" t="s">
        <v>547</v>
      </c>
      <c r="C586" s="300">
        <v>0</v>
      </c>
      <c r="D586" s="301">
        <v>0</v>
      </c>
      <c r="E586" s="301">
        <v>0</v>
      </c>
      <c r="F586" s="477" t="str">
        <f t="shared" si="63"/>
        <v/>
      </c>
      <c r="G586" s="477" t="str">
        <f t="shared" si="64"/>
        <v/>
      </c>
      <c r="H586" s="731" t="str">
        <f t="shared" si="65"/>
        <v>否</v>
      </c>
      <c r="I586" s="732" t="str">
        <f t="shared" si="66"/>
        <v>项</v>
      </c>
      <c r="J586" s="686" t="str">
        <f t="shared" si="67"/>
        <v>208</v>
      </c>
      <c r="K586" s="686" t="str">
        <f t="shared" si="68"/>
        <v>20808</v>
      </c>
      <c r="L586" s="686" t="str">
        <f t="shared" si="69"/>
        <v>2080807</v>
      </c>
    </row>
    <row r="587" s="529" customFormat="1" ht="34.9" customHeight="1" spans="1:12">
      <c r="A587" s="484">
        <v>2080808</v>
      </c>
      <c r="B587" s="243" t="s">
        <v>548</v>
      </c>
      <c r="C587" s="561">
        <v>67</v>
      </c>
      <c r="D587" s="561">
        <v>78</v>
      </c>
      <c r="E587" s="478">
        <v>74</v>
      </c>
      <c r="F587" s="477">
        <f t="shared" si="63"/>
        <v>0.104477611940299</v>
      </c>
      <c r="G587" s="477">
        <f t="shared" si="64"/>
        <v>0.948717948717949</v>
      </c>
      <c r="H587" s="731" t="str">
        <f t="shared" si="65"/>
        <v>是</v>
      </c>
      <c r="I587" s="732" t="str">
        <f t="shared" si="66"/>
        <v>项</v>
      </c>
      <c r="J587" s="686" t="str">
        <f t="shared" si="67"/>
        <v>208</v>
      </c>
      <c r="K587" s="686" t="str">
        <f t="shared" si="68"/>
        <v>20808</v>
      </c>
      <c r="L587" s="686" t="str">
        <f t="shared" si="69"/>
        <v>2080808</v>
      </c>
    </row>
    <row r="588" s="529" customFormat="1" ht="34.9" customHeight="1" spans="1:12">
      <c r="A588" s="484">
        <v>2080899</v>
      </c>
      <c r="B588" s="243" t="s">
        <v>549</v>
      </c>
      <c r="C588" s="561">
        <v>1704</v>
      </c>
      <c r="D588" s="561">
        <v>2819</v>
      </c>
      <c r="E588" s="478">
        <v>1775</v>
      </c>
      <c r="F588" s="477">
        <f t="shared" si="63"/>
        <v>0.0416666666666667</v>
      </c>
      <c r="G588" s="477">
        <f t="shared" si="64"/>
        <v>0.629655906349769</v>
      </c>
      <c r="H588" s="731" t="str">
        <f t="shared" si="65"/>
        <v>是</v>
      </c>
      <c r="I588" s="732" t="str">
        <f t="shared" si="66"/>
        <v>项</v>
      </c>
      <c r="J588" s="686" t="str">
        <f t="shared" si="67"/>
        <v>208</v>
      </c>
      <c r="K588" s="686" t="str">
        <f t="shared" si="68"/>
        <v>20808</v>
      </c>
      <c r="L588" s="686" t="str">
        <f t="shared" si="69"/>
        <v>2080899</v>
      </c>
    </row>
    <row r="589" s="529" customFormat="1" ht="34.9" customHeight="1" spans="1:12">
      <c r="A589" s="482">
        <v>20809</v>
      </c>
      <c r="B589" s="483" t="s">
        <v>550</v>
      </c>
      <c r="C589" s="693">
        <f>SUMIFS(C590:C$1302,$I590:$I$1302,"项",$K590:$K$1302,$A589)</f>
        <v>485</v>
      </c>
      <c r="D589" s="693">
        <f>SUMIFS(D590:D$1302,$I590:$I$1302,"项",$K590:$K$1302,$A589)</f>
        <v>414</v>
      </c>
      <c r="E589" s="693">
        <f>SUMIFS(E590:E$1302,$I590:$I$1302,"项",$K590:$K$1302,$A589)</f>
        <v>308</v>
      </c>
      <c r="F589" s="477">
        <f t="shared" si="63"/>
        <v>-0.364948453608247</v>
      </c>
      <c r="G589" s="477">
        <f t="shared" si="64"/>
        <v>0.743961352657005</v>
      </c>
      <c r="H589" s="731" t="str">
        <f t="shared" si="65"/>
        <v>是</v>
      </c>
      <c r="I589" s="732" t="str">
        <f t="shared" si="66"/>
        <v>款</v>
      </c>
      <c r="J589" s="686" t="str">
        <f t="shared" si="67"/>
        <v>208</v>
      </c>
      <c r="K589" s="686" t="str">
        <f t="shared" si="68"/>
        <v>20809</v>
      </c>
      <c r="L589" s="686" t="str">
        <f t="shared" si="69"/>
        <v>20809</v>
      </c>
    </row>
    <row r="590" s="529" customFormat="1" ht="34.9" customHeight="1" spans="1:12">
      <c r="A590" s="484">
        <v>2080901</v>
      </c>
      <c r="B590" s="243" t="s">
        <v>551</v>
      </c>
      <c r="C590" s="561">
        <v>141</v>
      </c>
      <c r="D590" s="561">
        <v>311</v>
      </c>
      <c r="E590" s="478">
        <v>124</v>
      </c>
      <c r="F590" s="477">
        <f t="shared" si="63"/>
        <v>-0.120567375886525</v>
      </c>
      <c r="G590" s="477">
        <f t="shared" si="64"/>
        <v>0.398713826366559</v>
      </c>
      <c r="H590" s="731" t="str">
        <f t="shared" si="65"/>
        <v>是</v>
      </c>
      <c r="I590" s="732" t="str">
        <f t="shared" si="66"/>
        <v>项</v>
      </c>
      <c r="J590" s="686" t="str">
        <f t="shared" si="67"/>
        <v>208</v>
      </c>
      <c r="K590" s="686" t="str">
        <f t="shared" si="68"/>
        <v>20809</v>
      </c>
      <c r="L590" s="686" t="str">
        <f t="shared" si="69"/>
        <v>2080901</v>
      </c>
    </row>
    <row r="591" s="529" customFormat="1" ht="34.9" customHeight="1" spans="1:12">
      <c r="A591" s="484">
        <v>2080902</v>
      </c>
      <c r="B591" s="243" t="s">
        <v>552</v>
      </c>
      <c r="C591" s="561">
        <v>42</v>
      </c>
      <c r="D591" s="561">
        <v>72</v>
      </c>
      <c r="E591" s="478">
        <v>56</v>
      </c>
      <c r="F591" s="477">
        <f t="shared" si="63"/>
        <v>0.333333333333333</v>
      </c>
      <c r="G591" s="477">
        <f t="shared" si="64"/>
        <v>0.777777777777778</v>
      </c>
      <c r="H591" s="731" t="str">
        <f t="shared" si="65"/>
        <v>是</v>
      </c>
      <c r="I591" s="732" t="str">
        <f t="shared" si="66"/>
        <v>项</v>
      </c>
      <c r="J591" s="686" t="str">
        <f t="shared" si="67"/>
        <v>208</v>
      </c>
      <c r="K591" s="686" t="str">
        <f t="shared" si="68"/>
        <v>20809</v>
      </c>
      <c r="L591" s="686" t="str">
        <f t="shared" si="69"/>
        <v>2080902</v>
      </c>
    </row>
    <row r="592" s="529" customFormat="1" ht="34.9" customHeight="1" spans="1:12">
      <c r="A592" s="737">
        <v>2080903</v>
      </c>
      <c r="B592" s="243" t="s">
        <v>553</v>
      </c>
      <c r="C592" s="561">
        <v>15</v>
      </c>
      <c r="D592" s="561">
        <v>2</v>
      </c>
      <c r="E592" s="478">
        <v>2</v>
      </c>
      <c r="F592" s="477">
        <f t="shared" si="63"/>
        <v>-0.866666666666667</v>
      </c>
      <c r="G592" s="477">
        <f t="shared" si="64"/>
        <v>1</v>
      </c>
      <c r="H592" s="731" t="str">
        <f t="shared" si="65"/>
        <v>是</v>
      </c>
      <c r="I592" s="732" t="str">
        <f t="shared" si="66"/>
        <v>项</v>
      </c>
      <c r="J592" s="686" t="str">
        <f t="shared" si="67"/>
        <v>208</v>
      </c>
      <c r="K592" s="686" t="str">
        <f t="shared" si="68"/>
        <v>20809</v>
      </c>
      <c r="L592" s="686" t="str">
        <f t="shared" si="69"/>
        <v>2080903</v>
      </c>
    </row>
    <row r="593" s="529" customFormat="1" ht="34.9" customHeight="1" spans="1:12">
      <c r="A593" s="738">
        <v>2080904</v>
      </c>
      <c r="B593" s="243" t="s">
        <v>554</v>
      </c>
      <c r="C593" s="561">
        <v>1</v>
      </c>
      <c r="D593" s="561">
        <v>3</v>
      </c>
      <c r="E593" s="478">
        <v>0</v>
      </c>
      <c r="F593" s="477">
        <f t="shared" si="63"/>
        <v>-1</v>
      </c>
      <c r="G593" s="477">
        <f t="shared" si="64"/>
        <v>0</v>
      </c>
      <c r="H593" s="731" t="str">
        <f t="shared" si="65"/>
        <v>是</v>
      </c>
      <c r="I593" s="732" t="str">
        <f t="shared" si="66"/>
        <v>项</v>
      </c>
      <c r="J593" s="686" t="str">
        <f t="shared" si="67"/>
        <v>208</v>
      </c>
      <c r="K593" s="686" t="str">
        <f t="shared" si="68"/>
        <v>20809</v>
      </c>
      <c r="L593" s="686" t="str">
        <f t="shared" si="69"/>
        <v>2080904</v>
      </c>
    </row>
    <row r="594" s="529" customFormat="1" ht="34.9" customHeight="1" spans="1:12">
      <c r="A594" s="739">
        <v>2080905</v>
      </c>
      <c r="B594" s="299" t="s">
        <v>555</v>
      </c>
      <c r="C594" s="561">
        <v>259</v>
      </c>
      <c r="D594" s="561">
        <v>3</v>
      </c>
      <c r="E594" s="561">
        <v>123</v>
      </c>
      <c r="F594" s="477">
        <f t="shared" si="63"/>
        <v>-0.525096525096525</v>
      </c>
      <c r="G594" s="477">
        <f t="shared" si="64"/>
        <v>41</v>
      </c>
      <c r="H594" s="731" t="str">
        <f t="shared" si="65"/>
        <v>是</v>
      </c>
      <c r="I594" s="732" t="str">
        <f t="shared" si="66"/>
        <v>项</v>
      </c>
      <c r="J594" s="686" t="str">
        <f t="shared" si="67"/>
        <v>208</v>
      </c>
      <c r="K594" s="686" t="str">
        <f t="shared" si="68"/>
        <v>20809</v>
      </c>
      <c r="L594" s="686" t="str">
        <f t="shared" si="69"/>
        <v>2080905</v>
      </c>
    </row>
    <row r="595" s="529" customFormat="1" ht="34.9" customHeight="1" spans="1:12">
      <c r="A595" s="484">
        <v>2080999</v>
      </c>
      <c r="B595" s="299" t="s">
        <v>556</v>
      </c>
      <c r="C595" s="561">
        <v>27</v>
      </c>
      <c r="D595" s="561">
        <v>23</v>
      </c>
      <c r="E595" s="478">
        <v>3</v>
      </c>
      <c r="F595" s="477">
        <f t="shared" si="63"/>
        <v>-0.888888888888889</v>
      </c>
      <c r="G595" s="477">
        <f t="shared" si="64"/>
        <v>0.130434782608696</v>
      </c>
      <c r="H595" s="731" t="str">
        <f t="shared" si="65"/>
        <v>是</v>
      </c>
      <c r="I595" s="732" t="str">
        <f t="shared" si="66"/>
        <v>项</v>
      </c>
      <c r="J595" s="686" t="str">
        <f t="shared" si="67"/>
        <v>208</v>
      </c>
      <c r="K595" s="686" t="str">
        <f t="shared" si="68"/>
        <v>20809</v>
      </c>
      <c r="L595" s="686" t="str">
        <f t="shared" si="69"/>
        <v>2080999</v>
      </c>
    </row>
    <row r="596" s="529" customFormat="1" ht="34.9" customHeight="1" spans="1:12">
      <c r="A596" s="482">
        <v>20810</v>
      </c>
      <c r="B596" s="296" t="s">
        <v>557</v>
      </c>
      <c r="C596" s="693">
        <f>SUMIFS(C597:C$1302,$I597:$I$1302,"项",$K597:$K$1302,$A596)</f>
        <v>2194</v>
      </c>
      <c r="D596" s="693">
        <f>SUMIFS(D597:D$1302,$I597:$I$1302,"项",$K597:$K$1302,$A596)</f>
        <v>2660</v>
      </c>
      <c r="E596" s="693">
        <f>SUMIFS(E597:E$1302,$I597:$I$1302,"项",$K597:$K$1302,$A596)</f>
        <v>2455</v>
      </c>
      <c r="F596" s="477">
        <f t="shared" si="63"/>
        <v>0.118960802187785</v>
      </c>
      <c r="G596" s="477">
        <f t="shared" si="64"/>
        <v>0.922932330827068</v>
      </c>
      <c r="H596" s="731" t="str">
        <f t="shared" si="65"/>
        <v>是</v>
      </c>
      <c r="I596" s="732" t="str">
        <f t="shared" si="66"/>
        <v>款</v>
      </c>
      <c r="J596" s="686" t="str">
        <f t="shared" si="67"/>
        <v>208</v>
      </c>
      <c r="K596" s="686" t="str">
        <f t="shared" si="68"/>
        <v>20810</v>
      </c>
      <c r="L596" s="686" t="str">
        <f t="shared" si="69"/>
        <v>20810</v>
      </c>
    </row>
    <row r="597" s="529" customFormat="1" ht="34.9" customHeight="1" spans="1:12">
      <c r="A597" s="484">
        <v>2081001</v>
      </c>
      <c r="B597" s="299" t="s">
        <v>558</v>
      </c>
      <c r="C597" s="561">
        <v>214</v>
      </c>
      <c r="D597" s="561">
        <v>248</v>
      </c>
      <c r="E597" s="478">
        <v>226</v>
      </c>
      <c r="F597" s="477">
        <f t="shared" si="63"/>
        <v>0.0560747663551402</v>
      </c>
      <c r="G597" s="477">
        <f t="shared" si="64"/>
        <v>0.911290322580645</v>
      </c>
      <c r="H597" s="731" t="str">
        <f t="shared" si="65"/>
        <v>是</v>
      </c>
      <c r="I597" s="732" t="str">
        <f t="shared" si="66"/>
        <v>项</v>
      </c>
      <c r="J597" s="686" t="str">
        <f t="shared" si="67"/>
        <v>208</v>
      </c>
      <c r="K597" s="686" t="str">
        <f t="shared" si="68"/>
        <v>20810</v>
      </c>
      <c r="L597" s="686" t="str">
        <f t="shared" si="69"/>
        <v>2081001</v>
      </c>
    </row>
    <row r="598" s="529" customFormat="1" ht="34.9" customHeight="1" spans="1:12">
      <c r="A598" s="484">
        <v>2081002</v>
      </c>
      <c r="B598" s="299" t="s">
        <v>559</v>
      </c>
      <c r="C598" s="561">
        <v>894</v>
      </c>
      <c r="D598" s="561">
        <v>1275</v>
      </c>
      <c r="E598" s="478">
        <v>920</v>
      </c>
      <c r="F598" s="477">
        <f t="shared" si="63"/>
        <v>0.029082774049217</v>
      </c>
      <c r="G598" s="477">
        <f t="shared" si="64"/>
        <v>0.72156862745098</v>
      </c>
      <c r="H598" s="731" t="str">
        <f t="shared" si="65"/>
        <v>是</v>
      </c>
      <c r="I598" s="732" t="str">
        <f t="shared" si="66"/>
        <v>项</v>
      </c>
      <c r="J598" s="686" t="str">
        <f t="shared" si="67"/>
        <v>208</v>
      </c>
      <c r="K598" s="686" t="str">
        <f t="shared" si="68"/>
        <v>20810</v>
      </c>
      <c r="L598" s="686" t="str">
        <f t="shared" si="69"/>
        <v>2081002</v>
      </c>
    </row>
    <row r="599" s="529" customFormat="1" ht="34.9" hidden="1" customHeight="1" spans="1:12">
      <c r="A599" s="484">
        <v>2081003</v>
      </c>
      <c r="B599" s="299" t="s">
        <v>560</v>
      </c>
      <c r="C599" s="300">
        <v>0</v>
      </c>
      <c r="D599" s="301">
        <v>0</v>
      </c>
      <c r="E599" s="548">
        <v>0</v>
      </c>
      <c r="F599" s="477" t="str">
        <f t="shared" si="63"/>
        <v/>
      </c>
      <c r="G599" s="477" t="str">
        <f t="shared" si="64"/>
        <v/>
      </c>
      <c r="H599" s="731" t="str">
        <f t="shared" si="65"/>
        <v>否</v>
      </c>
      <c r="I599" s="732" t="str">
        <f t="shared" si="66"/>
        <v>项</v>
      </c>
      <c r="J599" s="686" t="str">
        <f t="shared" si="67"/>
        <v>208</v>
      </c>
      <c r="K599" s="686" t="str">
        <f t="shared" si="68"/>
        <v>20810</v>
      </c>
      <c r="L599" s="686" t="str">
        <f t="shared" si="69"/>
        <v>2081003</v>
      </c>
    </row>
    <row r="600" s="529" customFormat="1" ht="34.9" customHeight="1" spans="1:12">
      <c r="A600" s="484">
        <v>2081004</v>
      </c>
      <c r="B600" s="299" t="s">
        <v>561</v>
      </c>
      <c r="C600" s="561">
        <v>535</v>
      </c>
      <c r="D600" s="561">
        <v>525</v>
      </c>
      <c r="E600" s="478">
        <v>793</v>
      </c>
      <c r="F600" s="477">
        <f t="shared" si="63"/>
        <v>0.482242990654206</v>
      </c>
      <c r="G600" s="477">
        <f t="shared" si="64"/>
        <v>1.51047619047619</v>
      </c>
      <c r="H600" s="731" t="str">
        <f t="shared" si="65"/>
        <v>是</v>
      </c>
      <c r="I600" s="732" t="str">
        <f t="shared" si="66"/>
        <v>项</v>
      </c>
      <c r="J600" s="686" t="str">
        <f t="shared" si="67"/>
        <v>208</v>
      </c>
      <c r="K600" s="686" t="str">
        <f t="shared" si="68"/>
        <v>20810</v>
      </c>
      <c r="L600" s="686" t="str">
        <f t="shared" si="69"/>
        <v>2081004</v>
      </c>
    </row>
    <row r="601" s="529" customFormat="1" ht="34.9" customHeight="1" spans="1:12">
      <c r="A601" s="484">
        <v>2081005</v>
      </c>
      <c r="B601" s="299" t="s">
        <v>562</v>
      </c>
      <c r="C601" s="561">
        <v>300</v>
      </c>
      <c r="D601" s="561">
        <v>287</v>
      </c>
      <c r="E601" s="561">
        <v>333</v>
      </c>
      <c r="F601" s="477">
        <f t="shared" si="63"/>
        <v>0.11</v>
      </c>
      <c r="G601" s="477">
        <f t="shared" si="64"/>
        <v>1.1602787456446</v>
      </c>
      <c r="H601" s="731" t="str">
        <f t="shared" si="65"/>
        <v>是</v>
      </c>
      <c r="I601" s="732" t="str">
        <f t="shared" si="66"/>
        <v>项</v>
      </c>
      <c r="J601" s="686" t="str">
        <f t="shared" si="67"/>
        <v>208</v>
      </c>
      <c r="K601" s="686" t="str">
        <f t="shared" si="68"/>
        <v>20810</v>
      </c>
      <c r="L601" s="686" t="str">
        <f t="shared" si="69"/>
        <v>2081005</v>
      </c>
    </row>
    <row r="602" s="529" customFormat="1" ht="34.9" customHeight="1" spans="1:12">
      <c r="A602" s="484">
        <v>2081006</v>
      </c>
      <c r="B602" s="299" t="s">
        <v>563</v>
      </c>
      <c r="C602" s="561">
        <v>251</v>
      </c>
      <c r="D602" s="561">
        <v>325</v>
      </c>
      <c r="E602" s="478">
        <v>183</v>
      </c>
      <c r="F602" s="477">
        <f t="shared" si="63"/>
        <v>-0.270916334661355</v>
      </c>
      <c r="G602" s="477">
        <f t="shared" si="64"/>
        <v>0.563076923076923</v>
      </c>
      <c r="H602" s="731" t="str">
        <f t="shared" si="65"/>
        <v>是</v>
      </c>
      <c r="I602" s="732" t="str">
        <f t="shared" si="66"/>
        <v>项</v>
      </c>
      <c r="J602" s="686" t="str">
        <f t="shared" si="67"/>
        <v>208</v>
      </c>
      <c r="K602" s="686" t="str">
        <f t="shared" si="68"/>
        <v>20810</v>
      </c>
      <c r="L602" s="686" t="str">
        <f t="shared" si="69"/>
        <v>2081006</v>
      </c>
    </row>
    <row r="603" s="529" customFormat="1" ht="34.9" hidden="1" customHeight="1" spans="1:12">
      <c r="A603" s="484">
        <v>2081099</v>
      </c>
      <c r="B603" s="299" t="s">
        <v>564</v>
      </c>
      <c r="C603" s="300">
        <v>0</v>
      </c>
      <c r="D603" s="301">
        <v>0</v>
      </c>
      <c r="E603" s="548">
        <v>0</v>
      </c>
      <c r="F603" s="477" t="str">
        <f t="shared" si="63"/>
        <v/>
      </c>
      <c r="G603" s="477" t="str">
        <f t="shared" si="64"/>
        <v/>
      </c>
      <c r="H603" s="731" t="str">
        <f t="shared" si="65"/>
        <v>否</v>
      </c>
      <c r="I603" s="732" t="str">
        <f t="shared" si="66"/>
        <v>项</v>
      </c>
      <c r="J603" s="686" t="str">
        <f t="shared" si="67"/>
        <v>208</v>
      </c>
      <c r="K603" s="686" t="str">
        <f t="shared" si="68"/>
        <v>20810</v>
      </c>
      <c r="L603" s="686" t="str">
        <f t="shared" si="69"/>
        <v>2081099</v>
      </c>
    </row>
    <row r="604" s="529" customFormat="1" ht="34.9" customHeight="1" spans="1:12">
      <c r="A604" s="482">
        <v>20811</v>
      </c>
      <c r="B604" s="296" t="s">
        <v>565</v>
      </c>
      <c r="C604" s="693">
        <f>SUMIFS(C605:C$1302,$I605:$I$1302,"项",$K605:$K$1302,$A604)</f>
        <v>2368</v>
      </c>
      <c r="D604" s="693">
        <f>SUMIFS(D605:D$1302,$I605:$I$1302,"项",$K605:$K$1302,$A604)</f>
        <v>2916</v>
      </c>
      <c r="E604" s="693">
        <f>SUMIFS(E605:E$1302,$I605:$I$1302,"项",$K605:$K$1302,$A604)</f>
        <v>2637</v>
      </c>
      <c r="F604" s="477">
        <f t="shared" si="63"/>
        <v>0.113597972972973</v>
      </c>
      <c r="G604" s="477">
        <f t="shared" si="64"/>
        <v>0.904320987654321</v>
      </c>
      <c r="H604" s="731" t="str">
        <f t="shared" si="65"/>
        <v>是</v>
      </c>
      <c r="I604" s="732" t="str">
        <f t="shared" si="66"/>
        <v>款</v>
      </c>
      <c r="J604" s="686" t="str">
        <f t="shared" si="67"/>
        <v>208</v>
      </c>
      <c r="K604" s="686" t="str">
        <f t="shared" si="68"/>
        <v>20811</v>
      </c>
      <c r="L604" s="686" t="str">
        <f t="shared" si="69"/>
        <v>20811</v>
      </c>
    </row>
    <row r="605" s="529" customFormat="1" ht="34.9" customHeight="1" spans="1:12">
      <c r="A605" s="484">
        <v>2081101</v>
      </c>
      <c r="B605" s="299" t="s">
        <v>151</v>
      </c>
      <c r="C605" s="561">
        <v>121</v>
      </c>
      <c r="D605" s="561">
        <v>123</v>
      </c>
      <c r="E605" s="478">
        <v>112</v>
      </c>
      <c r="F605" s="477">
        <f t="shared" si="63"/>
        <v>-0.0743801652892562</v>
      </c>
      <c r="G605" s="477">
        <f t="shared" si="64"/>
        <v>0.910569105691057</v>
      </c>
      <c r="H605" s="731" t="str">
        <f t="shared" si="65"/>
        <v>是</v>
      </c>
      <c r="I605" s="732" t="str">
        <f t="shared" si="66"/>
        <v>项</v>
      </c>
      <c r="J605" s="686" t="str">
        <f t="shared" si="67"/>
        <v>208</v>
      </c>
      <c r="K605" s="686" t="str">
        <f t="shared" si="68"/>
        <v>20811</v>
      </c>
      <c r="L605" s="686" t="str">
        <f t="shared" si="69"/>
        <v>2081101</v>
      </c>
    </row>
    <row r="606" s="529" customFormat="1" ht="34.9" hidden="1" customHeight="1" spans="1:12">
      <c r="A606" s="484">
        <v>2081102</v>
      </c>
      <c r="B606" s="299" t="s">
        <v>152</v>
      </c>
      <c r="C606" s="300">
        <v>0</v>
      </c>
      <c r="D606" s="301">
        <v>0</v>
      </c>
      <c r="E606" s="548">
        <v>0</v>
      </c>
      <c r="F606" s="477" t="str">
        <f t="shared" si="63"/>
        <v/>
      </c>
      <c r="G606" s="477" t="str">
        <f t="shared" si="64"/>
        <v/>
      </c>
      <c r="H606" s="731" t="str">
        <f t="shared" si="65"/>
        <v>否</v>
      </c>
      <c r="I606" s="732" t="str">
        <f t="shared" si="66"/>
        <v>项</v>
      </c>
      <c r="J606" s="686" t="str">
        <f t="shared" si="67"/>
        <v>208</v>
      </c>
      <c r="K606" s="686" t="str">
        <f t="shared" si="68"/>
        <v>20811</v>
      </c>
      <c r="L606" s="686" t="str">
        <f t="shared" si="69"/>
        <v>2081102</v>
      </c>
    </row>
    <row r="607" s="529" customFormat="1" ht="34.9" hidden="1" customHeight="1" spans="1:12">
      <c r="A607" s="484">
        <v>2081103</v>
      </c>
      <c r="B607" s="299" t="s">
        <v>153</v>
      </c>
      <c r="C607" s="300">
        <v>0</v>
      </c>
      <c r="D607" s="301">
        <v>0</v>
      </c>
      <c r="E607" s="548">
        <v>0</v>
      </c>
      <c r="F607" s="477" t="str">
        <f t="shared" si="63"/>
        <v/>
      </c>
      <c r="G607" s="477" t="str">
        <f t="shared" si="64"/>
        <v/>
      </c>
      <c r="H607" s="731" t="str">
        <f t="shared" si="65"/>
        <v>否</v>
      </c>
      <c r="I607" s="732" t="str">
        <f t="shared" si="66"/>
        <v>项</v>
      </c>
      <c r="J607" s="686" t="str">
        <f t="shared" si="67"/>
        <v>208</v>
      </c>
      <c r="K607" s="686" t="str">
        <f t="shared" si="68"/>
        <v>20811</v>
      </c>
      <c r="L607" s="686" t="str">
        <f t="shared" si="69"/>
        <v>2081103</v>
      </c>
    </row>
    <row r="608" s="529" customFormat="1" ht="34.9" customHeight="1" spans="1:12">
      <c r="A608" s="484">
        <v>2081104</v>
      </c>
      <c r="B608" s="299" t="s">
        <v>566</v>
      </c>
      <c r="C608" s="561">
        <v>2</v>
      </c>
      <c r="D608" s="561">
        <v>69</v>
      </c>
      <c r="E608" s="478">
        <v>41</v>
      </c>
      <c r="F608" s="477">
        <f t="shared" si="63"/>
        <v>19.5</v>
      </c>
      <c r="G608" s="477">
        <f t="shared" si="64"/>
        <v>0.594202898550725</v>
      </c>
      <c r="H608" s="731" t="str">
        <f t="shared" si="65"/>
        <v>是</v>
      </c>
      <c r="I608" s="732" t="str">
        <f t="shared" si="66"/>
        <v>项</v>
      </c>
      <c r="J608" s="686" t="str">
        <f t="shared" si="67"/>
        <v>208</v>
      </c>
      <c r="K608" s="686" t="str">
        <f t="shared" si="68"/>
        <v>20811</v>
      </c>
      <c r="L608" s="686" t="str">
        <f t="shared" si="69"/>
        <v>2081104</v>
      </c>
    </row>
    <row r="609" s="529" customFormat="1" ht="34.9" customHeight="1" spans="1:12">
      <c r="A609" s="484">
        <v>2081105</v>
      </c>
      <c r="B609" s="299" t="s">
        <v>567</v>
      </c>
      <c r="C609" s="561">
        <v>77</v>
      </c>
      <c r="D609" s="561">
        <v>125</v>
      </c>
      <c r="E609" s="561">
        <v>116</v>
      </c>
      <c r="F609" s="477">
        <f t="shared" si="63"/>
        <v>0.506493506493507</v>
      </c>
      <c r="G609" s="477">
        <f t="shared" si="64"/>
        <v>0.928</v>
      </c>
      <c r="H609" s="731" t="str">
        <f t="shared" si="65"/>
        <v>是</v>
      </c>
      <c r="I609" s="732" t="str">
        <f t="shared" si="66"/>
        <v>项</v>
      </c>
      <c r="J609" s="686" t="str">
        <f t="shared" si="67"/>
        <v>208</v>
      </c>
      <c r="K609" s="686" t="str">
        <f t="shared" si="68"/>
        <v>20811</v>
      </c>
      <c r="L609" s="686" t="str">
        <f t="shared" si="69"/>
        <v>2081105</v>
      </c>
    </row>
    <row r="610" s="529" customFormat="1" ht="34.9" hidden="1" customHeight="1" spans="1:12">
      <c r="A610" s="484">
        <v>2081106</v>
      </c>
      <c r="B610" s="299" t="s">
        <v>568</v>
      </c>
      <c r="C610" s="300">
        <v>0</v>
      </c>
      <c r="D610" s="301">
        <v>0</v>
      </c>
      <c r="E610" s="548">
        <v>0</v>
      </c>
      <c r="F610" s="477" t="str">
        <f t="shared" si="63"/>
        <v/>
      </c>
      <c r="G610" s="477" t="str">
        <f t="shared" si="64"/>
        <v/>
      </c>
      <c r="H610" s="731" t="str">
        <f t="shared" si="65"/>
        <v>否</v>
      </c>
      <c r="I610" s="732" t="str">
        <f t="shared" si="66"/>
        <v>项</v>
      </c>
      <c r="J610" s="686" t="str">
        <f t="shared" si="67"/>
        <v>208</v>
      </c>
      <c r="K610" s="686" t="str">
        <f t="shared" si="68"/>
        <v>20811</v>
      </c>
      <c r="L610" s="686" t="str">
        <f t="shared" si="69"/>
        <v>2081106</v>
      </c>
    </row>
    <row r="611" s="529" customFormat="1" ht="34.9" customHeight="1" spans="1:12">
      <c r="A611" s="484">
        <v>2081107</v>
      </c>
      <c r="B611" s="299" t="s">
        <v>569</v>
      </c>
      <c r="C611" s="561">
        <v>1607</v>
      </c>
      <c r="D611" s="561">
        <v>1751</v>
      </c>
      <c r="E611" s="478">
        <v>1631</v>
      </c>
      <c r="F611" s="477">
        <f t="shared" si="63"/>
        <v>0.0149346608587431</v>
      </c>
      <c r="G611" s="477">
        <f t="shared" si="64"/>
        <v>0.931467732724158</v>
      </c>
      <c r="H611" s="731" t="str">
        <f t="shared" si="65"/>
        <v>是</v>
      </c>
      <c r="I611" s="732" t="str">
        <f t="shared" si="66"/>
        <v>项</v>
      </c>
      <c r="J611" s="686" t="str">
        <f t="shared" si="67"/>
        <v>208</v>
      </c>
      <c r="K611" s="686" t="str">
        <f t="shared" si="68"/>
        <v>20811</v>
      </c>
      <c r="L611" s="686" t="str">
        <f t="shared" si="69"/>
        <v>2081107</v>
      </c>
    </row>
    <row r="612" s="529" customFormat="1" ht="34.9" customHeight="1" spans="1:12">
      <c r="A612" s="484">
        <v>2081199</v>
      </c>
      <c r="B612" s="299" t="s">
        <v>570</v>
      </c>
      <c r="C612" s="561">
        <v>561</v>
      </c>
      <c r="D612" s="561">
        <v>848</v>
      </c>
      <c r="E612" s="478">
        <v>737</v>
      </c>
      <c r="F612" s="477">
        <f t="shared" si="63"/>
        <v>0.313725490196078</v>
      </c>
      <c r="G612" s="477">
        <f t="shared" si="64"/>
        <v>0.869103773584906</v>
      </c>
      <c r="H612" s="731" t="str">
        <f t="shared" si="65"/>
        <v>是</v>
      </c>
      <c r="I612" s="732" t="str">
        <f t="shared" si="66"/>
        <v>项</v>
      </c>
      <c r="J612" s="686" t="str">
        <f t="shared" si="67"/>
        <v>208</v>
      </c>
      <c r="K612" s="686" t="str">
        <f t="shared" si="68"/>
        <v>20811</v>
      </c>
      <c r="L612" s="686" t="str">
        <f t="shared" si="69"/>
        <v>2081199</v>
      </c>
    </row>
    <row r="613" s="529" customFormat="1" ht="34.9" customHeight="1" spans="1:12">
      <c r="A613" s="482">
        <v>20816</v>
      </c>
      <c r="B613" s="483" t="s">
        <v>571</v>
      </c>
      <c r="C613" s="693">
        <f>SUMIFS(C614:C$1302,$I614:$I$1302,"项",$K614:$K$1302,$A613)</f>
        <v>107</v>
      </c>
      <c r="D613" s="693">
        <f>SUMIFS(D614:D$1302,$I614:$I$1302,"项",$K614:$K$1302,$A613)</f>
        <v>110</v>
      </c>
      <c r="E613" s="693">
        <f>SUMIFS(E614:E$1302,$I614:$I$1302,"项",$K614:$K$1302,$A613)</f>
        <v>116</v>
      </c>
      <c r="F613" s="477">
        <f t="shared" si="63"/>
        <v>0.0841121495327102</v>
      </c>
      <c r="G613" s="477">
        <f t="shared" si="64"/>
        <v>1.05454545454545</v>
      </c>
      <c r="H613" s="731" t="str">
        <f t="shared" si="65"/>
        <v>是</v>
      </c>
      <c r="I613" s="732" t="str">
        <f t="shared" si="66"/>
        <v>款</v>
      </c>
      <c r="J613" s="686" t="str">
        <f t="shared" si="67"/>
        <v>208</v>
      </c>
      <c r="K613" s="686" t="str">
        <f t="shared" si="68"/>
        <v>20816</v>
      </c>
      <c r="L613" s="686" t="str">
        <f t="shared" si="69"/>
        <v>20816</v>
      </c>
    </row>
    <row r="614" s="529" customFormat="1" ht="34.9" customHeight="1" spans="1:12">
      <c r="A614" s="484">
        <v>2081601</v>
      </c>
      <c r="B614" s="243" t="s">
        <v>151</v>
      </c>
      <c r="C614" s="561">
        <v>107</v>
      </c>
      <c r="D614" s="561">
        <v>106</v>
      </c>
      <c r="E614" s="478">
        <v>116</v>
      </c>
      <c r="F614" s="477">
        <f t="shared" si="63"/>
        <v>0.0841121495327102</v>
      </c>
      <c r="G614" s="477">
        <f t="shared" si="64"/>
        <v>1.09433962264151</v>
      </c>
      <c r="H614" s="731" t="str">
        <f t="shared" si="65"/>
        <v>是</v>
      </c>
      <c r="I614" s="732" t="str">
        <f t="shared" si="66"/>
        <v>项</v>
      </c>
      <c r="J614" s="686" t="str">
        <f t="shared" si="67"/>
        <v>208</v>
      </c>
      <c r="K614" s="686" t="str">
        <f t="shared" si="68"/>
        <v>20816</v>
      </c>
      <c r="L614" s="686" t="str">
        <f t="shared" si="69"/>
        <v>2081601</v>
      </c>
    </row>
    <row r="615" s="529" customFormat="1" ht="34.9" hidden="1" customHeight="1" spans="1:12">
      <c r="A615" s="484">
        <v>2081602</v>
      </c>
      <c r="B615" s="243" t="s">
        <v>152</v>
      </c>
      <c r="C615" s="300">
        <v>0</v>
      </c>
      <c r="D615" s="301">
        <v>0</v>
      </c>
      <c r="E615" s="548">
        <v>0</v>
      </c>
      <c r="F615" s="477" t="str">
        <f t="shared" si="63"/>
        <v/>
      </c>
      <c r="G615" s="477" t="str">
        <f t="shared" si="64"/>
        <v/>
      </c>
      <c r="H615" s="731" t="str">
        <f t="shared" si="65"/>
        <v>否</v>
      </c>
      <c r="I615" s="732" t="str">
        <f t="shared" si="66"/>
        <v>项</v>
      </c>
      <c r="J615" s="686" t="str">
        <f t="shared" si="67"/>
        <v>208</v>
      </c>
      <c r="K615" s="686" t="str">
        <f t="shared" si="68"/>
        <v>20816</v>
      </c>
      <c r="L615" s="686" t="str">
        <f t="shared" si="69"/>
        <v>2081602</v>
      </c>
    </row>
    <row r="616" s="529" customFormat="1" ht="34.9" hidden="1" customHeight="1" spans="1:12">
      <c r="A616" s="484">
        <v>2081603</v>
      </c>
      <c r="B616" s="243" t="s">
        <v>153</v>
      </c>
      <c r="C616" s="300">
        <v>0</v>
      </c>
      <c r="D616" s="301">
        <v>0</v>
      </c>
      <c r="E616" s="548">
        <v>0</v>
      </c>
      <c r="F616" s="477" t="str">
        <f t="shared" si="63"/>
        <v/>
      </c>
      <c r="G616" s="477" t="str">
        <f t="shared" si="64"/>
        <v/>
      </c>
      <c r="H616" s="731" t="str">
        <f t="shared" si="65"/>
        <v>否</v>
      </c>
      <c r="I616" s="732" t="str">
        <f t="shared" si="66"/>
        <v>项</v>
      </c>
      <c r="J616" s="686" t="str">
        <f t="shared" si="67"/>
        <v>208</v>
      </c>
      <c r="K616" s="686" t="str">
        <f t="shared" si="68"/>
        <v>20816</v>
      </c>
      <c r="L616" s="686" t="str">
        <f t="shared" si="69"/>
        <v>2081603</v>
      </c>
    </row>
    <row r="617" s="529" customFormat="1" ht="34.9" customHeight="1" spans="1:12">
      <c r="A617" s="484">
        <v>2081699</v>
      </c>
      <c r="B617" s="243" t="s">
        <v>572</v>
      </c>
      <c r="C617" s="561">
        <v>0</v>
      </c>
      <c r="D617" s="561">
        <v>4</v>
      </c>
      <c r="E617" s="478">
        <v>0</v>
      </c>
      <c r="F617" s="477" t="str">
        <f t="shared" si="63"/>
        <v/>
      </c>
      <c r="G617" s="477">
        <f t="shared" si="64"/>
        <v>0</v>
      </c>
      <c r="H617" s="731" t="str">
        <f t="shared" si="65"/>
        <v>是</v>
      </c>
      <c r="I617" s="732" t="str">
        <f t="shared" si="66"/>
        <v>项</v>
      </c>
      <c r="J617" s="686" t="str">
        <f t="shared" si="67"/>
        <v>208</v>
      </c>
      <c r="K617" s="686" t="str">
        <f t="shared" si="68"/>
        <v>20816</v>
      </c>
      <c r="L617" s="686" t="str">
        <f t="shared" si="69"/>
        <v>2081699</v>
      </c>
    </row>
    <row r="618" s="529" customFormat="1" ht="34.9" customHeight="1" spans="1:12">
      <c r="A618" s="482">
        <v>20819</v>
      </c>
      <c r="B618" s="483" t="s">
        <v>573</v>
      </c>
      <c r="C618" s="693">
        <f>SUMIFS(C619:C$1302,$I619:$I$1302,"项",$K619:$K$1302,$A618)</f>
        <v>24883</v>
      </c>
      <c r="D618" s="693">
        <f>SUMIFS(D619:D$1302,$I619:$I$1302,"项",$K619:$K$1302,$A618)</f>
        <v>25068</v>
      </c>
      <c r="E618" s="693">
        <f>SUMIFS(E619:E$1302,$I619:$I$1302,"项",$K619:$K$1302,$A618)</f>
        <v>24858</v>
      </c>
      <c r="F618" s="477">
        <f t="shared" si="63"/>
        <v>-0.00100470200538516</v>
      </c>
      <c r="G618" s="477">
        <f t="shared" si="64"/>
        <v>0.99162278602202</v>
      </c>
      <c r="H618" s="731" t="str">
        <f t="shared" si="65"/>
        <v>是</v>
      </c>
      <c r="I618" s="732" t="str">
        <f t="shared" si="66"/>
        <v>款</v>
      </c>
      <c r="J618" s="686" t="str">
        <f t="shared" si="67"/>
        <v>208</v>
      </c>
      <c r="K618" s="686" t="str">
        <f t="shared" si="68"/>
        <v>20819</v>
      </c>
      <c r="L618" s="686" t="str">
        <f t="shared" si="69"/>
        <v>20819</v>
      </c>
    </row>
    <row r="619" s="529" customFormat="1" ht="34.9" customHeight="1" spans="1:12">
      <c r="A619" s="484">
        <v>2081901</v>
      </c>
      <c r="B619" s="243" t="s">
        <v>574</v>
      </c>
      <c r="C619" s="561">
        <v>13295</v>
      </c>
      <c r="D619" s="561">
        <v>13177</v>
      </c>
      <c r="E619" s="478">
        <v>12934</v>
      </c>
      <c r="F619" s="477">
        <f t="shared" si="63"/>
        <v>-0.0271530650620534</v>
      </c>
      <c r="G619" s="477">
        <f t="shared" si="64"/>
        <v>0.981558776656295</v>
      </c>
      <c r="H619" s="731" t="str">
        <f t="shared" si="65"/>
        <v>是</v>
      </c>
      <c r="I619" s="732" t="str">
        <f t="shared" si="66"/>
        <v>项</v>
      </c>
      <c r="J619" s="686" t="str">
        <f t="shared" si="67"/>
        <v>208</v>
      </c>
      <c r="K619" s="686" t="str">
        <f t="shared" si="68"/>
        <v>20819</v>
      </c>
      <c r="L619" s="686" t="str">
        <f t="shared" si="69"/>
        <v>2081901</v>
      </c>
    </row>
    <row r="620" s="529" customFormat="1" ht="34.9" customHeight="1" spans="1:12">
      <c r="A620" s="484">
        <v>2081902</v>
      </c>
      <c r="B620" s="243" t="s">
        <v>575</v>
      </c>
      <c r="C620" s="561">
        <v>11588</v>
      </c>
      <c r="D620" s="561">
        <v>11891</v>
      </c>
      <c r="E620" s="478">
        <v>11924</v>
      </c>
      <c r="F620" s="477">
        <f t="shared" si="63"/>
        <v>0.0289955125992405</v>
      </c>
      <c r="G620" s="477">
        <f t="shared" si="64"/>
        <v>1.00277520814061</v>
      </c>
      <c r="H620" s="731" t="str">
        <f t="shared" si="65"/>
        <v>是</v>
      </c>
      <c r="I620" s="732" t="str">
        <f t="shared" si="66"/>
        <v>项</v>
      </c>
      <c r="J620" s="686" t="str">
        <f t="shared" si="67"/>
        <v>208</v>
      </c>
      <c r="K620" s="686" t="str">
        <f t="shared" si="68"/>
        <v>20819</v>
      </c>
      <c r="L620" s="686" t="str">
        <f t="shared" si="69"/>
        <v>2081902</v>
      </c>
    </row>
    <row r="621" s="529" customFormat="1" ht="34.9" customHeight="1" spans="1:12">
      <c r="A621" s="482">
        <v>20820</v>
      </c>
      <c r="B621" s="483" t="s">
        <v>576</v>
      </c>
      <c r="C621" s="693">
        <f>SUMIFS(C622:C$1302,$I622:$I$1302,"项",$K622:$K$1302,$A621)</f>
        <v>1793</v>
      </c>
      <c r="D621" s="693">
        <f>SUMIFS(D622:D$1302,$I622:$I$1302,"项",$K622:$K$1302,$A621)</f>
        <v>1702</v>
      </c>
      <c r="E621" s="693">
        <f>SUMIFS(E622:E$1302,$I622:$I$1302,"项",$K622:$K$1302,$A621)</f>
        <v>1144</v>
      </c>
      <c r="F621" s="477">
        <f t="shared" si="63"/>
        <v>-0.361963190184049</v>
      </c>
      <c r="G621" s="477">
        <f t="shared" si="64"/>
        <v>0.672150411280846</v>
      </c>
      <c r="H621" s="731" t="str">
        <f t="shared" si="65"/>
        <v>是</v>
      </c>
      <c r="I621" s="732" t="str">
        <f t="shared" si="66"/>
        <v>款</v>
      </c>
      <c r="J621" s="686" t="str">
        <f t="shared" si="67"/>
        <v>208</v>
      </c>
      <c r="K621" s="686" t="str">
        <f t="shared" si="68"/>
        <v>20820</v>
      </c>
      <c r="L621" s="686" t="str">
        <f t="shared" si="69"/>
        <v>20820</v>
      </c>
    </row>
    <row r="622" s="529" customFormat="1" ht="34.9" customHeight="1" spans="1:12">
      <c r="A622" s="484">
        <v>2082001</v>
      </c>
      <c r="B622" s="243" t="s">
        <v>577</v>
      </c>
      <c r="C622" s="561">
        <v>1720</v>
      </c>
      <c r="D622" s="561">
        <v>1625</v>
      </c>
      <c r="E622" s="478">
        <v>1074</v>
      </c>
      <c r="F622" s="477">
        <f t="shared" si="63"/>
        <v>-0.375581395348837</v>
      </c>
      <c r="G622" s="477">
        <f t="shared" si="64"/>
        <v>0.660923076923077</v>
      </c>
      <c r="H622" s="731" t="str">
        <f t="shared" si="65"/>
        <v>是</v>
      </c>
      <c r="I622" s="732" t="str">
        <f t="shared" si="66"/>
        <v>项</v>
      </c>
      <c r="J622" s="686" t="str">
        <f t="shared" si="67"/>
        <v>208</v>
      </c>
      <c r="K622" s="686" t="str">
        <f t="shared" si="68"/>
        <v>20820</v>
      </c>
      <c r="L622" s="686" t="str">
        <f t="shared" si="69"/>
        <v>2082001</v>
      </c>
    </row>
    <row r="623" s="529" customFormat="1" ht="34.9" customHeight="1" spans="1:12">
      <c r="A623" s="484">
        <v>2082002</v>
      </c>
      <c r="B623" s="243" t="s">
        <v>578</v>
      </c>
      <c r="C623" s="561">
        <v>73</v>
      </c>
      <c r="D623" s="561">
        <v>77</v>
      </c>
      <c r="E623" s="561">
        <v>70</v>
      </c>
      <c r="F623" s="477">
        <f t="shared" si="63"/>
        <v>-0.041095890410959</v>
      </c>
      <c r="G623" s="477">
        <f t="shared" si="64"/>
        <v>0.909090909090909</v>
      </c>
      <c r="H623" s="731" t="str">
        <f t="shared" si="65"/>
        <v>是</v>
      </c>
      <c r="I623" s="732" t="str">
        <f t="shared" si="66"/>
        <v>项</v>
      </c>
      <c r="J623" s="686" t="str">
        <f t="shared" si="67"/>
        <v>208</v>
      </c>
      <c r="K623" s="686" t="str">
        <f t="shared" si="68"/>
        <v>20820</v>
      </c>
      <c r="L623" s="686" t="str">
        <f t="shared" si="69"/>
        <v>2082002</v>
      </c>
    </row>
    <row r="624" s="529" customFormat="1" ht="34.9" customHeight="1" spans="1:12">
      <c r="A624" s="482">
        <v>20821</v>
      </c>
      <c r="B624" s="483" t="s">
        <v>579</v>
      </c>
      <c r="C624" s="693">
        <f>SUMIFS(C625:C$1302,$I625:$I$1302,"项",$K625:$K$1302,$A624)</f>
        <v>1914</v>
      </c>
      <c r="D624" s="693">
        <f>SUMIFS(D625:D$1302,$I625:$I$1302,"项",$K625:$K$1302,$A624)</f>
        <v>2641</v>
      </c>
      <c r="E624" s="693">
        <f>SUMIFS(E625:E$1302,$I625:$I$1302,"项",$K625:$K$1302,$A624)</f>
        <v>1983</v>
      </c>
      <c r="F624" s="477">
        <f t="shared" si="63"/>
        <v>0.0360501567398119</v>
      </c>
      <c r="G624" s="477">
        <f t="shared" si="64"/>
        <v>0.750851950018932</v>
      </c>
      <c r="H624" s="731" t="str">
        <f t="shared" si="65"/>
        <v>是</v>
      </c>
      <c r="I624" s="732" t="str">
        <f t="shared" si="66"/>
        <v>款</v>
      </c>
      <c r="J624" s="686" t="str">
        <f t="shared" si="67"/>
        <v>208</v>
      </c>
      <c r="K624" s="686" t="str">
        <f t="shared" si="68"/>
        <v>20821</v>
      </c>
      <c r="L624" s="686" t="str">
        <f t="shared" si="69"/>
        <v>20821</v>
      </c>
    </row>
    <row r="625" s="529" customFormat="1" ht="34.9" customHeight="1" spans="1:12">
      <c r="A625" s="484">
        <v>2082101</v>
      </c>
      <c r="B625" s="243" t="s">
        <v>580</v>
      </c>
      <c r="C625" s="561">
        <v>1914</v>
      </c>
      <c r="D625" s="561">
        <v>2641</v>
      </c>
      <c r="E625" s="478">
        <v>1983</v>
      </c>
      <c r="F625" s="477">
        <f t="shared" si="63"/>
        <v>0.0360501567398119</v>
      </c>
      <c r="G625" s="477">
        <f t="shared" si="64"/>
        <v>0.750851950018932</v>
      </c>
      <c r="H625" s="731" t="str">
        <f t="shared" si="65"/>
        <v>是</v>
      </c>
      <c r="I625" s="732" t="str">
        <f t="shared" si="66"/>
        <v>项</v>
      </c>
      <c r="J625" s="686" t="str">
        <f t="shared" si="67"/>
        <v>208</v>
      </c>
      <c r="K625" s="686" t="str">
        <f t="shared" si="68"/>
        <v>20821</v>
      </c>
      <c r="L625" s="686" t="str">
        <f t="shared" si="69"/>
        <v>2082101</v>
      </c>
    </row>
    <row r="626" s="529" customFormat="1" ht="34.9" hidden="1" customHeight="1" spans="1:12">
      <c r="A626" s="484">
        <v>2082102</v>
      </c>
      <c r="B626" s="243" t="s">
        <v>581</v>
      </c>
      <c r="C626" s="300">
        <v>0</v>
      </c>
      <c r="D626" s="301">
        <v>0</v>
      </c>
      <c r="E626" s="301">
        <v>0</v>
      </c>
      <c r="F626" s="477" t="str">
        <f t="shared" si="63"/>
        <v/>
      </c>
      <c r="G626" s="477" t="str">
        <f t="shared" si="64"/>
        <v/>
      </c>
      <c r="H626" s="731" t="str">
        <f t="shared" si="65"/>
        <v>否</v>
      </c>
      <c r="I626" s="732" t="str">
        <f t="shared" si="66"/>
        <v>项</v>
      </c>
      <c r="J626" s="686" t="str">
        <f t="shared" si="67"/>
        <v>208</v>
      </c>
      <c r="K626" s="686" t="str">
        <f t="shared" si="68"/>
        <v>20821</v>
      </c>
      <c r="L626" s="686" t="str">
        <f t="shared" si="69"/>
        <v>2082102</v>
      </c>
    </row>
    <row r="627" s="529" customFormat="1" ht="34.9" hidden="1" customHeight="1" spans="1:12">
      <c r="A627" s="482">
        <v>20824</v>
      </c>
      <c r="B627" s="483" t="s">
        <v>582</v>
      </c>
      <c r="C627" s="297">
        <f>SUMIFS(C628:C$1302,$I628:$I$1302,"项",$K628:$K$1302,$A627)</f>
        <v>0</v>
      </c>
      <c r="D627" s="297">
        <f>SUMIFS(D628:D$1302,$I628:$I$1302,"项",$K628:$K$1302,$A627)</f>
        <v>0</v>
      </c>
      <c r="E627" s="297">
        <f>SUMIFS(E628:E$1302,$I628:$I$1302,"项",$K628:$K$1302,$A627)</f>
        <v>0</v>
      </c>
      <c r="F627" s="477" t="str">
        <f t="shared" si="63"/>
        <v/>
      </c>
      <c r="G627" s="477" t="str">
        <f t="shared" si="64"/>
        <v/>
      </c>
      <c r="H627" s="731" t="str">
        <f t="shared" si="65"/>
        <v>否</v>
      </c>
      <c r="I627" s="732" t="str">
        <f t="shared" si="66"/>
        <v>款</v>
      </c>
      <c r="J627" s="686" t="str">
        <f t="shared" si="67"/>
        <v>208</v>
      </c>
      <c r="K627" s="686" t="str">
        <f t="shared" si="68"/>
        <v>20824</v>
      </c>
      <c r="L627" s="686" t="str">
        <f t="shared" si="69"/>
        <v>20824</v>
      </c>
    </row>
    <row r="628" s="529" customFormat="1" ht="34.9" hidden="1" customHeight="1" spans="1:12">
      <c r="A628" s="484">
        <v>2082401</v>
      </c>
      <c r="B628" s="243" t="s">
        <v>583</v>
      </c>
      <c r="C628" s="300">
        <v>0</v>
      </c>
      <c r="D628" s="301">
        <v>0</v>
      </c>
      <c r="E628" s="548">
        <v>0</v>
      </c>
      <c r="F628" s="477" t="str">
        <f t="shared" si="63"/>
        <v/>
      </c>
      <c r="G628" s="477" t="str">
        <f t="shared" si="64"/>
        <v/>
      </c>
      <c r="H628" s="731" t="str">
        <f t="shared" si="65"/>
        <v>否</v>
      </c>
      <c r="I628" s="732" t="str">
        <f t="shared" si="66"/>
        <v>项</v>
      </c>
      <c r="J628" s="686" t="str">
        <f t="shared" si="67"/>
        <v>208</v>
      </c>
      <c r="K628" s="686" t="str">
        <f t="shared" si="68"/>
        <v>20824</v>
      </c>
      <c r="L628" s="686" t="str">
        <f t="shared" si="69"/>
        <v>2082401</v>
      </c>
    </row>
    <row r="629" s="529" customFormat="1" ht="34.9" hidden="1" customHeight="1" spans="1:12">
      <c r="A629" s="484">
        <v>2082402</v>
      </c>
      <c r="B629" s="243" t="s">
        <v>584</v>
      </c>
      <c r="C629" s="300">
        <v>0</v>
      </c>
      <c r="D629" s="301">
        <v>0</v>
      </c>
      <c r="E629" s="301">
        <v>0</v>
      </c>
      <c r="F629" s="477" t="str">
        <f t="shared" si="63"/>
        <v/>
      </c>
      <c r="G629" s="477" t="str">
        <f t="shared" si="64"/>
        <v/>
      </c>
      <c r="H629" s="731" t="str">
        <f t="shared" si="65"/>
        <v>否</v>
      </c>
      <c r="I629" s="732" t="str">
        <f t="shared" si="66"/>
        <v>项</v>
      </c>
      <c r="J629" s="686" t="str">
        <f t="shared" si="67"/>
        <v>208</v>
      </c>
      <c r="K629" s="686" t="str">
        <f t="shared" si="68"/>
        <v>20824</v>
      </c>
      <c r="L629" s="686" t="str">
        <f t="shared" si="69"/>
        <v>2082402</v>
      </c>
    </row>
    <row r="630" s="529" customFormat="1" ht="34.9" customHeight="1" spans="1:12">
      <c r="A630" s="482">
        <v>20825</v>
      </c>
      <c r="B630" s="483" t="s">
        <v>585</v>
      </c>
      <c r="C630" s="693">
        <f>SUMIFS(C631:C$1302,$I631:$I$1302,"项",$K631:$K$1302,$A630)</f>
        <v>821</v>
      </c>
      <c r="D630" s="693">
        <f>SUMIFS(D631:D$1302,$I631:$I$1302,"项",$K631:$K$1302,$A630)</f>
        <v>3</v>
      </c>
      <c r="E630" s="693">
        <f>SUMIFS(E631:E$1302,$I631:$I$1302,"项",$K631:$K$1302,$A630)</f>
        <v>2</v>
      </c>
      <c r="F630" s="477">
        <f t="shared" si="63"/>
        <v>-0.997563946406821</v>
      </c>
      <c r="G630" s="477">
        <f t="shared" si="64"/>
        <v>0.666666666666667</v>
      </c>
      <c r="H630" s="731" t="str">
        <f t="shared" si="65"/>
        <v>是</v>
      </c>
      <c r="I630" s="732" t="str">
        <f t="shared" si="66"/>
        <v>款</v>
      </c>
      <c r="J630" s="686" t="str">
        <f t="shared" si="67"/>
        <v>208</v>
      </c>
      <c r="K630" s="686" t="str">
        <f t="shared" si="68"/>
        <v>20825</v>
      </c>
      <c r="L630" s="686" t="str">
        <f t="shared" si="69"/>
        <v>20825</v>
      </c>
    </row>
    <row r="631" s="529" customFormat="1" ht="34.9" customHeight="1" spans="1:12">
      <c r="A631" s="484">
        <v>2082501</v>
      </c>
      <c r="B631" s="243" t="s">
        <v>586</v>
      </c>
      <c r="C631" s="561">
        <v>582</v>
      </c>
      <c r="D631" s="561">
        <v>0</v>
      </c>
      <c r="E631" s="478">
        <v>0</v>
      </c>
      <c r="F631" s="477">
        <f t="shared" si="63"/>
        <v>-1</v>
      </c>
      <c r="G631" s="477" t="str">
        <f t="shared" si="64"/>
        <v/>
      </c>
      <c r="H631" s="731" t="str">
        <f t="shared" si="65"/>
        <v>是</v>
      </c>
      <c r="I631" s="732" t="str">
        <f t="shared" si="66"/>
        <v>项</v>
      </c>
      <c r="J631" s="686" t="str">
        <f t="shared" si="67"/>
        <v>208</v>
      </c>
      <c r="K631" s="686" t="str">
        <f t="shared" si="68"/>
        <v>20825</v>
      </c>
      <c r="L631" s="686" t="str">
        <f t="shared" si="69"/>
        <v>2082501</v>
      </c>
    </row>
    <row r="632" s="529" customFormat="1" ht="34.9" customHeight="1" spans="1:12">
      <c r="A632" s="484">
        <v>2082502</v>
      </c>
      <c r="B632" s="243" t="s">
        <v>587</v>
      </c>
      <c r="C632" s="561">
        <v>239</v>
      </c>
      <c r="D632" s="561">
        <v>3</v>
      </c>
      <c r="E632" s="561">
        <v>2</v>
      </c>
      <c r="F632" s="477">
        <f t="shared" si="63"/>
        <v>-0.99163179916318</v>
      </c>
      <c r="G632" s="477">
        <f t="shared" si="64"/>
        <v>0.666666666666667</v>
      </c>
      <c r="H632" s="731" t="str">
        <f t="shared" si="65"/>
        <v>是</v>
      </c>
      <c r="I632" s="732" t="str">
        <f t="shared" si="66"/>
        <v>项</v>
      </c>
      <c r="J632" s="686" t="str">
        <f t="shared" si="67"/>
        <v>208</v>
      </c>
      <c r="K632" s="686" t="str">
        <f t="shared" si="68"/>
        <v>20825</v>
      </c>
      <c r="L632" s="686" t="str">
        <f t="shared" si="69"/>
        <v>2082502</v>
      </c>
    </row>
    <row r="633" s="529" customFormat="1" ht="34.9" customHeight="1" spans="1:12">
      <c r="A633" s="482">
        <v>20826</v>
      </c>
      <c r="B633" s="483" t="s">
        <v>588</v>
      </c>
      <c r="C633" s="693">
        <f>SUMIFS(C634:C$1302,$I634:$I$1302,"项",$K634:$K$1302,$A633)</f>
        <v>695</v>
      </c>
      <c r="D633" s="693">
        <f>SUMIFS(D634:D$1302,$I634:$I$1302,"项",$K634:$K$1302,$A633)</f>
        <v>761</v>
      </c>
      <c r="E633" s="693">
        <f>SUMIFS(E634:E$1302,$I634:$I$1302,"项",$K634:$K$1302,$A633)</f>
        <v>757</v>
      </c>
      <c r="F633" s="477">
        <f t="shared" si="63"/>
        <v>0.0892086330935251</v>
      </c>
      <c r="G633" s="477">
        <f t="shared" si="64"/>
        <v>0.994743758212878</v>
      </c>
      <c r="H633" s="731" t="str">
        <f t="shared" si="65"/>
        <v>是</v>
      </c>
      <c r="I633" s="732" t="str">
        <f t="shared" si="66"/>
        <v>款</v>
      </c>
      <c r="J633" s="686" t="str">
        <f t="shared" si="67"/>
        <v>208</v>
      </c>
      <c r="K633" s="686" t="str">
        <f t="shared" si="68"/>
        <v>20826</v>
      </c>
      <c r="L633" s="686" t="str">
        <f t="shared" si="69"/>
        <v>20826</v>
      </c>
    </row>
    <row r="634" s="529" customFormat="1" ht="34.9" hidden="1" customHeight="1" spans="1:12">
      <c r="A634" s="484">
        <v>2082601</v>
      </c>
      <c r="B634" s="243" t="s">
        <v>589</v>
      </c>
      <c r="C634" s="300">
        <v>0</v>
      </c>
      <c r="D634" s="301">
        <v>0</v>
      </c>
      <c r="E634" s="548">
        <v>0</v>
      </c>
      <c r="F634" s="477" t="str">
        <f t="shared" si="63"/>
        <v/>
      </c>
      <c r="G634" s="477" t="str">
        <f t="shared" si="64"/>
        <v/>
      </c>
      <c r="H634" s="731" t="str">
        <f t="shared" si="65"/>
        <v>否</v>
      </c>
      <c r="I634" s="732" t="str">
        <f t="shared" si="66"/>
        <v>项</v>
      </c>
      <c r="J634" s="686" t="str">
        <f t="shared" si="67"/>
        <v>208</v>
      </c>
      <c r="K634" s="686" t="str">
        <f t="shared" si="68"/>
        <v>20826</v>
      </c>
      <c r="L634" s="686" t="str">
        <f t="shared" si="69"/>
        <v>2082601</v>
      </c>
    </row>
    <row r="635" s="529" customFormat="1" ht="34.9" customHeight="1" spans="1:12">
      <c r="A635" s="484">
        <v>2082602</v>
      </c>
      <c r="B635" s="243" t="s">
        <v>590</v>
      </c>
      <c r="C635" s="561">
        <v>695</v>
      </c>
      <c r="D635" s="561">
        <v>761</v>
      </c>
      <c r="E635" s="561">
        <v>757</v>
      </c>
      <c r="F635" s="477">
        <f t="shared" si="63"/>
        <v>0.0892086330935251</v>
      </c>
      <c r="G635" s="477">
        <f t="shared" si="64"/>
        <v>0.994743758212878</v>
      </c>
      <c r="H635" s="731" t="str">
        <f t="shared" si="65"/>
        <v>是</v>
      </c>
      <c r="I635" s="732" t="str">
        <f t="shared" si="66"/>
        <v>项</v>
      </c>
      <c r="J635" s="686" t="str">
        <f t="shared" si="67"/>
        <v>208</v>
      </c>
      <c r="K635" s="686" t="str">
        <f t="shared" si="68"/>
        <v>20826</v>
      </c>
      <c r="L635" s="686" t="str">
        <f t="shared" si="69"/>
        <v>2082602</v>
      </c>
    </row>
    <row r="636" s="529" customFormat="1" ht="34.9" hidden="1" customHeight="1" spans="1:12">
      <c r="A636" s="484">
        <v>2082699</v>
      </c>
      <c r="B636" s="243" t="s">
        <v>591</v>
      </c>
      <c r="C636" s="300">
        <v>0</v>
      </c>
      <c r="D636" s="301">
        <v>0</v>
      </c>
      <c r="E636" s="548">
        <v>0</v>
      </c>
      <c r="F636" s="477" t="str">
        <f t="shared" si="63"/>
        <v/>
      </c>
      <c r="G636" s="477" t="str">
        <f t="shared" si="64"/>
        <v/>
      </c>
      <c r="H636" s="731" t="str">
        <f t="shared" si="65"/>
        <v>否</v>
      </c>
      <c r="I636" s="732" t="str">
        <f t="shared" si="66"/>
        <v>项</v>
      </c>
      <c r="J636" s="686" t="str">
        <f t="shared" si="67"/>
        <v>208</v>
      </c>
      <c r="K636" s="686" t="str">
        <f t="shared" si="68"/>
        <v>20826</v>
      </c>
      <c r="L636" s="686" t="str">
        <f t="shared" si="69"/>
        <v>2082699</v>
      </c>
    </row>
    <row r="637" s="529" customFormat="1" ht="34.9" customHeight="1" spans="1:12">
      <c r="A637" s="482">
        <v>20827</v>
      </c>
      <c r="B637" s="483" t="s">
        <v>592</v>
      </c>
      <c r="C637" s="693">
        <f>SUMIFS(C638:C$1302,$I638:$I$1302,"项",$K638:$K$1302,$A637)</f>
        <v>5</v>
      </c>
      <c r="D637" s="693">
        <f>SUMIFS(D638:D$1302,$I638:$I$1302,"项",$K638:$K$1302,$A637)</f>
        <v>0</v>
      </c>
      <c r="E637" s="693">
        <f>SUMIFS(E638:E$1302,$I638:$I$1302,"项",$K638:$K$1302,$A637)</f>
        <v>0</v>
      </c>
      <c r="F637" s="477">
        <f t="shared" si="63"/>
        <v>-1</v>
      </c>
      <c r="G637" s="477" t="str">
        <f t="shared" si="64"/>
        <v/>
      </c>
      <c r="H637" s="731" t="str">
        <f t="shared" si="65"/>
        <v>是</v>
      </c>
      <c r="I637" s="732" t="str">
        <f t="shared" si="66"/>
        <v>款</v>
      </c>
      <c r="J637" s="686" t="str">
        <f t="shared" si="67"/>
        <v>208</v>
      </c>
      <c r="K637" s="686" t="str">
        <f t="shared" si="68"/>
        <v>20827</v>
      </c>
      <c r="L637" s="686" t="str">
        <f t="shared" si="69"/>
        <v>20827</v>
      </c>
    </row>
    <row r="638" s="529" customFormat="1" ht="34.9" hidden="1" customHeight="1" spans="1:12">
      <c r="A638" s="484">
        <v>2082701</v>
      </c>
      <c r="B638" s="243" t="s">
        <v>593</v>
      </c>
      <c r="C638" s="300">
        <v>0</v>
      </c>
      <c r="D638" s="301">
        <v>0</v>
      </c>
      <c r="E638" s="301">
        <v>0</v>
      </c>
      <c r="F638" s="477" t="str">
        <f t="shared" si="63"/>
        <v/>
      </c>
      <c r="G638" s="477" t="str">
        <f t="shared" si="64"/>
        <v/>
      </c>
      <c r="H638" s="731" t="str">
        <f t="shared" si="65"/>
        <v>否</v>
      </c>
      <c r="I638" s="732" t="str">
        <f t="shared" si="66"/>
        <v>项</v>
      </c>
      <c r="J638" s="686" t="str">
        <f t="shared" si="67"/>
        <v>208</v>
      </c>
      <c r="K638" s="686" t="str">
        <f t="shared" si="68"/>
        <v>20827</v>
      </c>
      <c r="L638" s="686" t="str">
        <f t="shared" si="69"/>
        <v>2082701</v>
      </c>
    </row>
    <row r="639" s="529" customFormat="1" ht="34.9" hidden="1" customHeight="1" spans="1:12">
      <c r="A639" s="484">
        <v>2082702</v>
      </c>
      <c r="B639" s="243" t="s">
        <v>594</v>
      </c>
      <c r="C639" s="300">
        <v>0</v>
      </c>
      <c r="D639" s="301">
        <v>0</v>
      </c>
      <c r="E639" s="548">
        <v>0</v>
      </c>
      <c r="F639" s="477" t="str">
        <f t="shared" si="63"/>
        <v/>
      </c>
      <c r="G639" s="477" t="str">
        <f t="shared" si="64"/>
        <v/>
      </c>
      <c r="H639" s="731" t="str">
        <f t="shared" si="65"/>
        <v>否</v>
      </c>
      <c r="I639" s="732" t="str">
        <f t="shared" si="66"/>
        <v>项</v>
      </c>
      <c r="J639" s="686" t="str">
        <f t="shared" si="67"/>
        <v>208</v>
      </c>
      <c r="K639" s="686" t="str">
        <f t="shared" si="68"/>
        <v>20827</v>
      </c>
      <c r="L639" s="686" t="str">
        <f t="shared" si="69"/>
        <v>2082702</v>
      </c>
    </row>
    <row r="640" s="529" customFormat="1" ht="34.9" customHeight="1" spans="1:12">
      <c r="A640" s="484">
        <v>2082799</v>
      </c>
      <c r="B640" s="243" t="s">
        <v>595</v>
      </c>
      <c r="C640" s="561">
        <v>5</v>
      </c>
      <c r="D640" s="561">
        <v>0</v>
      </c>
      <c r="E640" s="478">
        <v>0</v>
      </c>
      <c r="F640" s="477">
        <f t="shared" si="63"/>
        <v>-1</v>
      </c>
      <c r="G640" s="477" t="str">
        <f t="shared" si="64"/>
        <v/>
      </c>
      <c r="H640" s="731" t="str">
        <f t="shared" si="65"/>
        <v>是</v>
      </c>
      <c r="I640" s="732" t="str">
        <f t="shared" si="66"/>
        <v>项</v>
      </c>
      <c r="J640" s="686" t="str">
        <f t="shared" si="67"/>
        <v>208</v>
      </c>
      <c r="K640" s="686" t="str">
        <f t="shared" si="68"/>
        <v>20827</v>
      </c>
      <c r="L640" s="686" t="str">
        <f t="shared" si="69"/>
        <v>2082799</v>
      </c>
    </row>
    <row r="641" s="529" customFormat="1" ht="34.9" customHeight="1" spans="1:16">
      <c r="A641" s="482">
        <v>20828</v>
      </c>
      <c r="B641" s="483" t="s">
        <v>596</v>
      </c>
      <c r="C641" s="693">
        <f>SUMIFS(C642:C$1302,$I642:$I$1302,"项",$K642:$K$1302,$A641)</f>
        <v>327</v>
      </c>
      <c r="D641" s="693">
        <f>SUMIFS(D642:D$1302,$I642:$I$1302,"项",$K642:$K$1302,$A641)</f>
        <v>530</v>
      </c>
      <c r="E641" s="693">
        <f>SUMIFS(E642:E$1302,$I642:$I$1302,"项",$K642:$K$1302,$A641)</f>
        <v>347</v>
      </c>
      <c r="F641" s="477">
        <f t="shared" si="63"/>
        <v>0.0611620795107033</v>
      </c>
      <c r="G641" s="477">
        <f t="shared" si="64"/>
        <v>0.654716981132075</v>
      </c>
      <c r="H641" s="731" t="str">
        <f t="shared" si="65"/>
        <v>是</v>
      </c>
      <c r="I641" s="732" t="str">
        <f t="shared" si="66"/>
        <v>款</v>
      </c>
      <c r="J641" s="686" t="str">
        <f t="shared" si="67"/>
        <v>208</v>
      </c>
      <c r="K641" s="686" t="str">
        <f t="shared" si="68"/>
        <v>20828</v>
      </c>
      <c r="L641" s="686" t="str">
        <f t="shared" si="69"/>
        <v>20828</v>
      </c>
    </row>
    <row r="642" s="529" customFormat="1" ht="34.9" customHeight="1" spans="1:16">
      <c r="A642" s="484">
        <v>2082801</v>
      </c>
      <c r="B642" s="243" t="s">
        <v>151</v>
      </c>
      <c r="C642" s="561">
        <v>122</v>
      </c>
      <c r="D642" s="561">
        <v>109</v>
      </c>
      <c r="E642" s="561">
        <v>118</v>
      </c>
      <c r="F642" s="477">
        <f t="shared" si="63"/>
        <v>-0.0327868852459017</v>
      </c>
      <c r="G642" s="477">
        <f t="shared" si="64"/>
        <v>1.08256880733945</v>
      </c>
      <c r="H642" s="731" t="str">
        <f t="shared" si="65"/>
        <v>是</v>
      </c>
      <c r="I642" s="732" t="str">
        <f t="shared" si="66"/>
        <v>项</v>
      </c>
      <c r="J642" s="686" t="str">
        <f t="shared" si="67"/>
        <v>208</v>
      </c>
      <c r="K642" s="686" t="str">
        <f t="shared" si="68"/>
        <v>20828</v>
      </c>
      <c r="L642" s="686" t="str">
        <f t="shared" si="69"/>
        <v>2082801</v>
      </c>
    </row>
    <row r="643" s="529" customFormat="1" ht="34.9" hidden="1" customHeight="1" spans="1:16">
      <c r="A643" s="484">
        <v>2082802</v>
      </c>
      <c r="B643" s="243" t="s">
        <v>152</v>
      </c>
      <c r="C643" s="300">
        <v>0</v>
      </c>
      <c r="D643" s="301">
        <v>0</v>
      </c>
      <c r="E643" s="548">
        <v>0</v>
      </c>
      <c r="F643" s="477" t="str">
        <f t="shared" si="63"/>
        <v/>
      </c>
      <c r="G643" s="477" t="str">
        <f t="shared" si="64"/>
        <v/>
      </c>
      <c r="H643" s="731" t="str">
        <f t="shared" si="65"/>
        <v>否</v>
      </c>
      <c r="I643" s="732" t="str">
        <f t="shared" si="66"/>
        <v>项</v>
      </c>
      <c r="J643" s="686" t="str">
        <f t="shared" si="67"/>
        <v>208</v>
      </c>
      <c r="K643" s="686" t="str">
        <f t="shared" si="68"/>
        <v>20828</v>
      </c>
      <c r="L643" s="686" t="str">
        <f t="shared" si="69"/>
        <v>2082802</v>
      </c>
    </row>
    <row r="644" s="529" customFormat="1" ht="34.9" hidden="1" customHeight="1" spans="1:16">
      <c r="A644" s="484">
        <v>2082803</v>
      </c>
      <c r="B644" s="243" t="s">
        <v>153</v>
      </c>
      <c r="C644" s="300">
        <v>0</v>
      </c>
      <c r="D644" s="301">
        <v>0</v>
      </c>
      <c r="E644" s="548">
        <v>0</v>
      </c>
      <c r="F644" s="477" t="str">
        <f t="shared" si="63"/>
        <v/>
      </c>
      <c r="G644" s="477" t="str">
        <f t="shared" si="64"/>
        <v/>
      </c>
      <c r="H644" s="731" t="str">
        <f t="shared" si="65"/>
        <v>否</v>
      </c>
      <c r="I644" s="732" t="str">
        <f t="shared" si="66"/>
        <v>项</v>
      </c>
      <c r="J644" s="686" t="str">
        <f t="shared" si="67"/>
        <v>208</v>
      </c>
      <c r="K644" s="686" t="str">
        <f t="shared" si="68"/>
        <v>20828</v>
      </c>
      <c r="L644" s="686" t="str">
        <f t="shared" si="69"/>
        <v>2082803</v>
      </c>
    </row>
    <row r="645" s="529" customFormat="1" ht="34.9" customHeight="1" spans="1:16">
      <c r="A645" s="484">
        <v>2082804</v>
      </c>
      <c r="B645" s="243" t="s">
        <v>597</v>
      </c>
      <c r="C645" s="561">
        <v>111</v>
      </c>
      <c r="D645" s="561">
        <v>138</v>
      </c>
      <c r="E645" s="478">
        <v>126</v>
      </c>
      <c r="F645" s="477">
        <f t="shared" si="63"/>
        <v>0.135135135135135</v>
      </c>
      <c r="G645" s="477">
        <f t="shared" si="64"/>
        <v>0.91304347826087</v>
      </c>
      <c r="H645" s="731" t="str">
        <f t="shared" si="65"/>
        <v>是</v>
      </c>
      <c r="I645" s="732" t="str">
        <f t="shared" si="66"/>
        <v>项</v>
      </c>
      <c r="J645" s="686" t="str">
        <f t="shared" si="67"/>
        <v>208</v>
      </c>
      <c r="K645" s="686" t="str">
        <f t="shared" si="68"/>
        <v>20828</v>
      </c>
      <c r="L645" s="686" t="str">
        <f t="shared" si="69"/>
        <v>2082804</v>
      </c>
    </row>
    <row r="646" s="529" customFormat="1" ht="34.9" hidden="1" customHeight="1" spans="1:16">
      <c r="A646" s="484">
        <v>2082805</v>
      </c>
      <c r="B646" s="243" t="s">
        <v>598</v>
      </c>
      <c r="C646" s="300">
        <v>0</v>
      </c>
      <c r="D646" s="301">
        <v>0</v>
      </c>
      <c r="E646" s="548">
        <v>0</v>
      </c>
      <c r="F646" s="477" t="str">
        <f t="shared" si="63"/>
        <v/>
      </c>
      <c r="G646" s="477" t="str">
        <f t="shared" si="64"/>
        <v/>
      </c>
      <c r="H646" s="731" t="str">
        <f t="shared" si="65"/>
        <v>否</v>
      </c>
      <c r="I646" s="732" t="str">
        <f t="shared" si="66"/>
        <v>项</v>
      </c>
      <c r="J646" s="686" t="str">
        <f t="shared" si="67"/>
        <v>208</v>
      </c>
      <c r="K646" s="686" t="str">
        <f t="shared" si="68"/>
        <v>20828</v>
      </c>
      <c r="L646" s="686" t="str">
        <f t="shared" si="69"/>
        <v>2082805</v>
      </c>
    </row>
    <row r="647" s="529" customFormat="1" ht="34.9" hidden="1" customHeight="1" spans="1:16">
      <c r="A647" s="484">
        <v>2082806</v>
      </c>
      <c r="B647" s="299" t="s">
        <v>192</v>
      </c>
      <c r="C647" s="300">
        <v>0</v>
      </c>
      <c r="D647" s="301">
        <v>0</v>
      </c>
      <c r="E647" s="301">
        <v>0</v>
      </c>
      <c r="F647" s="477" t="str">
        <f t="shared" ref="F647:F710" si="70">IF(C647&lt;&gt;0,E647/C647-1,"")</f>
        <v/>
      </c>
      <c r="G647" s="477" t="str">
        <f t="shared" ref="G647:G710" si="71">IF(D647&lt;&gt;0,E647/D647,"")</f>
        <v/>
      </c>
      <c r="H647" s="731" t="str">
        <f t="shared" ref="H647:H710" si="72">IF(LEN(A647)=3,"是",IF(B647&lt;&gt;"",IF(SUM(C647:E647)&lt;&gt;0,"是","否"),"是"))</f>
        <v>否</v>
      </c>
      <c r="I647" s="732" t="str">
        <f t="shared" ref="I647:I710" si="73">_xlfn.IFS(LEN(A647)=3,"类",LEN(A647)=5,"款",LEN(A647)=7,"项")</f>
        <v>项</v>
      </c>
      <c r="J647" s="686" t="str">
        <f t="shared" ref="J647:J710" si="74">LEFT(A647,3)</f>
        <v>208</v>
      </c>
      <c r="K647" s="686" t="str">
        <f t="shared" ref="K647:K710" si="75">LEFT(A647,5)</f>
        <v>20828</v>
      </c>
      <c r="L647" s="686" t="str">
        <f t="shared" ref="L647:L710" si="76">LEFT(A647,7)</f>
        <v>2082806</v>
      </c>
    </row>
    <row r="648" s="529" customFormat="1" ht="34.9" customHeight="1" spans="1:16">
      <c r="A648" s="484">
        <v>2082850</v>
      </c>
      <c r="B648" s="243" t="s">
        <v>160</v>
      </c>
      <c r="C648" s="561">
        <v>77</v>
      </c>
      <c r="D648" s="561">
        <v>81</v>
      </c>
      <c r="E648" s="478">
        <v>92</v>
      </c>
      <c r="F648" s="477">
        <f t="shared" si="70"/>
        <v>0.194805194805195</v>
      </c>
      <c r="G648" s="477">
        <f t="shared" si="71"/>
        <v>1.1358024691358</v>
      </c>
      <c r="H648" s="731" t="str">
        <f t="shared" si="72"/>
        <v>是</v>
      </c>
      <c r="I648" s="732" t="str">
        <f t="shared" si="73"/>
        <v>项</v>
      </c>
      <c r="J648" s="686" t="str">
        <f t="shared" si="74"/>
        <v>208</v>
      </c>
      <c r="K648" s="686" t="str">
        <f t="shared" si="75"/>
        <v>20828</v>
      </c>
      <c r="L648" s="686" t="str">
        <f t="shared" si="76"/>
        <v>2082850</v>
      </c>
    </row>
    <row r="649" s="529" customFormat="1" ht="34.9" customHeight="1" spans="1:16">
      <c r="A649" s="484">
        <v>2082899</v>
      </c>
      <c r="B649" s="243" t="s">
        <v>599</v>
      </c>
      <c r="C649" s="561">
        <v>17</v>
      </c>
      <c r="D649" s="561">
        <v>202</v>
      </c>
      <c r="E649" s="478">
        <v>11</v>
      </c>
      <c r="F649" s="477">
        <f t="shared" si="70"/>
        <v>-0.352941176470588</v>
      </c>
      <c r="G649" s="477">
        <f t="shared" si="71"/>
        <v>0.0544554455445545</v>
      </c>
      <c r="H649" s="731" t="str">
        <f t="shared" si="72"/>
        <v>是</v>
      </c>
      <c r="I649" s="732" t="str">
        <f t="shared" si="73"/>
        <v>项</v>
      </c>
      <c r="J649" s="686" t="str">
        <f t="shared" si="74"/>
        <v>208</v>
      </c>
      <c r="K649" s="686" t="str">
        <f t="shared" si="75"/>
        <v>20828</v>
      </c>
      <c r="L649" s="686" t="str">
        <f t="shared" si="76"/>
        <v>2082899</v>
      </c>
    </row>
    <row r="650" s="529" customFormat="1" ht="34.9" customHeight="1" spans="1:16">
      <c r="A650" s="482">
        <v>20830</v>
      </c>
      <c r="B650" s="483" t="s">
        <v>600</v>
      </c>
      <c r="C650" s="693">
        <f>SUMIFS(C651:C$1302,$I651:$I$1302,"项",$K651:$K$1302,$A650)</f>
        <v>198</v>
      </c>
      <c r="D650" s="693">
        <f>SUMIFS(D651:D$1302,$I651:$I$1302,"项",$K651:$K$1302,$A650)</f>
        <v>197</v>
      </c>
      <c r="E650" s="693">
        <f>SUMIFS(E651:E$1302,$I651:$I$1302,"项",$K651:$K$1302,$A650)</f>
        <v>113</v>
      </c>
      <c r="F650" s="477">
        <f t="shared" si="70"/>
        <v>-0.429292929292929</v>
      </c>
      <c r="G650" s="477">
        <f t="shared" si="71"/>
        <v>0.573604060913706</v>
      </c>
      <c r="H650" s="731" t="str">
        <f t="shared" si="72"/>
        <v>是</v>
      </c>
      <c r="I650" s="732" t="str">
        <f t="shared" si="73"/>
        <v>款</v>
      </c>
      <c r="J650" s="686" t="str">
        <f t="shared" si="74"/>
        <v>208</v>
      </c>
      <c r="K650" s="686" t="str">
        <f t="shared" si="75"/>
        <v>20830</v>
      </c>
      <c r="L650" s="686" t="str">
        <f t="shared" si="76"/>
        <v>20830</v>
      </c>
    </row>
    <row r="651" s="529" customFormat="1" ht="34.9" customHeight="1" spans="1:16">
      <c r="A651" s="484">
        <v>2083001</v>
      </c>
      <c r="B651" s="243" t="s">
        <v>601</v>
      </c>
      <c r="C651" s="561">
        <v>198</v>
      </c>
      <c r="D651" s="561">
        <v>197</v>
      </c>
      <c r="E651" s="478">
        <v>113</v>
      </c>
      <c r="F651" s="477">
        <f t="shared" si="70"/>
        <v>-0.429292929292929</v>
      </c>
      <c r="G651" s="477">
        <f t="shared" si="71"/>
        <v>0.573604060913706</v>
      </c>
      <c r="H651" s="731" t="str">
        <f t="shared" si="72"/>
        <v>是</v>
      </c>
      <c r="I651" s="732" t="str">
        <f t="shared" si="73"/>
        <v>项</v>
      </c>
      <c r="J651" s="686" t="str">
        <f t="shared" si="74"/>
        <v>208</v>
      </c>
      <c r="K651" s="686" t="str">
        <f t="shared" si="75"/>
        <v>20830</v>
      </c>
      <c r="L651" s="686" t="str">
        <f t="shared" si="76"/>
        <v>2083001</v>
      </c>
    </row>
    <row r="652" s="529" customFormat="1" ht="34.9" hidden="1" customHeight="1" spans="1:16">
      <c r="A652" s="484">
        <v>2083099</v>
      </c>
      <c r="B652" s="243" t="s">
        <v>602</v>
      </c>
      <c r="C652" s="300">
        <v>0</v>
      </c>
      <c r="D652" s="301">
        <v>0</v>
      </c>
      <c r="E652" s="548">
        <v>0</v>
      </c>
      <c r="F652" s="477" t="str">
        <f t="shared" si="70"/>
        <v/>
      </c>
      <c r="G652" s="477" t="str">
        <f t="shared" si="71"/>
        <v/>
      </c>
      <c r="H652" s="731" t="str">
        <f t="shared" si="72"/>
        <v>否</v>
      </c>
      <c r="I652" s="732" t="str">
        <f t="shared" si="73"/>
        <v>项</v>
      </c>
      <c r="J652" s="686" t="str">
        <f t="shared" si="74"/>
        <v>208</v>
      </c>
      <c r="K652" s="686" t="str">
        <f t="shared" si="75"/>
        <v>20830</v>
      </c>
      <c r="L652" s="686" t="str">
        <f t="shared" si="76"/>
        <v>2083099</v>
      </c>
    </row>
    <row r="653" s="529" customFormat="1" ht="34.9" customHeight="1" spans="1:16">
      <c r="A653" s="482">
        <v>20899</v>
      </c>
      <c r="B653" s="483" t="s">
        <v>603</v>
      </c>
      <c r="C653" s="693">
        <f>SUMIFS(C654:C$1302,$I654:$I$1302,"项",$K654:$K$1302,$A653)</f>
        <v>1344</v>
      </c>
      <c r="D653" s="693">
        <f>SUMIFS(D654:D$1302,$I654:$I$1302,"项",$K654:$K$1302,$A653)</f>
        <v>1356</v>
      </c>
      <c r="E653" s="693">
        <f>SUMIFS(E654:E$1302,$I654:$I$1302,"项",$K654:$K$1302,$A653)</f>
        <v>1334</v>
      </c>
      <c r="F653" s="477">
        <f t="shared" si="70"/>
        <v>-0.00744047619047616</v>
      </c>
      <c r="G653" s="477">
        <f t="shared" si="71"/>
        <v>0.98377581120944</v>
      </c>
      <c r="H653" s="731" t="str">
        <f t="shared" si="72"/>
        <v>是</v>
      </c>
      <c r="I653" s="732" t="str">
        <f t="shared" si="73"/>
        <v>款</v>
      </c>
      <c r="J653" s="686" t="str">
        <f t="shared" si="74"/>
        <v>208</v>
      </c>
      <c r="K653" s="686" t="str">
        <f t="shared" si="75"/>
        <v>20899</v>
      </c>
      <c r="L653" s="686" t="str">
        <f t="shared" si="76"/>
        <v>20899</v>
      </c>
    </row>
    <row r="654" s="529" customFormat="1" ht="34.9" customHeight="1" spans="1:16">
      <c r="A654" s="484" t="s">
        <v>604</v>
      </c>
      <c r="B654" s="243" t="s">
        <v>605</v>
      </c>
      <c r="C654" s="561">
        <v>1344</v>
      </c>
      <c r="D654" s="561">
        <v>1356</v>
      </c>
      <c r="E654" s="478">
        <v>1334</v>
      </c>
      <c r="F654" s="477">
        <f t="shared" si="70"/>
        <v>-0.00744047619047616</v>
      </c>
      <c r="G654" s="477">
        <f t="shared" si="71"/>
        <v>0.98377581120944</v>
      </c>
      <c r="H654" s="731" t="str">
        <f t="shared" si="72"/>
        <v>是</v>
      </c>
      <c r="I654" s="732" t="str">
        <f t="shared" si="73"/>
        <v>项</v>
      </c>
      <c r="J654" s="686" t="str">
        <f t="shared" si="74"/>
        <v>208</v>
      </c>
      <c r="K654" s="686" t="str">
        <f t="shared" si="75"/>
        <v>20899</v>
      </c>
      <c r="L654" s="686" t="str">
        <f t="shared" si="76"/>
        <v>2089999</v>
      </c>
    </row>
    <row r="655" s="529" customFormat="1" ht="34.9" customHeight="1" spans="1:16">
      <c r="A655" s="730">
        <v>210</v>
      </c>
      <c r="B655" s="185" t="s">
        <v>99</v>
      </c>
      <c r="C655" s="353">
        <f>SUMIFS(C656:C$1302,$I656:$I$1302,"款",$J656:$J$1302,$A655)</f>
        <v>24864</v>
      </c>
      <c r="D655" s="353">
        <f>SUMIFS(D656:D$1302,$I656:$I$1302,"款",$J656:$J$1302,$A655)</f>
        <v>33578</v>
      </c>
      <c r="E655" s="353">
        <f>SUMIFS(E656:E$1302,$I656:$I$1302,"款",$J656:$J$1302,$A655)</f>
        <v>27697</v>
      </c>
      <c r="F655" s="471">
        <f t="shared" si="70"/>
        <v>0.113939832689833</v>
      </c>
      <c r="G655" s="471">
        <f t="shared" si="71"/>
        <v>0.824855560188218</v>
      </c>
      <c r="H655" s="731" t="str">
        <f t="shared" si="72"/>
        <v>是</v>
      </c>
      <c r="I655" s="732" t="str">
        <f t="shared" si="73"/>
        <v>类</v>
      </c>
      <c r="J655" s="686" t="str">
        <f t="shared" si="74"/>
        <v>210</v>
      </c>
      <c r="K655" s="686" t="str">
        <f t="shared" si="75"/>
        <v>210</v>
      </c>
      <c r="L655" s="686" t="str">
        <f t="shared" si="76"/>
        <v>210</v>
      </c>
      <c r="O655" s="529">
        <v>27697</v>
      </c>
      <c r="P655" s="529">
        <f>E655-O655</f>
        <v>0</v>
      </c>
    </row>
    <row r="656" s="529" customFormat="1" ht="34.9" customHeight="1" spans="1:16">
      <c r="A656" s="482">
        <v>21001</v>
      </c>
      <c r="B656" s="483" t="s">
        <v>606</v>
      </c>
      <c r="C656" s="693">
        <f>SUMIFS(C657:C$1302,$I657:$I$1302,"项",$K657:$K$1302,$A656)</f>
        <v>406</v>
      </c>
      <c r="D656" s="693">
        <f>SUMIFS(D657:D$1302,$I657:$I$1302,"项",$K657:$K$1302,$A656)</f>
        <v>478</v>
      </c>
      <c r="E656" s="693">
        <f>SUMIFS(E657:E$1302,$I657:$I$1302,"项",$K657:$K$1302,$A656)</f>
        <v>449</v>
      </c>
      <c r="F656" s="477">
        <f t="shared" si="70"/>
        <v>0.105911330049261</v>
      </c>
      <c r="G656" s="477">
        <f t="shared" si="71"/>
        <v>0.939330543933054</v>
      </c>
      <c r="H656" s="731" t="str">
        <f t="shared" si="72"/>
        <v>是</v>
      </c>
      <c r="I656" s="732" t="str">
        <f t="shared" si="73"/>
        <v>款</v>
      </c>
      <c r="J656" s="686" t="str">
        <f t="shared" si="74"/>
        <v>210</v>
      </c>
      <c r="K656" s="686" t="str">
        <f t="shared" si="75"/>
        <v>21001</v>
      </c>
      <c r="L656" s="686" t="str">
        <f t="shared" si="76"/>
        <v>21001</v>
      </c>
      <c r="O656" s="529">
        <v>449</v>
      </c>
      <c r="P656" s="529">
        <f t="shared" ref="P656:P687" si="77">E656-O656</f>
        <v>0</v>
      </c>
    </row>
    <row r="657" s="529" customFormat="1" ht="34.9" customHeight="1" spans="1:16">
      <c r="A657" s="484">
        <v>2100101</v>
      </c>
      <c r="B657" s="243" t="s">
        <v>151</v>
      </c>
      <c r="C657" s="561">
        <v>341</v>
      </c>
      <c r="D657" s="561">
        <v>258</v>
      </c>
      <c r="E657" s="478">
        <v>374</v>
      </c>
      <c r="F657" s="477">
        <f t="shared" si="70"/>
        <v>0.096774193548387</v>
      </c>
      <c r="G657" s="477">
        <f t="shared" si="71"/>
        <v>1.44961240310078</v>
      </c>
      <c r="H657" s="731" t="str">
        <f t="shared" si="72"/>
        <v>是</v>
      </c>
      <c r="I657" s="732" t="str">
        <f t="shared" si="73"/>
        <v>项</v>
      </c>
      <c r="J657" s="686" t="str">
        <f t="shared" si="74"/>
        <v>210</v>
      </c>
      <c r="K657" s="686" t="str">
        <f t="shared" si="75"/>
        <v>21001</v>
      </c>
      <c r="L657" s="686" t="str">
        <f t="shared" si="76"/>
        <v>2100101</v>
      </c>
      <c r="O657" s="529">
        <v>374</v>
      </c>
      <c r="P657" s="529">
        <f t="shared" si="77"/>
        <v>0</v>
      </c>
    </row>
    <row r="658" s="529" customFormat="1" ht="34.9" hidden="1" customHeight="1" spans="1:16">
      <c r="A658" s="484">
        <v>2100102</v>
      </c>
      <c r="B658" s="243" t="s">
        <v>152</v>
      </c>
      <c r="C658" s="300">
        <v>0</v>
      </c>
      <c r="D658" s="301">
        <v>0</v>
      </c>
      <c r="E658" s="301">
        <v>0</v>
      </c>
      <c r="F658" s="477" t="str">
        <f t="shared" si="70"/>
        <v/>
      </c>
      <c r="G658" s="477" t="str">
        <f t="shared" si="71"/>
        <v/>
      </c>
      <c r="H658" s="731" t="str">
        <f t="shared" si="72"/>
        <v>否</v>
      </c>
      <c r="I658" s="732" t="str">
        <f t="shared" si="73"/>
        <v>项</v>
      </c>
      <c r="J658" s="686" t="str">
        <f t="shared" si="74"/>
        <v>210</v>
      </c>
      <c r="K658" s="686" t="str">
        <f t="shared" si="75"/>
        <v>21001</v>
      </c>
      <c r="L658" s="686" t="str">
        <f t="shared" si="76"/>
        <v>2100102</v>
      </c>
      <c r="O658" s="529">
        <v>0</v>
      </c>
      <c r="P658" s="529">
        <f t="shared" si="77"/>
        <v>0</v>
      </c>
    </row>
    <row r="659" s="529" customFormat="1" ht="34.9" hidden="1" customHeight="1" spans="1:16">
      <c r="A659" s="484">
        <v>2100103</v>
      </c>
      <c r="B659" s="243" t="s">
        <v>153</v>
      </c>
      <c r="C659" s="300">
        <v>0</v>
      </c>
      <c r="D659" s="301">
        <v>0</v>
      </c>
      <c r="E659" s="548">
        <v>0</v>
      </c>
      <c r="F659" s="477" t="str">
        <f t="shared" si="70"/>
        <v/>
      </c>
      <c r="G659" s="477" t="str">
        <f t="shared" si="71"/>
        <v/>
      </c>
      <c r="H659" s="731" t="str">
        <f t="shared" si="72"/>
        <v>否</v>
      </c>
      <c r="I659" s="732" t="str">
        <f t="shared" si="73"/>
        <v>项</v>
      </c>
      <c r="J659" s="686" t="str">
        <f t="shared" si="74"/>
        <v>210</v>
      </c>
      <c r="K659" s="686" t="str">
        <f t="shared" si="75"/>
        <v>21001</v>
      </c>
      <c r="L659" s="686" t="str">
        <f t="shared" si="76"/>
        <v>2100103</v>
      </c>
      <c r="O659" s="529">
        <v>0</v>
      </c>
      <c r="P659" s="529">
        <f t="shared" si="77"/>
        <v>0</v>
      </c>
    </row>
    <row r="660" s="529" customFormat="1" ht="34.9" customHeight="1" spans="1:16">
      <c r="A660" s="484">
        <v>2100199</v>
      </c>
      <c r="B660" s="243" t="s">
        <v>607</v>
      </c>
      <c r="C660" s="561">
        <v>65</v>
      </c>
      <c r="D660" s="561">
        <v>220</v>
      </c>
      <c r="E660" s="561">
        <v>75</v>
      </c>
      <c r="F660" s="477">
        <f t="shared" si="70"/>
        <v>0.153846153846154</v>
      </c>
      <c r="G660" s="477">
        <f t="shared" si="71"/>
        <v>0.340909090909091</v>
      </c>
      <c r="H660" s="731" t="str">
        <f t="shared" si="72"/>
        <v>是</v>
      </c>
      <c r="I660" s="732" t="str">
        <f t="shared" si="73"/>
        <v>项</v>
      </c>
      <c r="J660" s="686" t="str">
        <f t="shared" si="74"/>
        <v>210</v>
      </c>
      <c r="K660" s="686" t="str">
        <f t="shared" si="75"/>
        <v>21001</v>
      </c>
      <c r="L660" s="686" t="str">
        <f t="shared" si="76"/>
        <v>2100199</v>
      </c>
      <c r="O660" s="529">
        <v>75</v>
      </c>
      <c r="P660" s="529">
        <f t="shared" si="77"/>
        <v>0</v>
      </c>
    </row>
    <row r="661" s="529" customFormat="1" ht="34.9" customHeight="1" spans="1:16">
      <c r="A661" s="482">
        <v>21002</v>
      </c>
      <c r="B661" s="483" t="s">
        <v>608</v>
      </c>
      <c r="C661" s="693">
        <f>SUMIFS(C662:C$1302,$I662:$I$1302,"项",$K662:$K$1302,$A661)</f>
        <v>2970</v>
      </c>
      <c r="D661" s="693">
        <f>SUMIFS(D662:D$1302,$I662:$I$1302,"项",$K662:$K$1302,$A661)</f>
        <v>4017</v>
      </c>
      <c r="E661" s="693">
        <f>SUMIFS(E662:E$1302,$I662:$I$1302,"项",$K662:$K$1302,$A661)</f>
        <v>3567</v>
      </c>
      <c r="F661" s="477">
        <f t="shared" si="70"/>
        <v>0.201010101010101</v>
      </c>
      <c r="G661" s="477">
        <f t="shared" si="71"/>
        <v>0.887976101568335</v>
      </c>
      <c r="H661" s="731" t="str">
        <f t="shared" si="72"/>
        <v>是</v>
      </c>
      <c r="I661" s="732" t="str">
        <f t="shared" si="73"/>
        <v>款</v>
      </c>
      <c r="J661" s="686" t="str">
        <f t="shared" si="74"/>
        <v>210</v>
      </c>
      <c r="K661" s="686" t="str">
        <f t="shared" si="75"/>
        <v>21002</v>
      </c>
      <c r="L661" s="686" t="str">
        <f t="shared" si="76"/>
        <v>21002</v>
      </c>
      <c r="O661" s="529">
        <v>3567</v>
      </c>
      <c r="P661" s="529">
        <f t="shared" si="77"/>
        <v>0</v>
      </c>
    </row>
    <row r="662" s="529" customFormat="1" ht="34.9" customHeight="1" spans="1:16">
      <c r="A662" s="484">
        <v>2100201</v>
      </c>
      <c r="B662" s="243" t="s">
        <v>609</v>
      </c>
      <c r="C662" s="561">
        <v>1966</v>
      </c>
      <c r="D662" s="561">
        <v>2480</v>
      </c>
      <c r="E662" s="478">
        <v>2553</v>
      </c>
      <c r="F662" s="477">
        <f t="shared" si="70"/>
        <v>0.298575788402848</v>
      </c>
      <c r="G662" s="477">
        <f t="shared" si="71"/>
        <v>1.02943548387097</v>
      </c>
      <c r="H662" s="731" t="str">
        <f t="shared" si="72"/>
        <v>是</v>
      </c>
      <c r="I662" s="732" t="str">
        <f t="shared" si="73"/>
        <v>项</v>
      </c>
      <c r="J662" s="686" t="str">
        <f t="shared" si="74"/>
        <v>210</v>
      </c>
      <c r="K662" s="686" t="str">
        <f t="shared" si="75"/>
        <v>21002</v>
      </c>
      <c r="L662" s="686" t="str">
        <f t="shared" si="76"/>
        <v>2100201</v>
      </c>
      <c r="O662" s="529">
        <v>2553</v>
      </c>
      <c r="P662" s="529">
        <f t="shared" si="77"/>
        <v>0</v>
      </c>
    </row>
    <row r="663" s="529" customFormat="1" ht="34.9" customHeight="1" spans="1:16">
      <c r="A663" s="484">
        <v>2100202</v>
      </c>
      <c r="B663" s="243" t="s">
        <v>610</v>
      </c>
      <c r="C663" s="561">
        <v>600</v>
      </c>
      <c r="D663" s="561">
        <v>637</v>
      </c>
      <c r="E663" s="478">
        <v>642</v>
      </c>
      <c r="F663" s="477">
        <f t="shared" si="70"/>
        <v>0.0700000000000001</v>
      </c>
      <c r="G663" s="477">
        <f t="shared" si="71"/>
        <v>1.00784929356358</v>
      </c>
      <c r="H663" s="731" t="str">
        <f t="shared" si="72"/>
        <v>是</v>
      </c>
      <c r="I663" s="732" t="str">
        <f t="shared" si="73"/>
        <v>项</v>
      </c>
      <c r="J663" s="686" t="str">
        <f t="shared" si="74"/>
        <v>210</v>
      </c>
      <c r="K663" s="686" t="str">
        <f t="shared" si="75"/>
        <v>21002</v>
      </c>
      <c r="L663" s="686" t="str">
        <f t="shared" si="76"/>
        <v>2100202</v>
      </c>
      <c r="O663" s="529">
        <v>642</v>
      </c>
      <c r="P663" s="529">
        <f t="shared" si="77"/>
        <v>0</v>
      </c>
    </row>
    <row r="664" s="529" customFormat="1" ht="34.9" hidden="1" customHeight="1" spans="1:16">
      <c r="A664" s="484">
        <v>2100203</v>
      </c>
      <c r="B664" s="243" t="s">
        <v>611</v>
      </c>
      <c r="C664" s="300">
        <v>0</v>
      </c>
      <c r="D664" s="301">
        <v>0</v>
      </c>
      <c r="E664" s="548">
        <v>0</v>
      </c>
      <c r="F664" s="477" t="str">
        <f t="shared" si="70"/>
        <v/>
      </c>
      <c r="G664" s="477" t="str">
        <f t="shared" si="71"/>
        <v/>
      </c>
      <c r="H664" s="731" t="str">
        <f t="shared" si="72"/>
        <v>否</v>
      </c>
      <c r="I664" s="732" t="str">
        <f t="shared" si="73"/>
        <v>项</v>
      </c>
      <c r="J664" s="686" t="str">
        <f t="shared" si="74"/>
        <v>210</v>
      </c>
      <c r="K664" s="686" t="str">
        <f t="shared" si="75"/>
        <v>21002</v>
      </c>
      <c r="L664" s="686" t="str">
        <f t="shared" si="76"/>
        <v>2100203</v>
      </c>
      <c r="O664" s="529">
        <v>0</v>
      </c>
      <c r="P664" s="529">
        <f t="shared" si="77"/>
        <v>0</v>
      </c>
    </row>
    <row r="665" s="529" customFormat="1" ht="34.9" hidden="1" customHeight="1" spans="1:16">
      <c r="A665" s="484">
        <v>2100204</v>
      </c>
      <c r="B665" s="243" t="s">
        <v>612</v>
      </c>
      <c r="C665" s="300">
        <v>0</v>
      </c>
      <c r="D665" s="301">
        <v>0</v>
      </c>
      <c r="E665" s="548">
        <v>0</v>
      </c>
      <c r="F665" s="477" t="str">
        <f t="shared" si="70"/>
        <v/>
      </c>
      <c r="G665" s="477" t="str">
        <f t="shared" si="71"/>
        <v/>
      </c>
      <c r="H665" s="731" t="str">
        <f t="shared" si="72"/>
        <v>否</v>
      </c>
      <c r="I665" s="732" t="str">
        <f t="shared" si="73"/>
        <v>项</v>
      </c>
      <c r="J665" s="686" t="str">
        <f t="shared" si="74"/>
        <v>210</v>
      </c>
      <c r="K665" s="686" t="str">
        <f t="shared" si="75"/>
        <v>21002</v>
      </c>
      <c r="L665" s="686" t="str">
        <f t="shared" si="76"/>
        <v>2100204</v>
      </c>
      <c r="O665" s="529">
        <v>0</v>
      </c>
      <c r="P665" s="529">
        <f t="shared" si="77"/>
        <v>0</v>
      </c>
    </row>
    <row r="666" s="529" customFormat="1" ht="34.9" customHeight="1" spans="1:16">
      <c r="A666" s="484">
        <v>2100205</v>
      </c>
      <c r="B666" s="243" t="s">
        <v>613</v>
      </c>
      <c r="C666" s="561">
        <v>298</v>
      </c>
      <c r="D666" s="561">
        <v>283</v>
      </c>
      <c r="E666" s="561">
        <v>292</v>
      </c>
      <c r="F666" s="477">
        <f t="shared" si="70"/>
        <v>-0.0201342281879194</v>
      </c>
      <c r="G666" s="477">
        <f t="shared" si="71"/>
        <v>1.03180212014134</v>
      </c>
      <c r="H666" s="731" t="str">
        <f t="shared" si="72"/>
        <v>是</v>
      </c>
      <c r="I666" s="732" t="str">
        <f t="shared" si="73"/>
        <v>项</v>
      </c>
      <c r="J666" s="686" t="str">
        <f t="shared" si="74"/>
        <v>210</v>
      </c>
      <c r="K666" s="686" t="str">
        <f t="shared" si="75"/>
        <v>21002</v>
      </c>
      <c r="L666" s="686" t="str">
        <f t="shared" si="76"/>
        <v>2100205</v>
      </c>
      <c r="O666" s="529">
        <v>292</v>
      </c>
      <c r="P666" s="529">
        <f t="shared" si="77"/>
        <v>0</v>
      </c>
    </row>
    <row r="667" s="529" customFormat="1" ht="34.9" hidden="1" customHeight="1" spans="1:16">
      <c r="A667" s="484">
        <v>2100206</v>
      </c>
      <c r="B667" s="243" t="s">
        <v>614</v>
      </c>
      <c r="C667" s="300">
        <v>0</v>
      </c>
      <c r="D667" s="301">
        <v>0</v>
      </c>
      <c r="E667" s="548">
        <v>0</v>
      </c>
      <c r="F667" s="477" t="str">
        <f t="shared" si="70"/>
        <v/>
      </c>
      <c r="G667" s="477" t="str">
        <f t="shared" si="71"/>
        <v/>
      </c>
      <c r="H667" s="731" t="str">
        <f t="shared" si="72"/>
        <v>否</v>
      </c>
      <c r="I667" s="732" t="str">
        <f t="shared" si="73"/>
        <v>项</v>
      </c>
      <c r="J667" s="686" t="str">
        <f t="shared" si="74"/>
        <v>210</v>
      </c>
      <c r="K667" s="686" t="str">
        <f t="shared" si="75"/>
        <v>21002</v>
      </c>
      <c r="L667" s="686" t="str">
        <f t="shared" si="76"/>
        <v>2100206</v>
      </c>
      <c r="O667" s="529">
        <v>0</v>
      </c>
      <c r="P667" s="529">
        <f t="shared" si="77"/>
        <v>0</v>
      </c>
    </row>
    <row r="668" s="529" customFormat="1" ht="34.9" hidden="1" customHeight="1" spans="1:16">
      <c r="A668" s="484">
        <v>2100207</v>
      </c>
      <c r="B668" s="243" t="s">
        <v>615</v>
      </c>
      <c r="C668" s="300">
        <v>0</v>
      </c>
      <c r="D668" s="301">
        <v>0</v>
      </c>
      <c r="E668" s="548">
        <v>0</v>
      </c>
      <c r="F668" s="477" t="str">
        <f t="shared" si="70"/>
        <v/>
      </c>
      <c r="G668" s="477" t="str">
        <f t="shared" si="71"/>
        <v/>
      </c>
      <c r="H668" s="731" t="str">
        <f t="shared" si="72"/>
        <v>否</v>
      </c>
      <c r="I668" s="732" t="str">
        <f t="shared" si="73"/>
        <v>项</v>
      </c>
      <c r="J668" s="686" t="str">
        <f t="shared" si="74"/>
        <v>210</v>
      </c>
      <c r="K668" s="686" t="str">
        <f t="shared" si="75"/>
        <v>21002</v>
      </c>
      <c r="L668" s="686" t="str">
        <f t="shared" si="76"/>
        <v>2100207</v>
      </c>
      <c r="O668" s="529">
        <v>0</v>
      </c>
      <c r="P668" s="529">
        <f t="shared" si="77"/>
        <v>0</v>
      </c>
    </row>
    <row r="669" s="529" customFormat="1" ht="34.9" hidden="1" customHeight="1" spans="1:16">
      <c r="A669" s="484">
        <v>2100208</v>
      </c>
      <c r="B669" s="243" t="s">
        <v>616</v>
      </c>
      <c r="C669" s="300">
        <v>0</v>
      </c>
      <c r="D669" s="301">
        <v>0</v>
      </c>
      <c r="E669" s="548">
        <v>0</v>
      </c>
      <c r="F669" s="477" t="str">
        <f t="shared" si="70"/>
        <v/>
      </c>
      <c r="G669" s="477" t="str">
        <f t="shared" si="71"/>
        <v/>
      </c>
      <c r="H669" s="731" t="str">
        <f t="shared" si="72"/>
        <v>否</v>
      </c>
      <c r="I669" s="732" t="str">
        <f t="shared" si="73"/>
        <v>项</v>
      </c>
      <c r="J669" s="686" t="str">
        <f t="shared" si="74"/>
        <v>210</v>
      </c>
      <c r="K669" s="686" t="str">
        <f t="shared" si="75"/>
        <v>21002</v>
      </c>
      <c r="L669" s="686" t="str">
        <f t="shared" si="76"/>
        <v>2100208</v>
      </c>
      <c r="O669" s="529">
        <v>0</v>
      </c>
      <c r="P669" s="529">
        <f t="shared" si="77"/>
        <v>0</v>
      </c>
    </row>
    <row r="670" s="529" customFormat="1" ht="34.9" hidden="1" customHeight="1" spans="1:16">
      <c r="A670" s="484">
        <v>2100209</v>
      </c>
      <c r="B670" s="243" t="s">
        <v>617</v>
      </c>
      <c r="C670" s="300">
        <v>0</v>
      </c>
      <c r="D670" s="301">
        <v>0</v>
      </c>
      <c r="E670" s="548">
        <v>0</v>
      </c>
      <c r="F670" s="477" t="str">
        <f t="shared" si="70"/>
        <v/>
      </c>
      <c r="G670" s="477" t="str">
        <f t="shared" si="71"/>
        <v/>
      </c>
      <c r="H670" s="731" t="str">
        <f t="shared" si="72"/>
        <v>否</v>
      </c>
      <c r="I670" s="732" t="str">
        <f t="shared" si="73"/>
        <v>项</v>
      </c>
      <c r="J670" s="686" t="str">
        <f t="shared" si="74"/>
        <v>210</v>
      </c>
      <c r="K670" s="686" t="str">
        <f t="shared" si="75"/>
        <v>21002</v>
      </c>
      <c r="L670" s="686" t="str">
        <f t="shared" si="76"/>
        <v>2100209</v>
      </c>
      <c r="O670" s="529">
        <v>0</v>
      </c>
      <c r="P670" s="529">
        <f t="shared" si="77"/>
        <v>0</v>
      </c>
    </row>
    <row r="671" s="529" customFormat="1" ht="34.9" hidden="1" customHeight="1" spans="1:16">
      <c r="A671" s="484">
        <v>2100210</v>
      </c>
      <c r="B671" s="243" t="s">
        <v>618</v>
      </c>
      <c r="C671" s="300">
        <v>0</v>
      </c>
      <c r="D671" s="301">
        <v>0</v>
      </c>
      <c r="E671" s="548">
        <v>0</v>
      </c>
      <c r="F671" s="477" t="str">
        <f t="shared" si="70"/>
        <v/>
      </c>
      <c r="G671" s="477" t="str">
        <f t="shared" si="71"/>
        <v/>
      </c>
      <c r="H671" s="731" t="str">
        <f t="shared" si="72"/>
        <v>否</v>
      </c>
      <c r="I671" s="732" t="str">
        <f t="shared" si="73"/>
        <v>项</v>
      </c>
      <c r="J671" s="686" t="str">
        <f t="shared" si="74"/>
        <v>210</v>
      </c>
      <c r="K671" s="686" t="str">
        <f t="shared" si="75"/>
        <v>21002</v>
      </c>
      <c r="L671" s="686" t="str">
        <f t="shared" si="76"/>
        <v>2100210</v>
      </c>
      <c r="O671" s="529">
        <v>0</v>
      </c>
      <c r="P671" s="529">
        <f t="shared" si="77"/>
        <v>0</v>
      </c>
    </row>
    <row r="672" s="529" customFormat="1" ht="34.9" hidden="1" customHeight="1" spans="1:16">
      <c r="A672" s="484">
        <v>2100211</v>
      </c>
      <c r="B672" s="243" t="s">
        <v>619</v>
      </c>
      <c r="C672" s="300">
        <v>0</v>
      </c>
      <c r="D672" s="301">
        <v>0</v>
      </c>
      <c r="E672" s="548">
        <v>0</v>
      </c>
      <c r="F672" s="477" t="str">
        <f t="shared" si="70"/>
        <v/>
      </c>
      <c r="G672" s="477" t="str">
        <f t="shared" si="71"/>
        <v/>
      </c>
      <c r="H672" s="731" t="str">
        <f t="shared" si="72"/>
        <v>否</v>
      </c>
      <c r="I672" s="732" t="str">
        <f t="shared" si="73"/>
        <v>项</v>
      </c>
      <c r="J672" s="686" t="str">
        <f t="shared" si="74"/>
        <v>210</v>
      </c>
      <c r="K672" s="686" t="str">
        <f t="shared" si="75"/>
        <v>21002</v>
      </c>
      <c r="L672" s="686" t="str">
        <f t="shared" si="76"/>
        <v>2100211</v>
      </c>
      <c r="O672" s="529">
        <v>0</v>
      </c>
      <c r="P672" s="529">
        <f t="shared" si="77"/>
        <v>0</v>
      </c>
    </row>
    <row r="673" s="529" customFormat="1" ht="34.9" hidden="1" customHeight="1" spans="1:16">
      <c r="A673" s="484">
        <v>2100212</v>
      </c>
      <c r="B673" s="243" t="s">
        <v>620</v>
      </c>
      <c r="C673" s="300">
        <v>0</v>
      </c>
      <c r="D673" s="301">
        <v>0</v>
      </c>
      <c r="E673" s="548">
        <v>0</v>
      </c>
      <c r="F673" s="477" t="str">
        <f t="shared" si="70"/>
        <v/>
      </c>
      <c r="G673" s="477" t="str">
        <f t="shared" si="71"/>
        <v/>
      </c>
      <c r="H673" s="731" t="str">
        <f t="shared" si="72"/>
        <v>否</v>
      </c>
      <c r="I673" s="732" t="str">
        <f t="shared" si="73"/>
        <v>项</v>
      </c>
      <c r="J673" s="686" t="str">
        <f t="shared" si="74"/>
        <v>210</v>
      </c>
      <c r="K673" s="686" t="str">
        <f t="shared" si="75"/>
        <v>21002</v>
      </c>
      <c r="L673" s="686" t="str">
        <f t="shared" si="76"/>
        <v>2100212</v>
      </c>
      <c r="O673" s="529">
        <v>0</v>
      </c>
      <c r="P673" s="529">
        <f t="shared" si="77"/>
        <v>0</v>
      </c>
    </row>
    <row r="674" s="529" customFormat="1" ht="34.9" hidden="1" customHeight="1" spans="1:16">
      <c r="A674" s="484">
        <v>2100213</v>
      </c>
      <c r="B674" s="243" t="s">
        <v>621</v>
      </c>
      <c r="C674" s="300">
        <v>0</v>
      </c>
      <c r="D674" s="301">
        <v>0</v>
      </c>
      <c r="E674" s="548">
        <v>0</v>
      </c>
      <c r="F674" s="477" t="str">
        <f t="shared" si="70"/>
        <v/>
      </c>
      <c r="G674" s="477" t="str">
        <f t="shared" si="71"/>
        <v/>
      </c>
      <c r="H674" s="731" t="str">
        <f t="shared" si="72"/>
        <v>否</v>
      </c>
      <c r="I674" s="732" t="str">
        <f t="shared" si="73"/>
        <v>项</v>
      </c>
      <c r="J674" s="686" t="str">
        <f t="shared" si="74"/>
        <v>210</v>
      </c>
      <c r="K674" s="686" t="str">
        <f t="shared" si="75"/>
        <v>21002</v>
      </c>
      <c r="L674" s="686" t="str">
        <f t="shared" si="76"/>
        <v>2100213</v>
      </c>
      <c r="O674" s="529">
        <v>0</v>
      </c>
      <c r="P674" s="529">
        <f t="shared" si="77"/>
        <v>0</v>
      </c>
    </row>
    <row r="675" s="529" customFormat="1" ht="34.9" customHeight="1" spans="1:16">
      <c r="A675" s="740">
        <v>2100299</v>
      </c>
      <c r="B675" s="243" t="s">
        <v>622</v>
      </c>
      <c r="C675" s="561">
        <v>106</v>
      </c>
      <c r="D675" s="561">
        <v>617</v>
      </c>
      <c r="E675" s="478">
        <v>80</v>
      </c>
      <c r="F675" s="477">
        <f t="shared" si="70"/>
        <v>-0.245283018867924</v>
      </c>
      <c r="G675" s="477">
        <f t="shared" si="71"/>
        <v>0.129659643435981</v>
      </c>
      <c r="H675" s="731" t="str">
        <f t="shared" si="72"/>
        <v>是</v>
      </c>
      <c r="I675" s="732" t="str">
        <f t="shared" si="73"/>
        <v>项</v>
      </c>
      <c r="J675" s="686" t="str">
        <f t="shared" si="74"/>
        <v>210</v>
      </c>
      <c r="K675" s="686" t="str">
        <f t="shared" si="75"/>
        <v>21002</v>
      </c>
      <c r="L675" s="686" t="str">
        <f t="shared" si="76"/>
        <v>2100299</v>
      </c>
      <c r="O675" s="529">
        <v>80</v>
      </c>
      <c r="P675" s="529">
        <f t="shared" si="77"/>
        <v>0</v>
      </c>
    </row>
    <row r="676" s="529" customFormat="1" ht="34.9" customHeight="1" spans="1:16">
      <c r="A676" s="482">
        <v>21003</v>
      </c>
      <c r="B676" s="483" t="s">
        <v>623</v>
      </c>
      <c r="C676" s="693">
        <f>SUMIFS(C677:C$1302,$I677:$I$1302,"项",$K677:$K$1302,$A676)</f>
        <v>3393</v>
      </c>
      <c r="D676" s="693">
        <f>SUMIFS(D677:D$1302,$I677:$I$1302,"项",$K677:$K$1302,$A676)</f>
        <v>3715</v>
      </c>
      <c r="E676" s="693">
        <f>SUMIFS(E677:E$1302,$I677:$I$1302,"项",$K677:$K$1302,$A676)</f>
        <v>3340</v>
      </c>
      <c r="F676" s="477">
        <f t="shared" si="70"/>
        <v>-0.0156203949307397</v>
      </c>
      <c r="G676" s="477">
        <f t="shared" si="71"/>
        <v>0.899057873485868</v>
      </c>
      <c r="H676" s="731" t="str">
        <f t="shared" si="72"/>
        <v>是</v>
      </c>
      <c r="I676" s="732" t="str">
        <f t="shared" si="73"/>
        <v>款</v>
      </c>
      <c r="J676" s="686" t="str">
        <f t="shared" si="74"/>
        <v>210</v>
      </c>
      <c r="K676" s="686" t="str">
        <f t="shared" si="75"/>
        <v>21003</v>
      </c>
      <c r="L676" s="686" t="str">
        <f t="shared" si="76"/>
        <v>21003</v>
      </c>
      <c r="O676" s="529">
        <v>3340</v>
      </c>
      <c r="P676" s="529">
        <f t="shared" si="77"/>
        <v>0</v>
      </c>
    </row>
    <row r="677" s="529" customFormat="1" ht="34.9" hidden="1" customHeight="1" spans="1:16">
      <c r="A677" s="484">
        <v>2100301</v>
      </c>
      <c r="B677" s="243" t="s">
        <v>624</v>
      </c>
      <c r="C677" s="300">
        <v>0</v>
      </c>
      <c r="D677" s="301">
        <v>0</v>
      </c>
      <c r="E677" s="548">
        <v>0</v>
      </c>
      <c r="F677" s="477" t="str">
        <f t="shared" si="70"/>
        <v/>
      </c>
      <c r="G677" s="477" t="str">
        <f t="shared" si="71"/>
        <v/>
      </c>
      <c r="H677" s="731" t="str">
        <f t="shared" si="72"/>
        <v>否</v>
      </c>
      <c r="I677" s="732" t="str">
        <f t="shared" si="73"/>
        <v>项</v>
      </c>
      <c r="J677" s="686" t="str">
        <f t="shared" si="74"/>
        <v>210</v>
      </c>
      <c r="K677" s="686" t="str">
        <f t="shared" si="75"/>
        <v>21003</v>
      </c>
      <c r="L677" s="686" t="str">
        <f t="shared" si="76"/>
        <v>2100301</v>
      </c>
      <c r="O677" s="529">
        <v>0</v>
      </c>
      <c r="P677" s="529">
        <f t="shared" si="77"/>
        <v>0</v>
      </c>
    </row>
    <row r="678" s="529" customFormat="1" ht="34.9" customHeight="1" spans="1:16">
      <c r="A678" s="484">
        <v>2100302</v>
      </c>
      <c r="B678" s="243" t="s">
        <v>625</v>
      </c>
      <c r="C678" s="561">
        <v>2633</v>
      </c>
      <c r="D678" s="561">
        <v>2739</v>
      </c>
      <c r="E678" s="478">
        <v>2637</v>
      </c>
      <c r="F678" s="477">
        <f t="shared" si="70"/>
        <v>0.00151917964299275</v>
      </c>
      <c r="G678" s="477">
        <f t="shared" si="71"/>
        <v>0.96276013143483</v>
      </c>
      <c r="H678" s="731" t="str">
        <f t="shared" si="72"/>
        <v>是</v>
      </c>
      <c r="I678" s="732" t="str">
        <f t="shared" si="73"/>
        <v>项</v>
      </c>
      <c r="J678" s="686" t="str">
        <f t="shared" si="74"/>
        <v>210</v>
      </c>
      <c r="K678" s="686" t="str">
        <f t="shared" si="75"/>
        <v>21003</v>
      </c>
      <c r="L678" s="686" t="str">
        <f t="shared" si="76"/>
        <v>2100302</v>
      </c>
      <c r="O678" s="529">
        <v>2637</v>
      </c>
      <c r="P678" s="529">
        <f t="shared" si="77"/>
        <v>0</v>
      </c>
    </row>
    <row r="679" s="529" customFormat="1" ht="34.9" customHeight="1" spans="1:16">
      <c r="A679" s="484">
        <v>2100399</v>
      </c>
      <c r="B679" s="243" t="s">
        <v>626</v>
      </c>
      <c r="C679" s="561">
        <v>760</v>
      </c>
      <c r="D679" s="561">
        <v>976</v>
      </c>
      <c r="E679" s="478">
        <v>703</v>
      </c>
      <c r="F679" s="477">
        <f t="shared" si="70"/>
        <v>-0.075</v>
      </c>
      <c r="G679" s="477">
        <f t="shared" si="71"/>
        <v>0.720286885245902</v>
      </c>
      <c r="H679" s="731" t="str">
        <f t="shared" si="72"/>
        <v>是</v>
      </c>
      <c r="I679" s="732" t="str">
        <f t="shared" si="73"/>
        <v>项</v>
      </c>
      <c r="J679" s="686" t="str">
        <f t="shared" si="74"/>
        <v>210</v>
      </c>
      <c r="K679" s="686" t="str">
        <f t="shared" si="75"/>
        <v>21003</v>
      </c>
      <c r="L679" s="686" t="str">
        <f t="shared" si="76"/>
        <v>2100399</v>
      </c>
      <c r="O679" s="529">
        <v>703</v>
      </c>
      <c r="P679" s="529">
        <f t="shared" si="77"/>
        <v>0</v>
      </c>
    </row>
    <row r="680" s="529" customFormat="1" ht="34.9" customHeight="1" spans="1:16">
      <c r="A680" s="482">
        <v>21004</v>
      </c>
      <c r="B680" s="483" t="s">
        <v>627</v>
      </c>
      <c r="C680" s="693">
        <f>SUMIFS(C681:C$1302,$I681:$I$1302,"项",$K681:$K$1302,$A680)</f>
        <v>3348</v>
      </c>
      <c r="D680" s="693">
        <f>SUMIFS(D681:D$1302,$I681:$I$1302,"项",$K681:$K$1302,$A680)</f>
        <v>7760</v>
      </c>
      <c r="E680" s="693">
        <f>SUMIFS(E681:E$1302,$I681:$I$1302,"项",$K681:$K$1302,$A680)</f>
        <v>2985</v>
      </c>
      <c r="F680" s="477">
        <f t="shared" si="70"/>
        <v>-0.1084229390681</v>
      </c>
      <c r="G680" s="477">
        <f t="shared" si="71"/>
        <v>0.384664948453608</v>
      </c>
      <c r="H680" s="731" t="str">
        <f t="shared" si="72"/>
        <v>是</v>
      </c>
      <c r="I680" s="732" t="str">
        <f t="shared" si="73"/>
        <v>款</v>
      </c>
      <c r="J680" s="686" t="str">
        <f t="shared" si="74"/>
        <v>210</v>
      </c>
      <c r="K680" s="686" t="str">
        <f t="shared" si="75"/>
        <v>21004</v>
      </c>
      <c r="L680" s="686" t="str">
        <f t="shared" si="76"/>
        <v>21004</v>
      </c>
      <c r="O680" s="529">
        <v>2985</v>
      </c>
      <c r="P680" s="529">
        <f t="shared" si="77"/>
        <v>0</v>
      </c>
    </row>
    <row r="681" s="529" customFormat="1" ht="34.9" customHeight="1" spans="1:16">
      <c r="A681" s="484">
        <v>2100401</v>
      </c>
      <c r="B681" s="243" t="s">
        <v>628</v>
      </c>
      <c r="C681" s="561">
        <v>906</v>
      </c>
      <c r="D681" s="561">
        <v>1015</v>
      </c>
      <c r="E681" s="478">
        <v>879</v>
      </c>
      <c r="F681" s="477">
        <f t="shared" si="70"/>
        <v>-0.0298013245033113</v>
      </c>
      <c r="G681" s="477">
        <f t="shared" si="71"/>
        <v>0.866009852216749</v>
      </c>
      <c r="H681" s="731" t="str">
        <f t="shared" si="72"/>
        <v>是</v>
      </c>
      <c r="I681" s="732" t="str">
        <f t="shared" si="73"/>
        <v>项</v>
      </c>
      <c r="J681" s="686" t="str">
        <f t="shared" si="74"/>
        <v>210</v>
      </c>
      <c r="K681" s="686" t="str">
        <f t="shared" si="75"/>
        <v>21004</v>
      </c>
      <c r="L681" s="686" t="str">
        <f t="shared" si="76"/>
        <v>2100401</v>
      </c>
      <c r="O681" s="529">
        <v>879</v>
      </c>
      <c r="P681" s="529">
        <f t="shared" si="77"/>
        <v>0</v>
      </c>
    </row>
    <row r="682" s="529" customFormat="1" ht="34.9" customHeight="1" spans="1:16">
      <c r="A682" s="484">
        <v>2100402</v>
      </c>
      <c r="B682" s="243" t="s">
        <v>629</v>
      </c>
      <c r="C682" s="561">
        <v>120</v>
      </c>
      <c r="D682" s="561">
        <v>161</v>
      </c>
      <c r="E682" s="478">
        <v>73</v>
      </c>
      <c r="F682" s="477">
        <f t="shared" si="70"/>
        <v>-0.391666666666667</v>
      </c>
      <c r="G682" s="477">
        <f t="shared" si="71"/>
        <v>0.453416149068323</v>
      </c>
      <c r="H682" s="731" t="str">
        <f t="shared" si="72"/>
        <v>是</v>
      </c>
      <c r="I682" s="732" t="str">
        <f t="shared" si="73"/>
        <v>项</v>
      </c>
      <c r="J682" s="686" t="str">
        <f t="shared" si="74"/>
        <v>210</v>
      </c>
      <c r="K682" s="686" t="str">
        <f t="shared" si="75"/>
        <v>21004</v>
      </c>
      <c r="L682" s="686" t="str">
        <f t="shared" si="76"/>
        <v>2100402</v>
      </c>
      <c r="O682" s="529">
        <v>73</v>
      </c>
      <c r="P682" s="529">
        <f t="shared" si="77"/>
        <v>0</v>
      </c>
    </row>
    <row r="683" s="529" customFormat="1" ht="34.9" customHeight="1" spans="1:16">
      <c r="A683" s="484">
        <v>2100403</v>
      </c>
      <c r="B683" s="243" t="s">
        <v>630</v>
      </c>
      <c r="C683" s="561">
        <v>703</v>
      </c>
      <c r="D683" s="561">
        <v>691</v>
      </c>
      <c r="E683" s="478">
        <v>793</v>
      </c>
      <c r="F683" s="477">
        <f t="shared" si="70"/>
        <v>0.128022759601707</v>
      </c>
      <c r="G683" s="477">
        <f t="shared" si="71"/>
        <v>1.14761215629522</v>
      </c>
      <c r="H683" s="731" t="str">
        <f t="shared" si="72"/>
        <v>是</v>
      </c>
      <c r="I683" s="732" t="str">
        <f t="shared" si="73"/>
        <v>项</v>
      </c>
      <c r="J683" s="686" t="str">
        <f t="shared" si="74"/>
        <v>210</v>
      </c>
      <c r="K683" s="686" t="str">
        <f t="shared" si="75"/>
        <v>21004</v>
      </c>
      <c r="L683" s="686" t="str">
        <f t="shared" si="76"/>
        <v>2100403</v>
      </c>
      <c r="O683" s="529">
        <v>793</v>
      </c>
      <c r="P683" s="529">
        <f t="shared" si="77"/>
        <v>0</v>
      </c>
    </row>
    <row r="684" s="529" customFormat="1" ht="34.9" hidden="1" customHeight="1" spans="1:16">
      <c r="A684" s="484">
        <v>2100404</v>
      </c>
      <c r="B684" s="243" t="s">
        <v>631</v>
      </c>
      <c r="C684" s="300">
        <v>0</v>
      </c>
      <c r="D684" s="301">
        <v>0</v>
      </c>
      <c r="E684" s="301">
        <v>0</v>
      </c>
      <c r="F684" s="477" t="str">
        <f t="shared" si="70"/>
        <v/>
      </c>
      <c r="G684" s="477" t="str">
        <f t="shared" si="71"/>
        <v/>
      </c>
      <c r="H684" s="731" t="str">
        <f t="shared" si="72"/>
        <v>否</v>
      </c>
      <c r="I684" s="732" t="str">
        <f t="shared" si="73"/>
        <v>项</v>
      </c>
      <c r="J684" s="686" t="str">
        <f t="shared" si="74"/>
        <v>210</v>
      </c>
      <c r="K684" s="686" t="str">
        <f t="shared" si="75"/>
        <v>21004</v>
      </c>
      <c r="L684" s="686" t="str">
        <f t="shared" si="76"/>
        <v>2100404</v>
      </c>
      <c r="O684" s="529">
        <v>0</v>
      </c>
      <c r="P684" s="529">
        <f t="shared" si="77"/>
        <v>0</v>
      </c>
    </row>
    <row r="685" s="529" customFormat="1" ht="34.9" hidden="1" customHeight="1" spans="1:16">
      <c r="A685" s="484">
        <v>2100405</v>
      </c>
      <c r="B685" s="243" t="s">
        <v>632</v>
      </c>
      <c r="C685" s="300">
        <v>0</v>
      </c>
      <c r="D685" s="301">
        <v>0</v>
      </c>
      <c r="E685" s="548">
        <v>0</v>
      </c>
      <c r="F685" s="477" t="str">
        <f t="shared" si="70"/>
        <v/>
      </c>
      <c r="G685" s="477" t="str">
        <f t="shared" si="71"/>
        <v/>
      </c>
      <c r="H685" s="731" t="str">
        <f t="shared" si="72"/>
        <v>否</v>
      </c>
      <c r="I685" s="732" t="str">
        <f t="shared" si="73"/>
        <v>项</v>
      </c>
      <c r="J685" s="686" t="str">
        <f t="shared" si="74"/>
        <v>210</v>
      </c>
      <c r="K685" s="686" t="str">
        <f t="shared" si="75"/>
        <v>21004</v>
      </c>
      <c r="L685" s="686" t="str">
        <f t="shared" si="76"/>
        <v>2100405</v>
      </c>
      <c r="O685" s="529">
        <v>0</v>
      </c>
      <c r="P685" s="529">
        <f t="shared" si="77"/>
        <v>0</v>
      </c>
    </row>
    <row r="686" s="529" customFormat="1" ht="34.9" hidden="1" customHeight="1" spans="1:16">
      <c r="A686" s="484">
        <v>2100406</v>
      </c>
      <c r="B686" s="243" t="s">
        <v>633</v>
      </c>
      <c r="C686" s="300">
        <v>0</v>
      </c>
      <c r="D686" s="301">
        <v>0</v>
      </c>
      <c r="E686" s="548">
        <v>0</v>
      </c>
      <c r="F686" s="477" t="str">
        <f t="shared" si="70"/>
        <v/>
      </c>
      <c r="G686" s="477" t="str">
        <f t="shared" si="71"/>
        <v/>
      </c>
      <c r="H686" s="731" t="str">
        <f t="shared" si="72"/>
        <v>否</v>
      </c>
      <c r="I686" s="732" t="str">
        <f t="shared" si="73"/>
        <v>项</v>
      </c>
      <c r="J686" s="686" t="str">
        <f t="shared" si="74"/>
        <v>210</v>
      </c>
      <c r="K686" s="686" t="str">
        <f t="shared" si="75"/>
        <v>21004</v>
      </c>
      <c r="L686" s="686" t="str">
        <f t="shared" si="76"/>
        <v>2100406</v>
      </c>
      <c r="O686" s="529">
        <v>0</v>
      </c>
      <c r="P686" s="529">
        <f t="shared" si="77"/>
        <v>0</v>
      </c>
    </row>
    <row r="687" s="529" customFormat="1" ht="34.9" hidden="1" customHeight="1" spans="1:16">
      <c r="A687" s="484">
        <v>2100407</v>
      </c>
      <c r="B687" s="243" t="s">
        <v>634</v>
      </c>
      <c r="C687" s="300">
        <v>0</v>
      </c>
      <c r="D687" s="301">
        <v>0</v>
      </c>
      <c r="E687" s="548">
        <v>0</v>
      </c>
      <c r="F687" s="477" t="str">
        <f t="shared" si="70"/>
        <v/>
      </c>
      <c r="G687" s="477" t="str">
        <f t="shared" si="71"/>
        <v/>
      </c>
      <c r="H687" s="731" t="str">
        <f t="shared" si="72"/>
        <v>否</v>
      </c>
      <c r="I687" s="732" t="str">
        <f t="shared" si="73"/>
        <v>项</v>
      </c>
      <c r="J687" s="686" t="str">
        <f t="shared" si="74"/>
        <v>210</v>
      </c>
      <c r="K687" s="686" t="str">
        <f t="shared" si="75"/>
        <v>21004</v>
      </c>
      <c r="L687" s="686" t="str">
        <f t="shared" si="76"/>
        <v>2100407</v>
      </c>
      <c r="O687" s="529">
        <v>0</v>
      </c>
      <c r="P687" s="529">
        <f t="shared" si="77"/>
        <v>0</v>
      </c>
    </row>
    <row r="688" s="529" customFormat="1" ht="34.9" customHeight="1" spans="1:16">
      <c r="A688" s="484">
        <v>2100408</v>
      </c>
      <c r="B688" s="243" t="s">
        <v>635</v>
      </c>
      <c r="C688" s="561">
        <v>1026</v>
      </c>
      <c r="D688" s="561">
        <v>4809</v>
      </c>
      <c r="E688" s="478">
        <v>1031</v>
      </c>
      <c r="F688" s="477">
        <f t="shared" si="70"/>
        <v>0.00487329434697847</v>
      </c>
      <c r="G688" s="477">
        <f t="shared" si="71"/>
        <v>0.214389686005407</v>
      </c>
      <c r="H688" s="731" t="str">
        <f t="shared" si="72"/>
        <v>是</v>
      </c>
      <c r="I688" s="732" t="str">
        <f t="shared" si="73"/>
        <v>项</v>
      </c>
      <c r="J688" s="686" t="str">
        <f t="shared" si="74"/>
        <v>210</v>
      </c>
      <c r="K688" s="686" t="str">
        <f t="shared" si="75"/>
        <v>21004</v>
      </c>
      <c r="L688" s="686" t="str">
        <f t="shared" si="76"/>
        <v>2100408</v>
      </c>
      <c r="O688" s="529">
        <v>1031</v>
      </c>
      <c r="P688" s="529">
        <f t="shared" ref="P688:P719" si="78">E688-O688</f>
        <v>0</v>
      </c>
    </row>
    <row r="689" s="529" customFormat="1" ht="34.9" customHeight="1" spans="1:16">
      <c r="A689" s="484">
        <v>2100409</v>
      </c>
      <c r="B689" s="243" t="s">
        <v>636</v>
      </c>
      <c r="C689" s="561">
        <v>63</v>
      </c>
      <c r="D689" s="561">
        <v>647</v>
      </c>
      <c r="E689" s="478">
        <v>8</v>
      </c>
      <c r="F689" s="477">
        <f t="shared" si="70"/>
        <v>-0.873015873015873</v>
      </c>
      <c r="G689" s="477">
        <f t="shared" si="71"/>
        <v>0.0123647604327666</v>
      </c>
      <c r="H689" s="731" t="str">
        <f t="shared" si="72"/>
        <v>是</v>
      </c>
      <c r="I689" s="732" t="str">
        <f t="shared" si="73"/>
        <v>项</v>
      </c>
      <c r="J689" s="686" t="str">
        <f t="shared" si="74"/>
        <v>210</v>
      </c>
      <c r="K689" s="686" t="str">
        <f t="shared" si="75"/>
        <v>21004</v>
      </c>
      <c r="L689" s="686" t="str">
        <f t="shared" si="76"/>
        <v>2100409</v>
      </c>
      <c r="O689" s="529">
        <v>8</v>
      </c>
      <c r="P689" s="529">
        <f t="shared" si="78"/>
        <v>0</v>
      </c>
    </row>
    <row r="690" s="529" customFormat="1" ht="34.9" customHeight="1" spans="1:16">
      <c r="A690" s="484">
        <v>2100410</v>
      </c>
      <c r="B690" s="243" t="s">
        <v>637</v>
      </c>
      <c r="C690" s="561">
        <v>476</v>
      </c>
      <c r="D690" s="561">
        <v>136</v>
      </c>
      <c r="E690" s="478">
        <v>104</v>
      </c>
      <c r="F690" s="477">
        <f t="shared" si="70"/>
        <v>-0.781512605042017</v>
      </c>
      <c r="G690" s="477">
        <f t="shared" si="71"/>
        <v>0.764705882352941</v>
      </c>
      <c r="H690" s="731" t="str">
        <f t="shared" si="72"/>
        <v>是</v>
      </c>
      <c r="I690" s="732" t="str">
        <f t="shared" si="73"/>
        <v>项</v>
      </c>
      <c r="J690" s="686" t="str">
        <f t="shared" si="74"/>
        <v>210</v>
      </c>
      <c r="K690" s="686" t="str">
        <f t="shared" si="75"/>
        <v>21004</v>
      </c>
      <c r="L690" s="686" t="str">
        <f t="shared" si="76"/>
        <v>2100410</v>
      </c>
      <c r="O690" s="529">
        <v>104</v>
      </c>
      <c r="P690" s="529">
        <f t="shared" si="78"/>
        <v>0</v>
      </c>
    </row>
    <row r="691" s="529" customFormat="1" ht="34.9" customHeight="1" spans="1:16">
      <c r="A691" s="484">
        <v>2100499</v>
      </c>
      <c r="B691" s="243" t="s">
        <v>638</v>
      </c>
      <c r="C691" s="561">
        <v>54</v>
      </c>
      <c r="D691" s="561">
        <v>301</v>
      </c>
      <c r="E691" s="478">
        <v>97</v>
      </c>
      <c r="F691" s="477">
        <f t="shared" si="70"/>
        <v>0.796296296296296</v>
      </c>
      <c r="G691" s="477">
        <f t="shared" si="71"/>
        <v>0.322259136212625</v>
      </c>
      <c r="H691" s="731" t="str">
        <f t="shared" si="72"/>
        <v>是</v>
      </c>
      <c r="I691" s="732" t="str">
        <f t="shared" si="73"/>
        <v>项</v>
      </c>
      <c r="J691" s="686" t="str">
        <f t="shared" si="74"/>
        <v>210</v>
      </c>
      <c r="K691" s="686" t="str">
        <f t="shared" si="75"/>
        <v>21004</v>
      </c>
      <c r="L691" s="686" t="str">
        <f t="shared" si="76"/>
        <v>2100499</v>
      </c>
      <c r="O691" s="529">
        <v>97</v>
      </c>
      <c r="P691" s="529">
        <f t="shared" si="78"/>
        <v>0</v>
      </c>
    </row>
    <row r="692" s="529" customFormat="1" ht="34.9" hidden="1" customHeight="1" spans="1:16">
      <c r="A692" s="482">
        <v>21006</v>
      </c>
      <c r="B692" s="483" t="s">
        <v>639</v>
      </c>
      <c r="C692" s="297">
        <f>SUMIFS(C693:C$1302,$I693:$I$1302,"项",$K693:$K$1302,$A692)</f>
        <v>0</v>
      </c>
      <c r="D692" s="297">
        <f>SUMIFS(D693:D$1302,$I693:$I$1302,"项",$K693:$K$1302,$A692)</f>
        <v>0</v>
      </c>
      <c r="E692" s="297">
        <f>SUMIFS(E693:E$1302,$I693:$I$1302,"项",$K693:$K$1302,$A692)</f>
        <v>0</v>
      </c>
      <c r="F692" s="477" t="str">
        <f t="shared" si="70"/>
        <v/>
      </c>
      <c r="G692" s="477" t="str">
        <f t="shared" si="71"/>
        <v/>
      </c>
      <c r="H692" s="731" t="str">
        <f t="shared" si="72"/>
        <v>否</v>
      </c>
      <c r="I692" s="732" t="str">
        <f t="shared" si="73"/>
        <v>款</v>
      </c>
      <c r="J692" s="686" t="str">
        <f t="shared" si="74"/>
        <v>210</v>
      </c>
      <c r="K692" s="686" t="str">
        <f t="shared" si="75"/>
        <v>21006</v>
      </c>
      <c r="L692" s="686" t="str">
        <f t="shared" si="76"/>
        <v>21006</v>
      </c>
      <c r="O692" s="529">
        <v>0</v>
      </c>
      <c r="P692" s="529">
        <f t="shared" si="78"/>
        <v>0</v>
      </c>
    </row>
    <row r="693" s="529" customFormat="1" ht="34.9" hidden="1" customHeight="1" spans="1:16">
      <c r="A693" s="484">
        <v>2100601</v>
      </c>
      <c r="B693" s="243" t="s">
        <v>640</v>
      </c>
      <c r="C693" s="300">
        <v>0</v>
      </c>
      <c r="D693" s="301">
        <v>0</v>
      </c>
      <c r="E693" s="548">
        <v>0</v>
      </c>
      <c r="F693" s="477" t="str">
        <f t="shared" si="70"/>
        <v/>
      </c>
      <c r="G693" s="477" t="str">
        <f t="shared" si="71"/>
        <v/>
      </c>
      <c r="H693" s="731" t="str">
        <f t="shared" si="72"/>
        <v>否</v>
      </c>
      <c r="I693" s="732" t="str">
        <f t="shared" si="73"/>
        <v>项</v>
      </c>
      <c r="J693" s="686" t="str">
        <f t="shared" si="74"/>
        <v>210</v>
      </c>
      <c r="K693" s="686" t="str">
        <f t="shared" si="75"/>
        <v>21006</v>
      </c>
      <c r="L693" s="686" t="str">
        <f t="shared" si="76"/>
        <v>2100601</v>
      </c>
      <c r="O693" s="529">
        <v>0</v>
      </c>
      <c r="P693" s="529">
        <f t="shared" si="78"/>
        <v>0</v>
      </c>
    </row>
    <row r="694" s="529" customFormat="1" ht="34.9" hidden="1" customHeight="1" spans="1:16">
      <c r="A694" s="484">
        <v>2100699</v>
      </c>
      <c r="B694" s="243" t="s">
        <v>641</v>
      </c>
      <c r="C694" s="300">
        <v>0</v>
      </c>
      <c r="D694" s="301">
        <v>0</v>
      </c>
      <c r="E694" s="548">
        <v>0</v>
      </c>
      <c r="F694" s="477" t="str">
        <f t="shared" si="70"/>
        <v/>
      </c>
      <c r="G694" s="477" t="str">
        <f t="shared" si="71"/>
        <v/>
      </c>
      <c r="H694" s="731" t="str">
        <f t="shared" si="72"/>
        <v>否</v>
      </c>
      <c r="I694" s="732" t="str">
        <f t="shared" si="73"/>
        <v>项</v>
      </c>
      <c r="J694" s="686" t="str">
        <f t="shared" si="74"/>
        <v>210</v>
      </c>
      <c r="K694" s="686" t="str">
        <f t="shared" si="75"/>
        <v>21006</v>
      </c>
      <c r="L694" s="686" t="str">
        <f t="shared" si="76"/>
        <v>2100699</v>
      </c>
      <c r="O694" s="529">
        <v>0</v>
      </c>
      <c r="P694" s="529">
        <f t="shared" si="78"/>
        <v>0</v>
      </c>
    </row>
    <row r="695" s="529" customFormat="1" ht="34.9" customHeight="1" spans="1:16">
      <c r="A695" s="482">
        <v>21007</v>
      </c>
      <c r="B695" s="483" t="s">
        <v>642</v>
      </c>
      <c r="C695" s="693">
        <f>SUMIFS(C696:C$1302,$I696:$I$1302,"项",$K696:$K$1302,$A695)</f>
        <v>1159</v>
      </c>
      <c r="D695" s="693">
        <f>SUMIFS(D696:D$1302,$I696:$I$1302,"项",$K696:$K$1302,$A695)</f>
        <v>1901</v>
      </c>
      <c r="E695" s="693">
        <f>SUMIFS(E696:E$1302,$I696:$I$1302,"项",$K696:$K$1302,$A695)</f>
        <v>686</v>
      </c>
      <c r="F695" s="477">
        <f t="shared" si="70"/>
        <v>-0.408110440034512</v>
      </c>
      <c r="G695" s="477">
        <f t="shared" si="71"/>
        <v>0.360862703840084</v>
      </c>
      <c r="H695" s="731" t="str">
        <f t="shared" si="72"/>
        <v>是</v>
      </c>
      <c r="I695" s="732" t="str">
        <f t="shared" si="73"/>
        <v>款</v>
      </c>
      <c r="J695" s="686" t="str">
        <f t="shared" si="74"/>
        <v>210</v>
      </c>
      <c r="K695" s="686" t="str">
        <f t="shared" si="75"/>
        <v>21007</v>
      </c>
      <c r="L695" s="686" t="str">
        <f t="shared" si="76"/>
        <v>21007</v>
      </c>
      <c r="O695" s="529">
        <v>686</v>
      </c>
      <c r="P695" s="529">
        <f t="shared" si="78"/>
        <v>0</v>
      </c>
    </row>
    <row r="696" s="529" customFormat="1" ht="34.9" customHeight="1" spans="1:16">
      <c r="A696" s="484">
        <v>2100716</v>
      </c>
      <c r="B696" s="243" t="s">
        <v>643</v>
      </c>
      <c r="C696" s="561">
        <v>55</v>
      </c>
      <c r="D696" s="561">
        <v>34</v>
      </c>
      <c r="E696" s="561">
        <v>42</v>
      </c>
      <c r="F696" s="477">
        <f t="shared" si="70"/>
        <v>-0.236363636363636</v>
      </c>
      <c r="G696" s="477">
        <f t="shared" si="71"/>
        <v>1.23529411764706</v>
      </c>
      <c r="H696" s="731" t="str">
        <f t="shared" si="72"/>
        <v>是</v>
      </c>
      <c r="I696" s="732" t="str">
        <f t="shared" si="73"/>
        <v>项</v>
      </c>
      <c r="J696" s="686" t="str">
        <f t="shared" si="74"/>
        <v>210</v>
      </c>
      <c r="K696" s="686" t="str">
        <f t="shared" si="75"/>
        <v>21007</v>
      </c>
      <c r="L696" s="686" t="str">
        <f t="shared" si="76"/>
        <v>2100716</v>
      </c>
      <c r="O696" s="529">
        <v>42</v>
      </c>
      <c r="P696" s="529">
        <f t="shared" si="78"/>
        <v>0</v>
      </c>
    </row>
    <row r="697" s="529" customFormat="1" ht="34.9" hidden="1" customHeight="1" spans="1:16">
      <c r="A697" s="484">
        <v>2100717</v>
      </c>
      <c r="B697" s="243" t="s">
        <v>644</v>
      </c>
      <c r="C697" s="300">
        <v>0</v>
      </c>
      <c r="D697" s="301">
        <v>0</v>
      </c>
      <c r="E697" s="548">
        <v>0</v>
      </c>
      <c r="F697" s="477" t="str">
        <f t="shared" si="70"/>
        <v/>
      </c>
      <c r="G697" s="477" t="str">
        <f t="shared" si="71"/>
        <v/>
      </c>
      <c r="H697" s="731" t="str">
        <f t="shared" si="72"/>
        <v>否</v>
      </c>
      <c r="I697" s="732" t="str">
        <f t="shared" si="73"/>
        <v>项</v>
      </c>
      <c r="J697" s="686" t="str">
        <f t="shared" si="74"/>
        <v>210</v>
      </c>
      <c r="K697" s="686" t="str">
        <f t="shared" si="75"/>
        <v>21007</v>
      </c>
      <c r="L697" s="686" t="str">
        <f t="shared" si="76"/>
        <v>2100717</v>
      </c>
      <c r="O697" s="529">
        <v>0</v>
      </c>
      <c r="P697" s="529">
        <f t="shared" si="78"/>
        <v>0</v>
      </c>
    </row>
    <row r="698" s="529" customFormat="1" ht="34.9" customHeight="1" spans="1:16">
      <c r="A698" s="484">
        <v>2100799</v>
      </c>
      <c r="B698" s="243" t="s">
        <v>645</v>
      </c>
      <c r="C698" s="561">
        <v>1104</v>
      </c>
      <c r="D698" s="561">
        <v>1867</v>
      </c>
      <c r="E698" s="478">
        <v>644</v>
      </c>
      <c r="F698" s="477">
        <f t="shared" si="70"/>
        <v>-0.416666666666667</v>
      </c>
      <c r="G698" s="477">
        <f t="shared" si="71"/>
        <v>0.344938403856454</v>
      </c>
      <c r="H698" s="731" t="str">
        <f t="shared" si="72"/>
        <v>是</v>
      </c>
      <c r="I698" s="732" t="str">
        <f t="shared" si="73"/>
        <v>项</v>
      </c>
      <c r="J698" s="686" t="str">
        <f t="shared" si="74"/>
        <v>210</v>
      </c>
      <c r="K698" s="686" t="str">
        <f t="shared" si="75"/>
        <v>21007</v>
      </c>
      <c r="L698" s="686" t="str">
        <f t="shared" si="76"/>
        <v>2100799</v>
      </c>
      <c r="O698" s="529">
        <v>644</v>
      </c>
      <c r="P698" s="529">
        <f t="shared" si="78"/>
        <v>0</v>
      </c>
    </row>
    <row r="699" s="529" customFormat="1" ht="34.9" customHeight="1" spans="1:16">
      <c r="A699" s="482">
        <v>21011</v>
      </c>
      <c r="B699" s="483" t="s">
        <v>646</v>
      </c>
      <c r="C699" s="693">
        <f>SUMIFS(C700:C$1302,$I700:$I$1302,"项",$K700:$K$1302,$A699)</f>
        <v>12231</v>
      </c>
      <c r="D699" s="693">
        <f>SUMIFS(D700:D$1302,$I700:$I$1302,"项",$K700:$K$1302,$A699)</f>
        <v>13076</v>
      </c>
      <c r="E699" s="693">
        <f>SUMIFS(E700:E$1302,$I700:$I$1302,"项",$K700:$K$1302,$A699)</f>
        <v>12594</v>
      </c>
      <c r="F699" s="477">
        <f t="shared" si="70"/>
        <v>0.0296786853078244</v>
      </c>
      <c r="G699" s="477">
        <f t="shared" si="71"/>
        <v>0.963138574487611</v>
      </c>
      <c r="H699" s="731" t="str">
        <f t="shared" si="72"/>
        <v>是</v>
      </c>
      <c r="I699" s="732" t="str">
        <f t="shared" si="73"/>
        <v>款</v>
      </c>
      <c r="J699" s="686" t="str">
        <f t="shared" si="74"/>
        <v>210</v>
      </c>
      <c r="K699" s="686" t="str">
        <f t="shared" si="75"/>
        <v>21011</v>
      </c>
      <c r="L699" s="686" t="str">
        <f t="shared" si="76"/>
        <v>21011</v>
      </c>
      <c r="O699" s="529">
        <v>12594</v>
      </c>
      <c r="P699" s="529">
        <f t="shared" si="78"/>
        <v>0</v>
      </c>
    </row>
    <row r="700" s="529" customFormat="1" ht="34.9" customHeight="1" spans="1:16">
      <c r="A700" s="484">
        <v>2101101</v>
      </c>
      <c r="B700" s="243" t="s">
        <v>647</v>
      </c>
      <c r="C700" s="561">
        <v>2137</v>
      </c>
      <c r="D700" s="561">
        <v>2253</v>
      </c>
      <c r="E700" s="478">
        <v>1962</v>
      </c>
      <c r="F700" s="477">
        <f t="shared" si="70"/>
        <v>-0.0818905007019186</v>
      </c>
      <c r="G700" s="477">
        <f t="shared" si="71"/>
        <v>0.870838881491345</v>
      </c>
      <c r="H700" s="731" t="str">
        <f t="shared" si="72"/>
        <v>是</v>
      </c>
      <c r="I700" s="732" t="str">
        <f t="shared" si="73"/>
        <v>项</v>
      </c>
      <c r="J700" s="686" t="str">
        <f t="shared" si="74"/>
        <v>210</v>
      </c>
      <c r="K700" s="686" t="str">
        <f t="shared" si="75"/>
        <v>21011</v>
      </c>
      <c r="L700" s="686" t="str">
        <f t="shared" si="76"/>
        <v>2101101</v>
      </c>
      <c r="O700" s="529">
        <v>1962</v>
      </c>
      <c r="P700" s="529">
        <f t="shared" si="78"/>
        <v>0</v>
      </c>
    </row>
    <row r="701" s="529" customFormat="1" ht="34.9" customHeight="1" spans="1:16">
      <c r="A701" s="484">
        <v>2101102</v>
      </c>
      <c r="B701" s="243" t="s">
        <v>648</v>
      </c>
      <c r="C701" s="561">
        <v>4550</v>
      </c>
      <c r="D701" s="561">
        <v>4916</v>
      </c>
      <c r="E701" s="478">
        <v>4774</v>
      </c>
      <c r="F701" s="477">
        <f t="shared" si="70"/>
        <v>0.0492307692307692</v>
      </c>
      <c r="G701" s="477">
        <f t="shared" si="71"/>
        <v>0.971114727420667</v>
      </c>
      <c r="H701" s="731" t="str">
        <f t="shared" si="72"/>
        <v>是</v>
      </c>
      <c r="I701" s="732" t="str">
        <f t="shared" si="73"/>
        <v>项</v>
      </c>
      <c r="J701" s="686" t="str">
        <f t="shared" si="74"/>
        <v>210</v>
      </c>
      <c r="K701" s="686" t="str">
        <f t="shared" si="75"/>
        <v>21011</v>
      </c>
      <c r="L701" s="686" t="str">
        <f t="shared" si="76"/>
        <v>2101102</v>
      </c>
      <c r="O701" s="529">
        <v>4774</v>
      </c>
      <c r="P701" s="529">
        <f t="shared" si="78"/>
        <v>0</v>
      </c>
    </row>
    <row r="702" s="529" customFormat="1" ht="34.9" customHeight="1" spans="1:16">
      <c r="A702" s="484">
        <v>2101103</v>
      </c>
      <c r="B702" s="243" t="s">
        <v>649</v>
      </c>
      <c r="C702" s="561">
        <v>5321</v>
      </c>
      <c r="D702" s="561">
        <v>5678</v>
      </c>
      <c r="E702" s="478">
        <v>5625</v>
      </c>
      <c r="F702" s="477">
        <f t="shared" si="70"/>
        <v>0.0571321180229281</v>
      </c>
      <c r="G702" s="477">
        <f t="shared" si="71"/>
        <v>0.990665727368792</v>
      </c>
      <c r="H702" s="731" t="str">
        <f t="shared" si="72"/>
        <v>是</v>
      </c>
      <c r="I702" s="732" t="str">
        <f t="shared" si="73"/>
        <v>项</v>
      </c>
      <c r="J702" s="686" t="str">
        <f t="shared" si="74"/>
        <v>210</v>
      </c>
      <c r="K702" s="686" t="str">
        <f t="shared" si="75"/>
        <v>21011</v>
      </c>
      <c r="L702" s="686" t="str">
        <f t="shared" si="76"/>
        <v>2101103</v>
      </c>
      <c r="O702" s="529">
        <v>5625</v>
      </c>
      <c r="P702" s="529">
        <f t="shared" si="78"/>
        <v>0</v>
      </c>
    </row>
    <row r="703" s="529" customFormat="1" ht="34.9" customHeight="1" spans="1:16">
      <c r="A703" s="484">
        <v>2101199</v>
      </c>
      <c r="B703" s="243" t="s">
        <v>650</v>
      </c>
      <c r="C703" s="561">
        <v>223</v>
      </c>
      <c r="D703" s="561">
        <v>229</v>
      </c>
      <c r="E703" s="561">
        <v>233</v>
      </c>
      <c r="F703" s="477">
        <f t="shared" si="70"/>
        <v>0.0448430493273542</v>
      </c>
      <c r="G703" s="477">
        <f t="shared" si="71"/>
        <v>1.0174672489083</v>
      </c>
      <c r="H703" s="731" t="str">
        <f t="shared" si="72"/>
        <v>是</v>
      </c>
      <c r="I703" s="732" t="str">
        <f t="shared" si="73"/>
        <v>项</v>
      </c>
      <c r="J703" s="686" t="str">
        <f t="shared" si="74"/>
        <v>210</v>
      </c>
      <c r="K703" s="686" t="str">
        <f t="shared" si="75"/>
        <v>21011</v>
      </c>
      <c r="L703" s="686" t="str">
        <f t="shared" si="76"/>
        <v>2101199</v>
      </c>
      <c r="O703" s="529">
        <v>233</v>
      </c>
      <c r="P703" s="529">
        <f t="shared" si="78"/>
        <v>0</v>
      </c>
    </row>
    <row r="704" s="529" customFormat="1" ht="34.9" customHeight="1" spans="1:16">
      <c r="A704" s="482">
        <v>21012</v>
      </c>
      <c r="B704" s="483" t="s">
        <v>651</v>
      </c>
      <c r="C704" s="693">
        <f>SUMIFS(C705:C$1302,$I705:$I$1302,"项",$K705:$K$1302,$A704)</f>
        <v>267</v>
      </c>
      <c r="D704" s="693">
        <f>SUMIFS(D705:D$1302,$I705:$I$1302,"项",$K705:$K$1302,$A704)</f>
        <v>286</v>
      </c>
      <c r="E704" s="693">
        <f>SUMIFS(E705:E$1302,$I705:$I$1302,"项",$K705:$K$1302,$A704)</f>
        <v>277</v>
      </c>
      <c r="F704" s="477">
        <f t="shared" si="70"/>
        <v>0.0374531835205993</v>
      </c>
      <c r="G704" s="477">
        <f t="shared" si="71"/>
        <v>0.968531468531469</v>
      </c>
      <c r="H704" s="731" t="str">
        <f t="shared" si="72"/>
        <v>是</v>
      </c>
      <c r="I704" s="732" t="str">
        <f t="shared" si="73"/>
        <v>款</v>
      </c>
      <c r="J704" s="686" t="str">
        <f t="shared" si="74"/>
        <v>210</v>
      </c>
      <c r="K704" s="686" t="str">
        <f t="shared" si="75"/>
        <v>21012</v>
      </c>
      <c r="L704" s="686" t="str">
        <f t="shared" si="76"/>
        <v>21012</v>
      </c>
      <c r="O704" s="529">
        <v>277</v>
      </c>
      <c r="P704" s="529">
        <f t="shared" si="78"/>
        <v>0</v>
      </c>
    </row>
    <row r="705" s="529" customFormat="1" ht="34.9" customHeight="1" spans="1:16">
      <c r="A705" s="484">
        <v>2101201</v>
      </c>
      <c r="B705" s="243" t="s">
        <v>652</v>
      </c>
      <c r="C705" s="561">
        <v>0</v>
      </c>
      <c r="D705" s="561">
        <v>6</v>
      </c>
      <c r="E705" s="478">
        <v>0</v>
      </c>
      <c r="F705" s="477" t="str">
        <f t="shared" si="70"/>
        <v/>
      </c>
      <c r="G705" s="477">
        <f t="shared" si="71"/>
        <v>0</v>
      </c>
      <c r="H705" s="731" t="str">
        <f t="shared" si="72"/>
        <v>是</v>
      </c>
      <c r="I705" s="732" t="str">
        <f t="shared" si="73"/>
        <v>项</v>
      </c>
      <c r="J705" s="686" t="str">
        <f t="shared" si="74"/>
        <v>210</v>
      </c>
      <c r="K705" s="686" t="str">
        <f t="shared" si="75"/>
        <v>21012</v>
      </c>
      <c r="L705" s="686" t="str">
        <f t="shared" si="76"/>
        <v>2101201</v>
      </c>
      <c r="O705" s="529">
        <v>0</v>
      </c>
      <c r="P705" s="529">
        <f t="shared" si="78"/>
        <v>0</v>
      </c>
    </row>
    <row r="706" s="529" customFormat="1" ht="34.9" customHeight="1" spans="1:16">
      <c r="A706" s="484">
        <v>2101202</v>
      </c>
      <c r="B706" s="243" t="s">
        <v>653</v>
      </c>
      <c r="C706" s="561">
        <v>267</v>
      </c>
      <c r="D706" s="561">
        <v>280</v>
      </c>
      <c r="E706" s="478">
        <v>277</v>
      </c>
      <c r="F706" s="477">
        <f t="shared" si="70"/>
        <v>0.0374531835205993</v>
      </c>
      <c r="G706" s="477">
        <f t="shared" si="71"/>
        <v>0.989285714285714</v>
      </c>
      <c r="H706" s="731" t="str">
        <f t="shared" si="72"/>
        <v>是</v>
      </c>
      <c r="I706" s="732" t="str">
        <f t="shared" si="73"/>
        <v>项</v>
      </c>
      <c r="J706" s="686" t="str">
        <f t="shared" si="74"/>
        <v>210</v>
      </c>
      <c r="K706" s="686" t="str">
        <f t="shared" si="75"/>
        <v>21012</v>
      </c>
      <c r="L706" s="686" t="str">
        <f t="shared" si="76"/>
        <v>2101202</v>
      </c>
      <c r="O706" s="529">
        <v>277</v>
      </c>
      <c r="P706" s="529">
        <f t="shared" si="78"/>
        <v>0</v>
      </c>
    </row>
    <row r="707" s="529" customFormat="1" ht="34.9" hidden="1" customHeight="1" spans="1:16">
      <c r="A707" s="484">
        <v>2101299</v>
      </c>
      <c r="B707" s="243" t="s">
        <v>654</v>
      </c>
      <c r="C707" s="300">
        <v>0</v>
      </c>
      <c r="D707" s="301">
        <v>0</v>
      </c>
      <c r="E707" s="548">
        <v>0</v>
      </c>
      <c r="F707" s="477" t="str">
        <f t="shared" si="70"/>
        <v/>
      </c>
      <c r="G707" s="477" t="str">
        <f t="shared" si="71"/>
        <v/>
      </c>
      <c r="H707" s="731" t="str">
        <f t="shared" si="72"/>
        <v>否</v>
      </c>
      <c r="I707" s="732" t="str">
        <f t="shared" si="73"/>
        <v>项</v>
      </c>
      <c r="J707" s="686" t="str">
        <f t="shared" si="74"/>
        <v>210</v>
      </c>
      <c r="K707" s="686" t="str">
        <f t="shared" si="75"/>
        <v>21012</v>
      </c>
      <c r="L707" s="686" t="str">
        <f t="shared" si="76"/>
        <v>2101299</v>
      </c>
      <c r="O707" s="529">
        <v>0</v>
      </c>
      <c r="P707" s="529">
        <f t="shared" si="78"/>
        <v>0</v>
      </c>
    </row>
    <row r="708" s="529" customFormat="1" ht="34.9" customHeight="1" spans="1:16">
      <c r="A708" s="482">
        <v>21013</v>
      </c>
      <c r="B708" s="483" t="s">
        <v>655</v>
      </c>
      <c r="C708" s="693">
        <f>SUMIFS(C709:C$1302,$I709:$I$1302,"项",$K709:$K$1302,$A708)</f>
        <v>201</v>
      </c>
      <c r="D708" s="693">
        <f>SUMIFS(D709:D$1302,$I709:$I$1302,"项",$K709:$K$1302,$A708)</f>
        <v>275</v>
      </c>
      <c r="E708" s="693">
        <f>SUMIFS(E709:E$1302,$I709:$I$1302,"项",$K709:$K$1302,$A708)</f>
        <v>360</v>
      </c>
      <c r="F708" s="477">
        <f t="shared" si="70"/>
        <v>0.791044776119403</v>
      </c>
      <c r="G708" s="477">
        <f t="shared" si="71"/>
        <v>1.30909090909091</v>
      </c>
      <c r="H708" s="731" t="str">
        <f t="shared" si="72"/>
        <v>是</v>
      </c>
      <c r="I708" s="732" t="str">
        <f t="shared" si="73"/>
        <v>款</v>
      </c>
      <c r="J708" s="686" t="str">
        <f t="shared" si="74"/>
        <v>210</v>
      </c>
      <c r="K708" s="686" t="str">
        <f t="shared" si="75"/>
        <v>21013</v>
      </c>
      <c r="L708" s="686" t="str">
        <f t="shared" si="76"/>
        <v>21013</v>
      </c>
      <c r="O708" s="529">
        <v>360</v>
      </c>
      <c r="P708" s="529">
        <f t="shared" si="78"/>
        <v>0</v>
      </c>
    </row>
    <row r="709" s="529" customFormat="1" ht="34.9" customHeight="1" spans="1:16">
      <c r="A709" s="484">
        <v>2101301</v>
      </c>
      <c r="B709" s="243" t="s">
        <v>656</v>
      </c>
      <c r="C709" s="561">
        <v>201</v>
      </c>
      <c r="D709" s="561">
        <v>275</v>
      </c>
      <c r="E709" s="478">
        <v>360</v>
      </c>
      <c r="F709" s="477">
        <f t="shared" si="70"/>
        <v>0.791044776119403</v>
      </c>
      <c r="G709" s="477">
        <f t="shared" si="71"/>
        <v>1.30909090909091</v>
      </c>
      <c r="H709" s="731" t="str">
        <f t="shared" si="72"/>
        <v>是</v>
      </c>
      <c r="I709" s="732" t="str">
        <f t="shared" si="73"/>
        <v>项</v>
      </c>
      <c r="J709" s="686" t="str">
        <f t="shared" si="74"/>
        <v>210</v>
      </c>
      <c r="K709" s="686" t="str">
        <f t="shared" si="75"/>
        <v>21013</v>
      </c>
      <c r="L709" s="686" t="str">
        <f t="shared" si="76"/>
        <v>2101301</v>
      </c>
      <c r="O709" s="529">
        <v>360</v>
      </c>
      <c r="P709" s="529">
        <f t="shared" si="78"/>
        <v>0</v>
      </c>
    </row>
    <row r="710" s="529" customFormat="1" ht="34.9" hidden="1" customHeight="1" spans="1:16">
      <c r="A710" s="484">
        <v>2101302</v>
      </c>
      <c r="B710" s="243" t="s">
        <v>657</v>
      </c>
      <c r="C710" s="300">
        <v>0</v>
      </c>
      <c r="D710" s="301">
        <v>0</v>
      </c>
      <c r="E710" s="548">
        <v>0</v>
      </c>
      <c r="F710" s="477" t="str">
        <f t="shared" si="70"/>
        <v/>
      </c>
      <c r="G710" s="477" t="str">
        <f t="shared" si="71"/>
        <v/>
      </c>
      <c r="H710" s="731" t="str">
        <f t="shared" si="72"/>
        <v>否</v>
      </c>
      <c r="I710" s="732" t="str">
        <f t="shared" si="73"/>
        <v>项</v>
      </c>
      <c r="J710" s="686" t="str">
        <f t="shared" si="74"/>
        <v>210</v>
      </c>
      <c r="K710" s="686" t="str">
        <f t="shared" si="75"/>
        <v>21013</v>
      </c>
      <c r="L710" s="686" t="str">
        <f t="shared" si="76"/>
        <v>2101302</v>
      </c>
      <c r="O710" s="529">
        <v>0</v>
      </c>
      <c r="P710" s="529">
        <f t="shared" si="78"/>
        <v>0</v>
      </c>
    </row>
    <row r="711" s="529" customFormat="1" ht="34.9" hidden="1" customHeight="1" spans="1:16">
      <c r="A711" s="484">
        <v>2101399</v>
      </c>
      <c r="B711" s="243" t="s">
        <v>658</v>
      </c>
      <c r="C711" s="300">
        <v>0</v>
      </c>
      <c r="D711" s="301">
        <v>0</v>
      </c>
      <c r="E711" s="548">
        <v>0</v>
      </c>
      <c r="F711" s="477" t="str">
        <f t="shared" ref="F711:F731" si="79">IF(C711&lt;&gt;0,E711/C711-1,"")</f>
        <v/>
      </c>
      <c r="G711" s="477" t="str">
        <f t="shared" ref="G711:G731" si="80">IF(D711&lt;&gt;0,E711/D711,"")</f>
        <v/>
      </c>
      <c r="H711" s="731" t="str">
        <f t="shared" ref="H711:H731" si="81">IF(LEN(A711)=3,"是",IF(B711&lt;&gt;"",IF(SUM(C711:E711)&lt;&gt;0,"是","否"),"是"))</f>
        <v>否</v>
      </c>
      <c r="I711" s="732" t="str">
        <f t="shared" ref="I711:I731" si="82">_xlfn.IFS(LEN(A711)=3,"类",LEN(A711)=5,"款",LEN(A711)=7,"项")</f>
        <v>项</v>
      </c>
      <c r="J711" s="686" t="str">
        <f t="shared" ref="J711:J731" si="83">LEFT(A711,3)</f>
        <v>210</v>
      </c>
      <c r="K711" s="686" t="str">
        <f t="shared" ref="K711:K731" si="84">LEFT(A711,5)</f>
        <v>21013</v>
      </c>
      <c r="L711" s="686" t="str">
        <f t="shared" ref="L711:L731" si="85">LEFT(A711,7)</f>
        <v>2101399</v>
      </c>
      <c r="O711" s="529">
        <v>0</v>
      </c>
      <c r="P711" s="529">
        <f t="shared" si="78"/>
        <v>0</v>
      </c>
    </row>
    <row r="712" s="529" customFormat="1" ht="34.9" customHeight="1" spans="1:16">
      <c r="A712" s="482">
        <v>21014</v>
      </c>
      <c r="B712" s="483" t="s">
        <v>659</v>
      </c>
      <c r="C712" s="693">
        <f>SUMIFS(C713:C$1302,$I713:$I$1302,"项",$K713:$K$1302,$A712)</f>
        <v>100</v>
      </c>
      <c r="D712" s="693">
        <f>SUMIFS(D713:D$1302,$I713:$I$1302,"项",$K713:$K$1302,$A712)</f>
        <v>145</v>
      </c>
      <c r="E712" s="693">
        <f>SUMIFS(E713:E$1302,$I713:$I$1302,"项",$K713:$K$1302,$A712)</f>
        <v>99</v>
      </c>
      <c r="F712" s="477">
        <f t="shared" si="79"/>
        <v>-0.01</v>
      </c>
      <c r="G712" s="477">
        <f t="shared" si="80"/>
        <v>0.682758620689655</v>
      </c>
      <c r="H712" s="731" t="str">
        <f t="shared" si="81"/>
        <v>是</v>
      </c>
      <c r="I712" s="732" t="str">
        <f t="shared" si="82"/>
        <v>款</v>
      </c>
      <c r="J712" s="686" t="str">
        <f t="shared" si="83"/>
        <v>210</v>
      </c>
      <c r="K712" s="686" t="str">
        <f t="shared" si="84"/>
        <v>21014</v>
      </c>
      <c r="L712" s="686" t="str">
        <f t="shared" si="85"/>
        <v>21014</v>
      </c>
      <c r="O712" s="529">
        <v>99</v>
      </c>
      <c r="P712" s="529">
        <f t="shared" si="78"/>
        <v>0</v>
      </c>
    </row>
    <row r="713" s="529" customFormat="1" ht="34.9" customHeight="1" spans="1:16">
      <c r="A713" s="484">
        <v>2101401</v>
      </c>
      <c r="B713" s="243" t="s">
        <v>660</v>
      </c>
      <c r="C713" s="561">
        <v>100</v>
      </c>
      <c r="D713" s="561">
        <v>145</v>
      </c>
      <c r="E713" s="478">
        <v>99</v>
      </c>
      <c r="F713" s="477">
        <f t="shared" si="79"/>
        <v>-0.01</v>
      </c>
      <c r="G713" s="477">
        <f t="shared" si="80"/>
        <v>0.682758620689655</v>
      </c>
      <c r="H713" s="731" t="str">
        <f t="shared" si="81"/>
        <v>是</v>
      </c>
      <c r="I713" s="732" t="str">
        <f t="shared" si="82"/>
        <v>项</v>
      </c>
      <c r="J713" s="686" t="str">
        <f t="shared" si="83"/>
        <v>210</v>
      </c>
      <c r="K713" s="686" t="str">
        <f t="shared" si="84"/>
        <v>21014</v>
      </c>
      <c r="L713" s="686" t="str">
        <f t="shared" si="85"/>
        <v>2101401</v>
      </c>
      <c r="O713" s="529">
        <v>99</v>
      </c>
      <c r="P713" s="529">
        <f t="shared" si="78"/>
        <v>0</v>
      </c>
    </row>
    <row r="714" s="529" customFormat="1" ht="34.9" hidden="1" customHeight="1" spans="1:16">
      <c r="A714" s="484">
        <v>2101499</v>
      </c>
      <c r="B714" s="243" t="s">
        <v>661</v>
      </c>
      <c r="C714" s="300">
        <v>0</v>
      </c>
      <c r="D714" s="301">
        <v>0</v>
      </c>
      <c r="E714" s="548">
        <v>0</v>
      </c>
      <c r="F714" s="477" t="str">
        <f t="shared" si="79"/>
        <v/>
      </c>
      <c r="G714" s="477" t="str">
        <f t="shared" si="80"/>
        <v/>
      </c>
      <c r="H714" s="731" t="str">
        <f t="shared" si="81"/>
        <v>否</v>
      </c>
      <c r="I714" s="732" t="str">
        <f t="shared" si="82"/>
        <v>项</v>
      </c>
      <c r="J714" s="686" t="str">
        <f t="shared" si="83"/>
        <v>210</v>
      </c>
      <c r="K714" s="686" t="str">
        <f t="shared" si="84"/>
        <v>21014</v>
      </c>
      <c r="L714" s="686" t="str">
        <f t="shared" si="85"/>
        <v>2101499</v>
      </c>
      <c r="O714" s="529">
        <v>0</v>
      </c>
      <c r="P714" s="529">
        <f t="shared" si="78"/>
        <v>0</v>
      </c>
    </row>
    <row r="715" s="529" customFormat="1" ht="34.9" customHeight="1" spans="1:16">
      <c r="A715" s="482">
        <v>21015</v>
      </c>
      <c r="B715" s="483" t="s">
        <v>662</v>
      </c>
      <c r="C715" s="693">
        <f>SUMIFS(C716:C$1302,$I716:$I$1302,"项",$K716:$K$1302,$A715)</f>
        <v>505</v>
      </c>
      <c r="D715" s="693">
        <f>SUMIFS(D716:D$1302,$I716:$I$1302,"项",$K716:$K$1302,$A715)</f>
        <v>411</v>
      </c>
      <c r="E715" s="693">
        <f>SUMIFS(E716:E$1302,$I716:$I$1302,"项",$K716:$K$1302,$A715)</f>
        <v>498</v>
      </c>
      <c r="F715" s="477">
        <f t="shared" si="79"/>
        <v>-0.0138613861386139</v>
      </c>
      <c r="G715" s="477">
        <f t="shared" si="80"/>
        <v>1.21167883211679</v>
      </c>
      <c r="H715" s="731" t="str">
        <f t="shared" si="81"/>
        <v>是</v>
      </c>
      <c r="I715" s="732" t="str">
        <f t="shared" si="82"/>
        <v>款</v>
      </c>
      <c r="J715" s="686" t="str">
        <f t="shared" si="83"/>
        <v>210</v>
      </c>
      <c r="K715" s="686" t="str">
        <f t="shared" si="84"/>
        <v>21015</v>
      </c>
      <c r="L715" s="686" t="str">
        <f t="shared" si="85"/>
        <v>21015</v>
      </c>
      <c r="O715" s="529">
        <v>498</v>
      </c>
      <c r="P715" s="529">
        <f t="shared" si="78"/>
        <v>0</v>
      </c>
    </row>
    <row r="716" s="529" customFormat="1" ht="34.9" customHeight="1" spans="1:16">
      <c r="A716" s="484">
        <v>2101501</v>
      </c>
      <c r="B716" s="243" t="s">
        <v>151</v>
      </c>
      <c r="C716" s="561">
        <v>464</v>
      </c>
      <c r="D716" s="561">
        <v>406</v>
      </c>
      <c r="E716" s="561">
        <v>451</v>
      </c>
      <c r="F716" s="477">
        <f t="shared" si="79"/>
        <v>-0.0280172413793104</v>
      </c>
      <c r="G716" s="477">
        <f t="shared" si="80"/>
        <v>1.11083743842365</v>
      </c>
      <c r="H716" s="731" t="str">
        <f t="shared" si="81"/>
        <v>是</v>
      </c>
      <c r="I716" s="732" t="str">
        <f t="shared" si="82"/>
        <v>项</v>
      </c>
      <c r="J716" s="686" t="str">
        <f t="shared" si="83"/>
        <v>210</v>
      </c>
      <c r="K716" s="686" t="str">
        <f t="shared" si="84"/>
        <v>21015</v>
      </c>
      <c r="L716" s="686" t="str">
        <f t="shared" si="85"/>
        <v>2101501</v>
      </c>
      <c r="O716" s="529">
        <v>451</v>
      </c>
      <c r="P716" s="529">
        <f t="shared" si="78"/>
        <v>0</v>
      </c>
    </row>
    <row r="717" s="529" customFormat="1" ht="34.9" hidden="1" customHeight="1" spans="1:16">
      <c r="A717" s="484">
        <v>2101502</v>
      </c>
      <c r="B717" s="243" t="s">
        <v>152</v>
      </c>
      <c r="C717" s="300">
        <v>0</v>
      </c>
      <c r="D717" s="301">
        <v>0</v>
      </c>
      <c r="E717" s="548">
        <v>0</v>
      </c>
      <c r="F717" s="477" t="str">
        <f t="shared" si="79"/>
        <v/>
      </c>
      <c r="G717" s="477" t="str">
        <f t="shared" si="80"/>
        <v/>
      </c>
      <c r="H717" s="731" t="str">
        <f t="shared" si="81"/>
        <v>否</v>
      </c>
      <c r="I717" s="732" t="str">
        <f t="shared" si="82"/>
        <v>项</v>
      </c>
      <c r="J717" s="686" t="str">
        <f t="shared" si="83"/>
        <v>210</v>
      </c>
      <c r="K717" s="686" t="str">
        <f t="shared" si="84"/>
        <v>21015</v>
      </c>
      <c r="L717" s="686" t="str">
        <f t="shared" si="85"/>
        <v>2101502</v>
      </c>
      <c r="O717" s="529">
        <v>0</v>
      </c>
      <c r="P717" s="529">
        <f t="shared" si="78"/>
        <v>0</v>
      </c>
    </row>
    <row r="718" s="529" customFormat="1" ht="34.9" hidden="1" customHeight="1" spans="1:16">
      <c r="A718" s="484">
        <v>2101503</v>
      </c>
      <c r="B718" s="243" t="s">
        <v>153</v>
      </c>
      <c r="C718" s="300">
        <v>0</v>
      </c>
      <c r="D718" s="301">
        <v>0</v>
      </c>
      <c r="E718" s="548">
        <v>0</v>
      </c>
      <c r="F718" s="477" t="str">
        <f t="shared" si="79"/>
        <v/>
      </c>
      <c r="G718" s="477" t="str">
        <f t="shared" si="80"/>
        <v/>
      </c>
      <c r="H718" s="731" t="str">
        <f t="shared" si="81"/>
        <v>否</v>
      </c>
      <c r="I718" s="732" t="str">
        <f t="shared" si="82"/>
        <v>项</v>
      </c>
      <c r="J718" s="686" t="str">
        <f t="shared" si="83"/>
        <v>210</v>
      </c>
      <c r="K718" s="686" t="str">
        <f t="shared" si="84"/>
        <v>21015</v>
      </c>
      <c r="L718" s="686" t="str">
        <f t="shared" si="85"/>
        <v>2101503</v>
      </c>
      <c r="O718" s="529">
        <v>0</v>
      </c>
      <c r="P718" s="529">
        <f t="shared" si="78"/>
        <v>0</v>
      </c>
    </row>
    <row r="719" s="529" customFormat="1" ht="34.9" hidden="1" customHeight="1" spans="1:16">
      <c r="A719" s="484">
        <v>2101504</v>
      </c>
      <c r="B719" s="243" t="s">
        <v>192</v>
      </c>
      <c r="C719" s="300">
        <v>0</v>
      </c>
      <c r="D719" s="301">
        <v>0</v>
      </c>
      <c r="E719" s="301">
        <v>0</v>
      </c>
      <c r="F719" s="477" t="str">
        <f t="shared" si="79"/>
        <v/>
      </c>
      <c r="G719" s="477" t="str">
        <f t="shared" si="80"/>
        <v/>
      </c>
      <c r="H719" s="731" t="str">
        <f t="shared" si="81"/>
        <v>否</v>
      </c>
      <c r="I719" s="732" t="str">
        <f t="shared" si="82"/>
        <v>项</v>
      </c>
      <c r="J719" s="686" t="str">
        <f t="shared" si="83"/>
        <v>210</v>
      </c>
      <c r="K719" s="686" t="str">
        <f t="shared" si="84"/>
        <v>21015</v>
      </c>
      <c r="L719" s="686" t="str">
        <f t="shared" si="85"/>
        <v>2101504</v>
      </c>
      <c r="O719" s="529">
        <v>0</v>
      </c>
      <c r="P719" s="529">
        <f t="shared" si="78"/>
        <v>0</v>
      </c>
    </row>
    <row r="720" s="529" customFormat="1" ht="34.9" hidden="1" customHeight="1" spans="1:16">
      <c r="A720" s="484">
        <v>2101505</v>
      </c>
      <c r="B720" s="243" t="s">
        <v>663</v>
      </c>
      <c r="C720" s="300">
        <v>0</v>
      </c>
      <c r="D720" s="301">
        <v>0</v>
      </c>
      <c r="E720" s="548">
        <v>0</v>
      </c>
      <c r="F720" s="477" t="str">
        <f t="shared" si="79"/>
        <v/>
      </c>
      <c r="G720" s="477" t="str">
        <f t="shared" si="80"/>
        <v/>
      </c>
      <c r="H720" s="731" t="str">
        <f t="shared" si="81"/>
        <v>否</v>
      </c>
      <c r="I720" s="732" t="str">
        <f t="shared" si="82"/>
        <v>项</v>
      </c>
      <c r="J720" s="686" t="str">
        <f t="shared" si="83"/>
        <v>210</v>
      </c>
      <c r="K720" s="686" t="str">
        <f t="shared" si="84"/>
        <v>21015</v>
      </c>
      <c r="L720" s="686" t="str">
        <f t="shared" si="85"/>
        <v>2101505</v>
      </c>
      <c r="O720" s="529">
        <v>0</v>
      </c>
      <c r="P720" s="529">
        <f t="shared" ref="P720:P738" si="86">E720-O720</f>
        <v>0</v>
      </c>
    </row>
    <row r="721" s="529" customFormat="1" ht="34.9" hidden="1" customHeight="1" spans="1:16">
      <c r="A721" s="484">
        <v>2101506</v>
      </c>
      <c r="B721" s="243" t="s">
        <v>664</v>
      </c>
      <c r="C721" s="300">
        <v>0</v>
      </c>
      <c r="D721" s="301">
        <v>0</v>
      </c>
      <c r="E721" s="548">
        <v>0</v>
      </c>
      <c r="F721" s="477" t="str">
        <f t="shared" si="79"/>
        <v/>
      </c>
      <c r="G721" s="477" t="str">
        <f t="shared" si="80"/>
        <v/>
      </c>
      <c r="H721" s="731" t="str">
        <f t="shared" si="81"/>
        <v>否</v>
      </c>
      <c r="I721" s="732" t="str">
        <f t="shared" si="82"/>
        <v>项</v>
      </c>
      <c r="J721" s="686" t="str">
        <f t="shared" si="83"/>
        <v>210</v>
      </c>
      <c r="K721" s="686" t="str">
        <f t="shared" si="84"/>
        <v>21015</v>
      </c>
      <c r="L721" s="686" t="str">
        <f t="shared" si="85"/>
        <v>2101506</v>
      </c>
      <c r="O721" s="529">
        <v>0</v>
      </c>
      <c r="P721" s="529">
        <f t="shared" si="86"/>
        <v>0</v>
      </c>
    </row>
    <row r="722" s="529" customFormat="1" ht="34.9" hidden="1" customHeight="1" spans="1:16">
      <c r="A722" s="484">
        <v>2101550</v>
      </c>
      <c r="B722" s="243" t="s">
        <v>160</v>
      </c>
      <c r="C722" s="300">
        <v>0</v>
      </c>
      <c r="D722" s="301">
        <v>0</v>
      </c>
      <c r="E722" s="548">
        <v>0</v>
      </c>
      <c r="F722" s="477" t="str">
        <f t="shared" si="79"/>
        <v/>
      </c>
      <c r="G722" s="477" t="str">
        <f t="shared" si="80"/>
        <v/>
      </c>
      <c r="H722" s="731" t="str">
        <f t="shared" si="81"/>
        <v>否</v>
      </c>
      <c r="I722" s="732" t="str">
        <f t="shared" si="82"/>
        <v>项</v>
      </c>
      <c r="J722" s="686" t="str">
        <f t="shared" si="83"/>
        <v>210</v>
      </c>
      <c r="K722" s="686" t="str">
        <f t="shared" si="84"/>
        <v>21015</v>
      </c>
      <c r="L722" s="686" t="str">
        <f t="shared" si="85"/>
        <v>2101550</v>
      </c>
      <c r="O722" s="529">
        <v>0</v>
      </c>
      <c r="P722" s="529">
        <f t="shared" si="86"/>
        <v>0</v>
      </c>
    </row>
    <row r="723" s="529" customFormat="1" ht="34.9" customHeight="1" spans="1:16">
      <c r="A723" s="484">
        <v>2101599</v>
      </c>
      <c r="B723" s="243" t="s">
        <v>665</v>
      </c>
      <c r="C723" s="561">
        <v>41</v>
      </c>
      <c r="D723" s="561">
        <v>5</v>
      </c>
      <c r="E723" s="478">
        <v>47</v>
      </c>
      <c r="F723" s="477">
        <f t="shared" si="79"/>
        <v>0.146341463414634</v>
      </c>
      <c r="G723" s="477">
        <f t="shared" si="80"/>
        <v>9.4</v>
      </c>
      <c r="H723" s="731" t="str">
        <f t="shared" si="81"/>
        <v>是</v>
      </c>
      <c r="I723" s="732" t="str">
        <f t="shared" si="82"/>
        <v>项</v>
      </c>
      <c r="J723" s="686" t="str">
        <f t="shared" si="83"/>
        <v>210</v>
      </c>
      <c r="K723" s="686" t="str">
        <f t="shared" si="84"/>
        <v>21015</v>
      </c>
      <c r="L723" s="686" t="str">
        <f t="shared" si="85"/>
        <v>2101599</v>
      </c>
      <c r="O723" s="529">
        <v>47</v>
      </c>
      <c r="P723" s="529">
        <f t="shared" si="86"/>
        <v>0</v>
      </c>
    </row>
    <row r="724" s="529" customFormat="1" ht="34.9" hidden="1" customHeight="1" spans="1:16">
      <c r="A724" s="482">
        <v>21016</v>
      </c>
      <c r="B724" s="483" t="s">
        <v>666</v>
      </c>
      <c r="C724" s="297">
        <f>SUMIFS(C725:C$1302,$I725:$I$1302,"项",$K725:$K$1302,$A724)</f>
        <v>0</v>
      </c>
      <c r="D724" s="297">
        <f>SUMIFS(D725:D$1302,$I725:$I$1302,"项",$K725:$K$1302,$A724)</f>
        <v>0</v>
      </c>
      <c r="E724" s="297">
        <f>SUMIFS(E725:E$1302,$I725:$I$1302,"项",$K725:$K$1302,$A724)</f>
        <v>0</v>
      </c>
      <c r="F724" s="477" t="str">
        <f t="shared" si="79"/>
        <v/>
      </c>
      <c r="G724" s="477" t="str">
        <f t="shared" si="80"/>
        <v/>
      </c>
      <c r="H724" s="731" t="str">
        <f t="shared" si="81"/>
        <v>否</v>
      </c>
      <c r="I724" s="732" t="str">
        <f t="shared" si="82"/>
        <v>款</v>
      </c>
      <c r="J724" s="686" t="str">
        <f t="shared" si="83"/>
        <v>210</v>
      </c>
      <c r="K724" s="686" t="str">
        <f t="shared" si="84"/>
        <v>21016</v>
      </c>
      <c r="L724" s="686" t="str">
        <f t="shared" si="85"/>
        <v>21016</v>
      </c>
      <c r="O724" s="529">
        <v>0</v>
      </c>
      <c r="P724" s="529">
        <f t="shared" si="86"/>
        <v>0</v>
      </c>
    </row>
    <row r="725" s="529" customFormat="1" ht="34.9" hidden="1" customHeight="1" spans="1:16">
      <c r="A725" s="484">
        <v>2101601</v>
      </c>
      <c r="B725" s="243" t="s">
        <v>667</v>
      </c>
      <c r="C725" s="300">
        <v>0</v>
      </c>
      <c r="D725" s="301">
        <v>0</v>
      </c>
      <c r="E725" s="548">
        <v>0</v>
      </c>
      <c r="F725" s="477" t="str">
        <f t="shared" si="79"/>
        <v/>
      </c>
      <c r="G725" s="477" t="str">
        <f t="shared" si="80"/>
        <v/>
      </c>
      <c r="H725" s="731" t="str">
        <f t="shared" si="81"/>
        <v>否</v>
      </c>
      <c r="I725" s="732" t="str">
        <f t="shared" si="82"/>
        <v>项</v>
      </c>
      <c r="J725" s="686" t="str">
        <f t="shared" si="83"/>
        <v>210</v>
      </c>
      <c r="K725" s="686" t="str">
        <f t="shared" si="84"/>
        <v>21016</v>
      </c>
      <c r="L725" s="686" t="str">
        <f t="shared" si="85"/>
        <v>2101601</v>
      </c>
      <c r="O725" s="529">
        <v>0</v>
      </c>
      <c r="P725" s="529">
        <f t="shared" si="86"/>
        <v>0</v>
      </c>
    </row>
    <row r="726" s="529" customFormat="1" ht="34.9" customHeight="1" spans="1:16">
      <c r="A726" s="482">
        <v>21017</v>
      </c>
      <c r="B726" s="483" t="s">
        <v>668</v>
      </c>
      <c r="C726" s="693">
        <f>SUMIFS(C727:C$1302,$I727:$I$1302,"项",$K727:$K$1302,$A726)</f>
        <v>5</v>
      </c>
      <c r="D726" s="693">
        <f>SUMIFS(D727:D$1302,$I727:$I$1302,"项",$K727:$K$1302,$A726)</f>
        <v>116</v>
      </c>
      <c r="E726" s="693">
        <f>SUMIFS(E727:E$1302,$I727:$I$1302,"项",$K727:$K$1302,$A726)</f>
        <v>1</v>
      </c>
      <c r="F726" s="477">
        <f t="shared" si="79"/>
        <v>-0.8</v>
      </c>
      <c r="G726" s="477">
        <f t="shared" si="80"/>
        <v>0.00862068965517241</v>
      </c>
      <c r="H726" s="731" t="str">
        <f t="shared" si="81"/>
        <v>是</v>
      </c>
      <c r="I726" s="732" t="str">
        <f t="shared" si="82"/>
        <v>款</v>
      </c>
      <c r="J726" s="686" t="str">
        <f t="shared" si="83"/>
        <v>210</v>
      </c>
      <c r="K726" s="686" t="str">
        <f t="shared" si="84"/>
        <v>21017</v>
      </c>
      <c r="L726" s="686" t="str">
        <f t="shared" si="85"/>
        <v>21017</v>
      </c>
      <c r="O726" s="529">
        <v>1</v>
      </c>
      <c r="P726" s="529">
        <f t="shared" si="86"/>
        <v>0</v>
      </c>
    </row>
    <row r="727" s="529" customFormat="1" ht="34.9" hidden="1" customHeight="1" spans="1:16">
      <c r="A727" s="484">
        <v>2101701</v>
      </c>
      <c r="B727" s="243" t="s">
        <v>151</v>
      </c>
      <c r="C727" s="300">
        <v>0</v>
      </c>
      <c r="D727" s="301">
        <v>0</v>
      </c>
      <c r="E727" s="548">
        <v>0</v>
      </c>
      <c r="F727" s="477" t="str">
        <f t="shared" si="79"/>
        <v/>
      </c>
      <c r="G727" s="477" t="str">
        <f t="shared" si="80"/>
        <v/>
      </c>
      <c r="H727" s="731" t="str">
        <f t="shared" si="81"/>
        <v>否</v>
      </c>
      <c r="I727" s="732" t="str">
        <f t="shared" si="82"/>
        <v>项</v>
      </c>
      <c r="J727" s="686" t="str">
        <f t="shared" si="83"/>
        <v>210</v>
      </c>
      <c r="K727" s="686" t="str">
        <f t="shared" si="84"/>
        <v>21017</v>
      </c>
      <c r="L727" s="686" t="str">
        <f t="shared" si="85"/>
        <v>2101701</v>
      </c>
      <c r="O727" s="529">
        <v>0</v>
      </c>
      <c r="P727" s="529">
        <f t="shared" si="86"/>
        <v>0</v>
      </c>
    </row>
    <row r="728" s="529" customFormat="1" ht="34.9" hidden="1" customHeight="1" spans="1:16">
      <c r="A728" s="484">
        <v>2101702</v>
      </c>
      <c r="B728" s="243" t="s">
        <v>152</v>
      </c>
      <c r="C728" s="300">
        <v>0</v>
      </c>
      <c r="D728" s="301">
        <v>0</v>
      </c>
      <c r="E728" s="301">
        <v>0</v>
      </c>
      <c r="F728" s="477" t="str">
        <f t="shared" si="79"/>
        <v/>
      </c>
      <c r="G728" s="477" t="str">
        <f t="shared" si="80"/>
        <v/>
      </c>
      <c r="H728" s="731" t="str">
        <f t="shared" si="81"/>
        <v>否</v>
      </c>
      <c r="I728" s="732" t="str">
        <f t="shared" si="82"/>
        <v>项</v>
      </c>
      <c r="J728" s="686" t="str">
        <f t="shared" si="83"/>
        <v>210</v>
      </c>
      <c r="K728" s="686" t="str">
        <f t="shared" si="84"/>
        <v>21017</v>
      </c>
      <c r="L728" s="686" t="str">
        <f t="shared" si="85"/>
        <v>2101702</v>
      </c>
      <c r="O728" s="529">
        <v>0</v>
      </c>
      <c r="P728" s="529">
        <f t="shared" si="86"/>
        <v>0</v>
      </c>
    </row>
    <row r="729" s="529" customFormat="1" ht="34.9" hidden="1" customHeight="1" spans="1:16">
      <c r="A729" s="484">
        <v>2101703</v>
      </c>
      <c r="B729" s="243" t="s">
        <v>153</v>
      </c>
      <c r="C729" s="300">
        <v>0</v>
      </c>
      <c r="D729" s="301">
        <v>0</v>
      </c>
      <c r="E729" s="548">
        <v>0</v>
      </c>
      <c r="F729" s="477" t="str">
        <f t="shared" si="79"/>
        <v/>
      </c>
      <c r="G729" s="477" t="str">
        <f t="shared" si="80"/>
        <v/>
      </c>
      <c r="H729" s="731" t="str">
        <f t="shared" si="81"/>
        <v>否</v>
      </c>
      <c r="I729" s="732" t="str">
        <f t="shared" si="82"/>
        <v>项</v>
      </c>
      <c r="J729" s="686" t="str">
        <f t="shared" si="83"/>
        <v>210</v>
      </c>
      <c r="K729" s="686" t="str">
        <f t="shared" si="84"/>
        <v>21017</v>
      </c>
      <c r="L729" s="686" t="str">
        <f t="shared" si="85"/>
        <v>2101703</v>
      </c>
      <c r="O729" s="529">
        <v>0</v>
      </c>
      <c r="P729" s="529">
        <f t="shared" si="86"/>
        <v>0</v>
      </c>
    </row>
    <row r="730" s="529" customFormat="1" ht="34.9" customHeight="1" spans="1:16">
      <c r="A730" s="484">
        <v>2101704</v>
      </c>
      <c r="B730" s="243" t="s">
        <v>640</v>
      </c>
      <c r="C730" s="561">
        <v>5</v>
      </c>
      <c r="D730" s="561">
        <v>116</v>
      </c>
      <c r="E730" s="561">
        <v>1</v>
      </c>
      <c r="F730" s="477">
        <f t="shared" si="79"/>
        <v>-0.8</v>
      </c>
      <c r="G730" s="477">
        <f t="shared" si="80"/>
        <v>0.00862068965517241</v>
      </c>
      <c r="H730" s="731" t="str">
        <f t="shared" si="81"/>
        <v>是</v>
      </c>
      <c r="I730" s="732" t="str">
        <f t="shared" si="82"/>
        <v>项</v>
      </c>
      <c r="J730" s="686" t="str">
        <f t="shared" si="83"/>
        <v>210</v>
      </c>
      <c r="K730" s="686" t="str">
        <f t="shared" si="84"/>
        <v>21017</v>
      </c>
      <c r="L730" s="686" t="str">
        <f t="shared" si="85"/>
        <v>2101704</v>
      </c>
      <c r="O730" s="529">
        <v>1</v>
      </c>
      <c r="P730" s="529">
        <f t="shared" si="86"/>
        <v>0</v>
      </c>
    </row>
    <row r="731" s="529" customFormat="1" ht="34.9" hidden="1" customHeight="1" spans="1:16">
      <c r="A731" s="484">
        <v>2101799</v>
      </c>
      <c r="B731" s="243" t="s">
        <v>669</v>
      </c>
      <c r="C731" s="300">
        <v>0</v>
      </c>
      <c r="D731" s="301">
        <v>0</v>
      </c>
      <c r="E731" s="548">
        <v>0</v>
      </c>
      <c r="F731" s="477" t="str">
        <f t="shared" si="79"/>
        <v/>
      </c>
      <c r="G731" s="477" t="str">
        <f t="shared" si="80"/>
        <v/>
      </c>
      <c r="H731" s="731" t="str">
        <f t="shared" si="81"/>
        <v>否</v>
      </c>
      <c r="I731" s="732" t="str">
        <f t="shared" si="82"/>
        <v>项</v>
      </c>
      <c r="J731" s="686" t="str">
        <f t="shared" si="83"/>
        <v>210</v>
      </c>
      <c r="K731" s="686" t="str">
        <f t="shared" si="84"/>
        <v>21017</v>
      </c>
      <c r="L731" s="686" t="str">
        <f t="shared" si="85"/>
        <v>2101799</v>
      </c>
      <c r="O731" s="529">
        <v>0</v>
      </c>
      <c r="P731" s="529">
        <f t="shared" si="86"/>
        <v>0</v>
      </c>
    </row>
    <row r="732" s="529" customFormat="1" ht="34.9" customHeight="1" spans="1:16">
      <c r="A732" s="482">
        <v>21018</v>
      </c>
      <c r="B732" s="483" t="s">
        <v>670</v>
      </c>
      <c r="C732" s="693">
        <f>SUMIFS(C733:C$1302,$I733:$I$1302,"项",$K733:$K$1302,$A732)</f>
        <v>106</v>
      </c>
      <c r="D732" s="693">
        <f>SUMIFS(D733:D$1302,$I733:$I$1302,"项",$K733:$K$1302,$A732)</f>
        <v>1</v>
      </c>
      <c r="E732" s="693">
        <f>SUMIFS(E733:E$1302,$I733:$I$1302,"项",$K733:$K$1302,$A732)</f>
        <v>0</v>
      </c>
      <c r="F732" s="477">
        <f t="shared" ref="F732:F739" si="87">IF(C732&lt;&gt;0,E732/C732-1,"")</f>
        <v>-1</v>
      </c>
      <c r="G732" s="477">
        <f t="shared" ref="G732:G739" si="88">IF(D732&lt;&gt;0,E732/D732,"")</f>
        <v>0</v>
      </c>
      <c r="H732" s="731" t="str">
        <f t="shared" ref="H732:H739" si="89">IF(LEN(A732)=3,"是",IF(B732&lt;&gt;"",IF(SUM(C732:E732)&lt;&gt;0,"是","否"),"是"))</f>
        <v>是</v>
      </c>
      <c r="I732" s="732" t="str">
        <f t="shared" ref="I732:I739" si="90">_xlfn.IFS(LEN(A732)=3,"类",LEN(A732)=5,"款",LEN(A732)=7,"项")</f>
        <v>款</v>
      </c>
      <c r="J732" s="686" t="str">
        <f t="shared" ref="J732:J739" si="91">LEFT(A732,3)</f>
        <v>210</v>
      </c>
      <c r="K732" s="686" t="str">
        <f t="shared" ref="K732:K739" si="92">LEFT(A732,5)</f>
        <v>21018</v>
      </c>
      <c r="L732" s="686" t="str">
        <f t="shared" ref="L732:L739" si="93">LEFT(A732,7)</f>
        <v>21018</v>
      </c>
      <c r="O732" s="529">
        <v>0</v>
      </c>
      <c r="P732" s="529">
        <f t="shared" si="86"/>
        <v>0</v>
      </c>
    </row>
    <row r="733" s="529" customFormat="1" ht="34.9" hidden="1" customHeight="1" spans="1:16">
      <c r="A733" s="484">
        <v>2101801</v>
      </c>
      <c r="B733" s="243" t="s">
        <v>151</v>
      </c>
      <c r="C733" s="300">
        <v>0</v>
      </c>
      <c r="D733" s="301">
        <v>0</v>
      </c>
      <c r="E733" s="301">
        <v>0</v>
      </c>
      <c r="F733" s="477" t="str">
        <f t="shared" si="87"/>
        <v/>
      </c>
      <c r="G733" s="477" t="str">
        <f t="shared" si="88"/>
        <v/>
      </c>
      <c r="H733" s="731" t="str">
        <f t="shared" si="89"/>
        <v>否</v>
      </c>
      <c r="I733" s="732" t="str">
        <f t="shared" si="90"/>
        <v>项</v>
      </c>
      <c r="J733" s="686" t="str">
        <f t="shared" si="91"/>
        <v>210</v>
      </c>
      <c r="K733" s="686" t="str">
        <f t="shared" si="92"/>
        <v>21018</v>
      </c>
      <c r="L733" s="686" t="str">
        <f t="shared" si="93"/>
        <v>2101801</v>
      </c>
      <c r="O733" s="529">
        <v>0</v>
      </c>
      <c r="P733" s="529">
        <f t="shared" si="86"/>
        <v>0</v>
      </c>
    </row>
    <row r="734" s="529" customFormat="1" ht="34.9" hidden="1" customHeight="1" spans="1:16">
      <c r="A734" s="484">
        <v>2101802</v>
      </c>
      <c r="B734" s="243" t="s">
        <v>152</v>
      </c>
      <c r="C734" s="300">
        <v>0</v>
      </c>
      <c r="D734" s="301">
        <v>0</v>
      </c>
      <c r="E734" s="548">
        <v>0</v>
      </c>
      <c r="F734" s="477" t="str">
        <f t="shared" si="87"/>
        <v/>
      </c>
      <c r="G734" s="477" t="str">
        <f t="shared" si="88"/>
        <v/>
      </c>
      <c r="H734" s="731" t="str">
        <f t="shared" si="89"/>
        <v>否</v>
      </c>
      <c r="I734" s="732" t="str">
        <f t="shared" si="90"/>
        <v>项</v>
      </c>
      <c r="J734" s="686" t="str">
        <f t="shared" si="91"/>
        <v>210</v>
      </c>
      <c r="K734" s="686" t="str">
        <f t="shared" si="92"/>
        <v>21018</v>
      </c>
      <c r="L734" s="686" t="str">
        <f t="shared" si="93"/>
        <v>2101802</v>
      </c>
      <c r="O734" s="529">
        <v>0</v>
      </c>
      <c r="P734" s="529">
        <f t="shared" si="86"/>
        <v>0</v>
      </c>
    </row>
    <row r="735" s="529" customFormat="1" ht="34.9" hidden="1" customHeight="1" spans="1:16">
      <c r="A735" s="484">
        <v>2101803</v>
      </c>
      <c r="B735" s="243" t="s">
        <v>153</v>
      </c>
      <c r="C735" s="300">
        <v>0</v>
      </c>
      <c r="D735" s="301">
        <v>0</v>
      </c>
      <c r="E735" s="548">
        <v>0</v>
      </c>
      <c r="F735" s="477" t="str">
        <f t="shared" si="87"/>
        <v/>
      </c>
      <c r="G735" s="477" t="str">
        <f t="shared" si="88"/>
        <v/>
      </c>
      <c r="H735" s="731" t="str">
        <f t="shared" si="89"/>
        <v>否</v>
      </c>
      <c r="I735" s="732" t="str">
        <f t="shared" si="90"/>
        <v>项</v>
      </c>
      <c r="J735" s="686" t="str">
        <f t="shared" si="91"/>
        <v>210</v>
      </c>
      <c r="K735" s="686" t="str">
        <f t="shared" si="92"/>
        <v>21018</v>
      </c>
      <c r="L735" s="686" t="str">
        <f t="shared" si="93"/>
        <v>2101803</v>
      </c>
      <c r="O735" s="529">
        <v>0</v>
      </c>
      <c r="P735" s="529">
        <f t="shared" si="86"/>
        <v>0</v>
      </c>
    </row>
    <row r="736" s="529" customFormat="1" ht="34.9" customHeight="1" spans="1:16">
      <c r="A736" s="484">
        <v>2101899</v>
      </c>
      <c r="B736" s="243" t="s">
        <v>671</v>
      </c>
      <c r="C736" s="561">
        <v>106</v>
      </c>
      <c r="D736" s="561">
        <v>1</v>
      </c>
      <c r="E736" s="478">
        <v>0</v>
      </c>
      <c r="F736" s="477">
        <f t="shared" si="87"/>
        <v>-1</v>
      </c>
      <c r="G736" s="477">
        <f t="shared" si="88"/>
        <v>0</v>
      </c>
      <c r="H736" s="731" t="str">
        <f t="shared" si="89"/>
        <v>是</v>
      </c>
      <c r="I736" s="732" t="str">
        <f t="shared" si="90"/>
        <v>项</v>
      </c>
      <c r="J736" s="686" t="str">
        <f t="shared" si="91"/>
        <v>210</v>
      </c>
      <c r="K736" s="686" t="str">
        <f t="shared" si="92"/>
        <v>21018</v>
      </c>
      <c r="L736" s="686" t="str">
        <f t="shared" si="93"/>
        <v>2101899</v>
      </c>
      <c r="O736" s="529">
        <v>0</v>
      </c>
      <c r="P736" s="529">
        <f t="shared" si="86"/>
        <v>0</v>
      </c>
    </row>
    <row r="737" s="529" customFormat="1" ht="34.9" customHeight="1" spans="1:16">
      <c r="A737" s="482">
        <v>21019</v>
      </c>
      <c r="B737" s="483" t="s">
        <v>672</v>
      </c>
      <c r="C737" s="693">
        <f>SUMIFS(C738:C$1302,$I738:$I$1302,"项",$K738:$K$1302,$A737)</f>
        <v>0</v>
      </c>
      <c r="D737" s="693">
        <f>SUMIFS(D738:D$1302,$I738:$I$1302,"项",$K738:$K$1302,$A737)</f>
        <v>0</v>
      </c>
      <c r="E737" s="693">
        <f>SUMIFS(E738:E$1302,$I738:$I$1302,"项",$K738:$K$1302,$A737)</f>
        <v>2583</v>
      </c>
      <c r="F737" s="477" t="str">
        <f t="shared" si="87"/>
        <v/>
      </c>
      <c r="G737" s="477" t="str">
        <f t="shared" si="88"/>
        <v/>
      </c>
      <c r="H737" s="731" t="str">
        <f t="shared" si="89"/>
        <v>是</v>
      </c>
      <c r="I737" s="732" t="str">
        <f t="shared" si="90"/>
        <v>款</v>
      </c>
      <c r="J737" s="686" t="str">
        <f t="shared" si="91"/>
        <v>210</v>
      </c>
      <c r="K737" s="686" t="str">
        <f t="shared" si="92"/>
        <v>21019</v>
      </c>
      <c r="L737" s="686" t="str">
        <f t="shared" si="93"/>
        <v>21019</v>
      </c>
      <c r="O737" s="529">
        <v>2583</v>
      </c>
      <c r="P737" s="529">
        <f t="shared" si="86"/>
        <v>0</v>
      </c>
    </row>
    <row r="738" s="529" customFormat="1" ht="34.9" hidden="1" customHeight="1" spans="1:16">
      <c r="A738" s="484">
        <v>2101901</v>
      </c>
      <c r="B738" s="243" t="s">
        <v>673</v>
      </c>
      <c r="C738" s="300"/>
      <c r="D738" s="301"/>
      <c r="E738" s="548"/>
      <c r="F738" s="477" t="str">
        <f t="shared" si="87"/>
        <v/>
      </c>
      <c r="G738" s="477" t="str">
        <f t="shared" si="88"/>
        <v/>
      </c>
      <c r="H738" s="731" t="str">
        <f t="shared" si="89"/>
        <v>否</v>
      </c>
      <c r="I738" s="732" t="str">
        <f t="shared" si="90"/>
        <v>项</v>
      </c>
      <c r="J738" s="686" t="str">
        <f t="shared" si="91"/>
        <v>210</v>
      </c>
      <c r="K738" s="686" t="str">
        <f t="shared" si="92"/>
        <v>21019</v>
      </c>
      <c r="L738" s="686" t="str">
        <f t="shared" si="93"/>
        <v>2101901</v>
      </c>
    </row>
    <row r="739" s="529" customFormat="1" ht="34.9" customHeight="1" spans="1:16">
      <c r="A739" s="484">
        <v>2101999</v>
      </c>
      <c r="B739" s="243" t="s">
        <v>674</v>
      </c>
      <c r="C739" s="561"/>
      <c r="D739" s="561"/>
      <c r="E739" s="478">
        <v>2583</v>
      </c>
      <c r="F739" s="477" t="str">
        <f t="shared" si="87"/>
        <v/>
      </c>
      <c r="G739" s="477" t="str">
        <f t="shared" si="88"/>
        <v/>
      </c>
      <c r="H739" s="731" t="str">
        <f t="shared" si="89"/>
        <v>是</v>
      </c>
      <c r="I739" s="732" t="str">
        <f t="shared" si="90"/>
        <v>项</v>
      </c>
      <c r="J739" s="686" t="str">
        <f t="shared" si="91"/>
        <v>210</v>
      </c>
      <c r="K739" s="686" t="str">
        <f t="shared" si="92"/>
        <v>21019</v>
      </c>
      <c r="L739" s="686" t="str">
        <f t="shared" si="93"/>
        <v>2101999</v>
      </c>
    </row>
    <row r="740" s="529" customFormat="1" ht="34.9" customHeight="1" spans="1:16">
      <c r="A740" s="482">
        <v>21099</v>
      </c>
      <c r="B740" s="483" t="s">
        <v>675</v>
      </c>
      <c r="C740" s="693">
        <f>SUMIFS(C741:C$1302,$I741:$I$1302,"项",$K741:$K$1302,$A740)</f>
        <v>173</v>
      </c>
      <c r="D740" s="693">
        <f>SUMIFS(D741:D$1302,$I741:$I$1302,"项",$K741:$K$1302,$A740)</f>
        <v>1397</v>
      </c>
      <c r="E740" s="693">
        <f>SUMIFS(E741:E$1302,$I741:$I$1302,"项",$K741:$K$1302,$A740)</f>
        <v>258</v>
      </c>
      <c r="F740" s="477">
        <f t="shared" ref="F740:F777" si="94">IF(C740&lt;&gt;0,E740/C740-1,"")</f>
        <v>0.491329479768786</v>
      </c>
      <c r="G740" s="477">
        <f t="shared" ref="G740:G777" si="95">IF(D740&lt;&gt;0,E740/D740,"")</f>
        <v>0.184681460272011</v>
      </c>
      <c r="H740" s="731" t="str">
        <f t="shared" ref="H740:H777" si="96">IF(LEN(A740)=3,"是",IF(B740&lt;&gt;"",IF(SUM(C740:E740)&lt;&gt;0,"是","否"),"是"))</f>
        <v>是</v>
      </c>
      <c r="I740" s="732" t="str">
        <f t="shared" ref="I740:I777" si="97">_xlfn.IFS(LEN(A740)=3,"类",LEN(A740)=5,"款",LEN(A740)=7,"项")</f>
        <v>款</v>
      </c>
      <c r="J740" s="686" t="str">
        <f t="shared" ref="J740:J777" si="98">LEFT(A740,3)</f>
        <v>210</v>
      </c>
      <c r="K740" s="686" t="str">
        <f t="shared" ref="K740:K777" si="99">LEFT(A740,5)</f>
        <v>21099</v>
      </c>
      <c r="L740" s="686" t="str">
        <f t="shared" ref="L740:L777" si="100">LEFT(A740,7)</f>
        <v>21099</v>
      </c>
      <c r="O740" s="529">
        <v>258</v>
      </c>
      <c r="P740" s="529">
        <f>E740-O740</f>
        <v>0</v>
      </c>
    </row>
    <row r="741" s="529" customFormat="1" ht="34.9" customHeight="1" spans="1:16">
      <c r="A741" s="484">
        <v>2109999</v>
      </c>
      <c r="B741" s="243" t="s">
        <v>676</v>
      </c>
      <c r="C741" s="561">
        <v>173</v>
      </c>
      <c r="D741" s="561">
        <v>1397</v>
      </c>
      <c r="E741" s="478">
        <v>258</v>
      </c>
      <c r="F741" s="477">
        <f t="shared" si="94"/>
        <v>0.491329479768786</v>
      </c>
      <c r="G741" s="477">
        <f t="shared" si="95"/>
        <v>0.184681460272011</v>
      </c>
      <c r="H741" s="731" t="str">
        <f t="shared" si="96"/>
        <v>是</v>
      </c>
      <c r="I741" s="732" t="str">
        <f t="shared" si="97"/>
        <v>项</v>
      </c>
      <c r="J741" s="686" t="str">
        <f t="shared" si="98"/>
        <v>210</v>
      </c>
      <c r="K741" s="686" t="str">
        <f t="shared" si="99"/>
        <v>21099</v>
      </c>
      <c r="L741" s="686" t="str">
        <f t="shared" si="100"/>
        <v>2109999</v>
      </c>
      <c r="O741" s="529">
        <v>258</v>
      </c>
      <c r="P741" s="529">
        <f>E741-O741</f>
        <v>0</v>
      </c>
    </row>
    <row r="742" s="529" customFormat="1" ht="34.9" customHeight="1" spans="1:16">
      <c r="A742" s="730">
        <v>211</v>
      </c>
      <c r="B742" s="185" t="s">
        <v>101</v>
      </c>
      <c r="C742" s="353">
        <f>SUMIFS(C743:C$1302,$I743:$I$1302,"款",$J743:$J$1302,$A742)</f>
        <v>6467</v>
      </c>
      <c r="D742" s="353">
        <f>SUMIFS(D743:D$1302,$I743:$I$1302,"款",$J743:$J$1302,$A742)</f>
        <v>9589</v>
      </c>
      <c r="E742" s="353">
        <f>SUMIFS(E743:E$1302,$I743:$I$1302,"款",$J743:$J$1302,$A742)</f>
        <v>6059</v>
      </c>
      <c r="F742" s="471">
        <f t="shared" si="94"/>
        <v>-0.0630895314674501</v>
      </c>
      <c r="G742" s="471">
        <f t="shared" si="95"/>
        <v>0.631869850870789</v>
      </c>
      <c r="H742" s="731" t="str">
        <f t="shared" si="96"/>
        <v>是</v>
      </c>
      <c r="I742" s="732" t="str">
        <f t="shared" si="97"/>
        <v>类</v>
      </c>
      <c r="J742" s="686" t="str">
        <f t="shared" si="98"/>
        <v>211</v>
      </c>
      <c r="K742" s="686" t="str">
        <f t="shared" si="99"/>
        <v>211</v>
      </c>
      <c r="L742" s="686" t="str">
        <f t="shared" si="100"/>
        <v>211</v>
      </c>
    </row>
    <row r="743" s="529" customFormat="1" ht="34.9" customHeight="1" spans="1:16">
      <c r="A743" s="482">
        <v>21101</v>
      </c>
      <c r="B743" s="483" t="s">
        <v>677</v>
      </c>
      <c r="C743" s="693">
        <f>SUMIFS(C744:C$1302,$I744:$I$1302,"项",$K744:$K$1302,$A743)</f>
        <v>363</v>
      </c>
      <c r="D743" s="693">
        <f>SUMIFS(D744:D$1302,$I744:$I$1302,"项",$K744:$K$1302,$A743)</f>
        <v>70</v>
      </c>
      <c r="E743" s="693">
        <f>SUMIFS(E744:E$1302,$I744:$I$1302,"项",$K744:$K$1302,$A743)</f>
        <v>0</v>
      </c>
      <c r="F743" s="477">
        <f t="shared" si="94"/>
        <v>-1</v>
      </c>
      <c r="G743" s="477">
        <f t="shared" si="95"/>
        <v>0</v>
      </c>
      <c r="H743" s="731" t="str">
        <f t="shared" si="96"/>
        <v>是</v>
      </c>
      <c r="I743" s="732" t="str">
        <f t="shared" si="97"/>
        <v>款</v>
      </c>
      <c r="J743" s="686" t="str">
        <f t="shared" si="98"/>
        <v>211</v>
      </c>
      <c r="K743" s="686" t="str">
        <f t="shared" si="99"/>
        <v>21101</v>
      </c>
      <c r="L743" s="686" t="str">
        <f t="shared" si="100"/>
        <v>21101</v>
      </c>
    </row>
    <row r="744" s="529" customFormat="1" ht="34.9" hidden="1" customHeight="1" spans="1:16">
      <c r="A744" s="484">
        <v>2110101</v>
      </c>
      <c r="B744" s="243" t="s">
        <v>151</v>
      </c>
      <c r="C744" s="300">
        <v>0</v>
      </c>
      <c r="D744" s="301">
        <v>0</v>
      </c>
      <c r="E744" s="548">
        <v>0</v>
      </c>
      <c r="F744" s="477" t="str">
        <f t="shared" si="94"/>
        <v/>
      </c>
      <c r="G744" s="477" t="str">
        <f t="shared" si="95"/>
        <v/>
      </c>
      <c r="H744" s="731" t="str">
        <f t="shared" si="96"/>
        <v>否</v>
      </c>
      <c r="I744" s="732" t="str">
        <f t="shared" si="97"/>
        <v>项</v>
      </c>
      <c r="J744" s="686" t="str">
        <f t="shared" si="98"/>
        <v>211</v>
      </c>
      <c r="K744" s="686" t="str">
        <f t="shared" si="99"/>
        <v>21101</v>
      </c>
      <c r="L744" s="686" t="str">
        <f t="shared" si="100"/>
        <v>2110101</v>
      </c>
    </row>
    <row r="745" s="529" customFormat="1" ht="34.9" hidden="1" customHeight="1" spans="1:16">
      <c r="A745" s="484">
        <v>2110102</v>
      </c>
      <c r="B745" s="243" t="s">
        <v>152</v>
      </c>
      <c r="C745" s="300">
        <v>0</v>
      </c>
      <c r="D745" s="301">
        <v>0</v>
      </c>
      <c r="E745" s="548">
        <v>0</v>
      </c>
      <c r="F745" s="477" t="str">
        <f t="shared" si="94"/>
        <v/>
      </c>
      <c r="G745" s="477" t="str">
        <f t="shared" si="95"/>
        <v/>
      </c>
      <c r="H745" s="731" t="str">
        <f t="shared" si="96"/>
        <v>否</v>
      </c>
      <c r="I745" s="732" t="str">
        <f t="shared" si="97"/>
        <v>项</v>
      </c>
      <c r="J745" s="686" t="str">
        <f t="shared" si="98"/>
        <v>211</v>
      </c>
      <c r="K745" s="686" t="str">
        <f t="shared" si="99"/>
        <v>21101</v>
      </c>
      <c r="L745" s="686" t="str">
        <f t="shared" si="100"/>
        <v>2110102</v>
      </c>
    </row>
    <row r="746" s="529" customFormat="1" ht="34.9" hidden="1" customHeight="1" spans="1:16">
      <c r="A746" s="484">
        <v>2110103</v>
      </c>
      <c r="B746" s="243" t="s">
        <v>153</v>
      </c>
      <c r="C746" s="300">
        <v>0</v>
      </c>
      <c r="D746" s="301">
        <v>0</v>
      </c>
      <c r="E746" s="301">
        <v>0</v>
      </c>
      <c r="F746" s="477" t="str">
        <f t="shared" si="94"/>
        <v/>
      </c>
      <c r="G746" s="477" t="str">
        <f t="shared" si="95"/>
        <v/>
      </c>
      <c r="H746" s="731" t="str">
        <f t="shared" si="96"/>
        <v>否</v>
      </c>
      <c r="I746" s="732" t="str">
        <f t="shared" si="97"/>
        <v>项</v>
      </c>
      <c r="J746" s="686" t="str">
        <f t="shared" si="98"/>
        <v>211</v>
      </c>
      <c r="K746" s="686" t="str">
        <f t="shared" si="99"/>
        <v>21101</v>
      </c>
      <c r="L746" s="686" t="str">
        <f t="shared" si="100"/>
        <v>2110103</v>
      </c>
    </row>
    <row r="747" s="529" customFormat="1" ht="34.9" hidden="1" customHeight="1" spans="1:16">
      <c r="A747" s="484">
        <v>2110104</v>
      </c>
      <c r="B747" s="243" t="s">
        <v>678</v>
      </c>
      <c r="C747" s="300">
        <v>0</v>
      </c>
      <c r="D747" s="301">
        <v>0</v>
      </c>
      <c r="E747" s="548">
        <v>0</v>
      </c>
      <c r="F747" s="477" t="str">
        <f t="shared" si="94"/>
        <v/>
      </c>
      <c r="G747" s="477" t="str">
        <f t="shared" si="95"/>
        <v/>
      </c>
      <c r="H747" s="731" t="str">
        <f t="shared" si="96"/>
        <v>否</v>
      </c>
      <c r="I747" s="732" t="str">
        <f t="shared" si="97"/>
        <v>项</v>
      </c>
      <c r="J747" s="686" t="str">
        <f t="shared" si="98"/>
        <v>211</v>
      </c>
      <c r="K747" s="686" t="str">
        <f t="shared" si="99"/>
        <v>21101</v>
      </c>
      <c r="L747" s="686" t="str">
        <f t="shared" si="100"/>
        <v>2110104</v>
      </c>
    </row>
    <row r="748" s="529" customFormat="1" ht="34.9" hidden="1" customHeight="1" spans="1:16">
      <c r="A748" s="484">
        <v>2110105</v>
      </c>
      <c r="B748" s="243" t="s">
        <v>679</v>
      </c>
      <c r="C748" s="300">
        <v>0</v>
      </c>
      <c r="D748" s="301">
        <v>0</v>
      </c>
      <c r="E748" s="548">
        <v>0</v>
      </c>
      <c r="F748" s="477" t="str">
        <f t="shared" si="94"/>
        <v/>
      </c>
      <c r="G748" s="477" t="str">
        <f t="shared" si="95"/>
        <v/>
      </c>
      <c r="H748" s="731" t="str">
        <f t="shared" si="96"/>
        <v>否</v>
      </c>
      <c r="I748" s="732" t="str">
        <f t="shared" si="97"/>
        <v>项</v>
      </c>
      <c r="J748" s="686" t="str">
        <f t="shared" si="98"/>
        <v>211</v>
      </c>
      <c r="K748" s="686" t="str">
        <f t="shared" si="99"/>
        <v>21101</v>
      </c>
      <c r="L748" s="686" t="str">
        <f t="shared" si="100"/>
        <v>2110105</v>
      </c>
    </row>
    <row r="749" s="529" customFormat="1" ht="34.9" hidden="1" customHeight="1" spans="1:16">
      <c r="A749" s="484">
        <v>2110106</v>
      </c>
      <c r="B749" s="243" t="s">
        <v>680</v>
      </c>
      <c r="C749" s="300">
        <v>0</v>
      </c>
      <c r="D749" s="301">
        <v>0</v>
      </c>
      <c r="E749" s="548">
        <v>0</v>
      </c>
      <c r="F749" s="477" t="str">
        <f t="shared" si="94"/>
        <v/>
      </c>
      <c r="G749" s="477" t="str">
        <f t="shared" si="95"/>
        <v/>
      </c>
      <c r="H749" s="731" t="str">
        <f t="shared" si="96"/>
        <v>否</v>
      </c>
      <c r="I749" s="732" t="str">
        <f t="shared" si="97"/>
        <v>项</v>
      </c>
      <c r="J749" s="686" t="str">
        <f t="shared" si="98"/>
        <v>211</v>
      </c>
      <c r="K749" s="686" t="str">
        <f t="shared" si="99"/>
        <v>21101</v>
      </c>
      <c r="L749" s="686" t="str">
        <f t="shared" si="100"/>
        <v>2110106</v>
      </c>
    </row>
    <row r="750" s="529" customFormat="1" ht="34.9" hidden="1" customHeight="1" spans="1:16">
      <c r="A750" s="484">
        <v>2110107</v>
      </c>
      <c r="B750" s="243" t="s">
        <v>681</v>
      </c>
      <c r="C750" s="300">
        <v>0</v>
      </c>
      <c r="D750" s="301">
        <v>0</v>
      </c>
      <c r="E750" s="301">
        <v>0</v>
      </c>
      <c r="F750" s="477" t="str">
        <f t="shared" si="94"/>
        <v/>
      </c>
      <c r="G750" s="477" t="str">
        <f t="shared" si="95"/>
        <v/>
      </c>
      <c r="H750" s="731" t="str">
        <f t="shared" si="96"/>
        <v>否</v>
      </c>
      <c r="I750" s="732" t="str">
        <f t="shared" si="97"/>
        <v>项</v>
      </c>
      <c r="J750" s="686" t="str">
        <f t="shared" si="98"/>
        <v>211</v>
      </c>
      <c r="K750" s="686" t="str">
        <f t="shared" si="99"/>
        <v>21101</v>
      </c>
      <c r="L750" s="686" t="str">
        <f t="shared" si="100"/>
        <v>2110107</v>
      </c>
    </row>
    <row r="751" s="529" customFormat="1" ht="34.9" hidden="1" customHeight="1" spans="1:16">
      <c r="A751" s="484">
        <v>2110108</v>
      </c>
      <c r="B751" s="243" t="s">
        <v>682</v>
      </c>
      <c r="C751" s="300">
        <v>0</v>
      </c>
      <c r="D751" s="301">
        <v>0</v>
      </c>
      <c r="E751" s="548">
        <v>0</v>
      </c>
      <c r="F751" s="477" t="str">
        <f t="shared" si="94"/>
        <v/>
      </c>
      <c r="G751" s="477" t="str">
        <f t="shared" si="95"/>
        <v/>
      </c>
      <c r="H751" s="731" t="str">
        <f t="shared" si="96"/>
        <v>否</v>
      </c>
      <c r="I751" s="732" t="str">
        <f t="shared" si="97"/>
        <v>项</v>
      </c>
      <c r="J751" s="686" t="str">
        <f t="shared" si="98"/>
        <v>211</v>
      </c>
      <c r="K751" s="686" t="str">
        <f t="shared" si="99"/>
        <v>21101</v>
      </c>
      <c r="L751" s="686" t="str">
        <f t="shared" si="100"/>
        <v>2110108</v>
      </c>
    </row>
    <row r="752" s="529" customFormat="1" ht="34.9" customHeight="1" spans="1:16">
      <c r="A752" s="484">
        <v>2110199</v>
      </c>
      <c r="B752" s="243" t="s">
        <v>683</v>
      </c>
      <c r="C752" s="561">
        <v>363</v>
      </c>
      <c r="D752" s="561">
        <v>70</v>
      </c>
      <c r="E752" s="478">
        <v>0</v>
      </c>
      <c r="F752" s="477">
        <f t="shared" si="94"/>
        <v>-1</v>
      </c>
      <c r="G752" s="477">
        <f t="shared" si="95"/>
        <v>0</v>
      </c>
      <c r="H752" s="731" t="str">
        <f t="shared" si="96"/>
        <v>是</v>
      </c>
      <c r="I752" s="732" t="str">
        <f t="shared" si="97"/>
        <v>项</v>
      </c>
      <c r="J752" s="686" t="str">
        <f t="shared" si="98"/>
        <v>211</v>
      </c>
      <c r="K752" s="686" t="str">
        <f t="shared" si="99"/>
        <v>21101</v>
      </c>
      <c r="L752" s="686" t="str">
        <f t="shared" si="100"/>
        <v>2110199</v>
      </c>
    </row>
    <row r="753" s="529" customFormat="1" ht="34.9" customHeight="1" spans="1:12">
      <c r="A753" s="482">
        <v>21102</v>
      </c>
      <c r="B753" s="483" t="s">
        <v>684</v>
      </c>
      <c r="C753" s="693">
        <f>SUMIFS(C754:C$1302,$I754:$I$1302,"项",$K754:$K$1302,$A753)</f>
        <v>10</v>
      </c>
      <c r="D753" s="693">
        <f>SUMIFS(D754:D$1302,$I754:$I$1302,"项",$K754:$K$1302,$A753)</f>
        <v>45</v>
      </c>
      <c r="E753" s="693">
        <f>SUMIFS(E754:E$1302,$I754:$I$1302,"项",$K754:$K$1302,$A753)</f>
        <v>3</v>
      </c>
      <c r="F753" s="477">
        <f t="shared" si="94"/>
        <v>-0.7</v>
      </c>
      <c r="G753" s="477">
        <f t="shared" si="95"/>
        <v>0.0666666666666667</v>
      </c>
      <c r="H753" s="731" t="str">
        <f t="shared" si="96"/>
        <v>是</v>
      </c>
      <c r="I753" s="732" t="str">
        <f t="shared" si="97"/>
        <v>款</v>
      </c>
      <c r="J753" s="686" t="str">
        <f t="shared" si="98"/>
        <v>211</v>
      </c>
      <c r="K753" s="686" t="str">
        <f t="shared" si="99"/>
        <v>21102</v>
      </c>
      <c r="L753" s="686" t="str">
        <f t="shared" si="100"/>
        <v>21102</v>
      </c>
    </row>
    <row r="754" s="529" customFormat="1" ht="34.9" hidden="1" customHeight="1" spans="1:12">
      <c r="A754" s="484">
        <v>2110203</v>
      </c>
      <c r="B754" s="243" t="s">
        <v>685</v>
      </c>
      <c r="C754" s="300">
        <v>0</v>
      </c>
      <c r="D754" s="301">
        <v>0</v>
      </c>
      <c r="E754" s="548">
        <v>0</v>
      </c>
      <c r="F754" s="477" t="str">
        <f t="shared" si="94"/>
        <v/>
      </c>
      <c r="G754" s="477" t="str">
        <f t="shared" si="95"/>
        <v/>
      </c>
      <c r="H754" s="731" t="str">
        <f t="shared" si="96"/>
        <v>否</v>
      </c>
      <c r="I754" s="732" t="str">
        <f t="shared" si="97"/>
        <v>项</v>
      </c>
      <c r="J754" s="686" t="str">
        <f t="shared" si="98"/>
        <v>211</v>
      </c>
      <c r="K754" s="686" t="str">
        <f t="shared" si="99"/>
        <v>21102</v>
      </c>
      <c r="L754" s="686" t="str">
        <f t="shared" si="100"/>
        <v>2110203</v>
      </c>
    </row>
    <row r="755" s="529" customFormat="1" ht="34.9" hidden="1" customHeight="1" spans="1:12">
      <c r="A755" s="484">
        <v>2110204</v>
      </c>
      <c r="B755" s="243" t="s">
        <v>686</v>
      </c>
      <c r="C755" s="300">
        <v>0</v>
      </c>
      <c r="D755" s="301">
        <v>0</v>
      </c>
      <c r="E755" s="548">
        <v>0</v>
      </c>
      <c r="F755" s="477" t="str">
        <f t="shared" si="94"/>
        <v/>
      </c>
      <c r="G755" s="477" t="str">
        <f t="shared" si="95"/>
        <v/>
      </c>
      <c r="H755" s="731" t="str">
        <f t="shared" si="96"/>
        <v>否</v>
      </c>
      <c r="I755" s="732" t="str">
        <f t="shared" si="97"/>
        <v>项</v>
      </c>
      <c r="J755" s="686" t="str">
        <f t="shared" si="98"/>
        <v>211</v>
      </c>
      <c r="K755" s="686" t="str">
        <f t="shared" si="99"/>
        <v>21102</v>
      </c>
      <c r="L755" s="686" t="str">
        <f t="shared" si="100"/>
        <v>2110204</v>
      </c>
    </row>
    <row r="756" s="529" customFormat="1" ht="34.9" customHeight="1" spans="1:12">
      <c r="A756" s="484">
        <v>2110299</v>
      </c>
      <c r="B756" s="243" t="s">
        <v>687</v>
      </c>
      <c r="C756" s="561">
        <v>10</v>
      </c>
      <c r="D756" s="561">
        <v>45</v>
      </c>
      <c r="E756" s="478">
        <v>3</v>
      </c>
      <c r="F756" s="477">
        <f t="shared" si="94"/>
        <v>-0.7</v>
      </c>
      <c r="G756" s="477">
        <f t="shared" si="95"/>
        <v>0.0666666666666667</v>
      </c>
      <c r="H756" s="731" t="str">
        <f t="shared" si="96"/>
        <v>是</v>
      </c>
      <c r="I756" s="732" t="str">
        <f t="shared" si="97"/>
        <v>项</v>
      </c>
      <c r="J756" s="686" t="str">
        <f t="shared" si="98"/>
        <v>211</v>
      </c>
      <c r="K756" s="686" t="str">
        <f t="shared" si="99"/>
        <v>21102</v>
      </c>
      <c r="L756" s="686" t="str">
        <f t="shared" si="100"/>
        <v>2110299</v>
      </c>
    </row>
    <row r="757" s="529" customFormat="1" ht="34.9" customHeight="1" spans="1:12">
      <c r="A757" s="482">
        <v>21103</v>
      </c>
      <c r="B757" s="483" t="s">
        <v>688</v>
      </c>
      <c r="C757" s="693">
        <f>SUMIFS(C758:C$1302,$I758:$I$1302,"项",$K758:$K$1302,$A757)</f>
        <v>2200</v>
      </c>
      <c r="D757" s="693">
        <f>SUMIFS(D758:D$1302,$I758:$I$1302,"项",$K758:$K$1302,$A757)</f>
        <v>6235</v>
      </c>
      <c r="E757" s="693">
        <f>SUMIFS(E758:E$1302,$I758:$I$1302,"项",$K758:$K$1302,$A757)</f>
        <v>4139</v>
      </c>
      <c r="F757" s="477">
        <f t="shared" si="94"/>
        <v>0.881363636363636</v>
      </c>
      <c r="G757" s="477">
        <f t="shared" si="95"/>
        <v>0.66383319967923</v>
      </c>
      <c r="H757" s="731" t="str">
        <f t="shared" si="96"/>
        <v>是</v>
      </c>
      <c r="I757" s="732" t="str">
        <f t="shared" si="97"/>
        <v>款</v>
      </c>
      <c r="J757" s="686" t="str">
        <f t="shared" si="98"/>
        <v>211</v>
      </c>
      <c r="K757" s="686" t="str">
        <f t="shared" si="99"/>
        <v>21103</v>
      </c>
      <c r="L757" s="686" t="str">
        <f t="shared" si="100"/>
        <v>21103</v>
      </c>
    </row>
    <row r="758" s="529" customFormat="1" ht="34.9" hidden="1" customHeight="1" spans="1:12">
      <c r="A758" s="484">
        <v>2110301</v>
      </c>
      <c r="B758" s="243" t="s">
        <v>689</v>
      </c>
      <c r="C758" s="300">
        <v>0</v>
      </c>
      <c r="D758" s="301">
        <v>0</v>
      </c>
      <c r="E758" s="301">
        <v>0</v>
      </c>
      <c r="F758" s="477" t="str">
        <f t="shared" si="94"/>
        <v/>
      </c>
      <c r="G758" s="477" t="str">
        <f t="shared" si="95"/>
        <v/>
      </c>
      <c r="H758" s="731" t="str">
        <f t="shared" si="96"/>
        <v>否</v>
      </c>
      <c r="I758" s="732" t="str">
        <f t="shared" si="97"/>
        <v>项</v>
      </c>
      <c r="J758" s="686" t="str">
        <f t="shared" si="98"/>
        <v>211</v>
      </c>
      <c r="K758" s="686" t="str">
        <f t="shared" si="99"/>
        <v>21103</v>
      </c>
      <c r="L758" s="686" t="str">
        <f t="shared" si="100"/>
        <v>2110301</v>
      </c>
    </row>
    <row r="759" s="529" customFormat="1" ht="34.9" customHeight="1" spans="1:12">
      <c r="A759" s="484">
        <v>2110302</v>
      </c>
      <c r="B759" s="243" t="s">
        <v>690</v>
      </c>
      <c r="C759" s="561">
        <v>200</v>
      </c>
      <c r="D759" s="561">
        <v>2649</v>
      </c>
      <c r="E759" s="478">
        <v>440</v>
      </c>
      <c r="F759" s="477">
        <f t="shared" si="94"/>
        <v>1.2</v>
      </c>
      <c r="G759" s="477">
        <f t="shared" si="95"/>
        <v>0.166100415251038</v>
      </c>
      <c r="H759" s="731" t="str">
        <f t="shared" si="96"/>
        <v>是</v>
      </c>
      <c r="I759" s="732" t="str">
        <f t="shared" si="97"/>
        <v>项</v>
      </c>
      <c r="J759" s="686" t="str">
        <f t="shared" si="98"/>
        <v>211</v>
      </c>
      <c r="K759" s="686" t="str">
        <f t="shared" si="99"/>
        <v>21103</v>
      </c>
      <c r="L759" s="686" t="str">
        <f t="shared" si="100"/>
        <v>2110302</v>
      </c>
    </row>
    <row r="760" s="529" customFormat="1" ht="34.9" hidden="1" customHeight="1" spans="1:12">
      <c r="A760" s="484">
        <v>2110303</v>
      </c>
      <c r="B760" s="243" t="s">
        <v>691</v>
      </c>
      <c r="C760" s="300">
        <v>0</v>
      </c>
      <c r="D760" s="301">
        <v>0</v>
      </c>
      <c r="E760" s="548">
        <v>0</v>
      </c>
      <c r="F760" s="477" t="str">
        <f t="shared" si="94"/>
        <v/>
      </c>
      <c r="G760" s="477" t="str">
        <f t="shared" si="95"/>
        <v/>
      </c>
      <c r="H760" s="731" t="str">
        <f t="shared" si="96"/>
        <v>否</v>
      </c>
      <c r="I760" s="732" t="str">
        <f t="shared" si="97"/>
        <v>项</v>
      </c>
      <c r="J760" s="686" t="str">
        <f t="shared" si="98"/>
        <v>211</v>
      </c>
      <c r="K760" s="686" t="str">
        <f t="shared" si="99"/>
        <v>21103</v>
      </c>
      <c r="L760" s="686" t="str">
        <f t="shared" si="100"/>
        <v>2110303</v>
      </c>
    </row>
    <row r="761" s="529" customFormat="1" ht="34.9" customHeight="1" spans="1:12">
      <c r="A761" s="484">
        <v>2110304</v>
      </c>
      <c r="B761" s="243" t="s">
        <v>692</v>
      </c>
      <c r="C761" s="561">
        <v>2000</v>
      </c>
      <c r="D761" s="561">
        <v>3586</v>
      </c>
      <c r="E761" s="478">
        <v>3594</v>
      </c>
      <c r="F761" s="477">
        <f t="shared" si="94"/>
        <v>0.797</v>
      </c>
      <c r="G761" s="477">
        <f t="shared" si="95"/>
        <v>1.00223089793642</v>
      </c>
      <c r="H761" s="731" t="str">
        <f t="shared" si="96"/>
        <v>是</v>
      </c>
      <c r="I761" s="732" t="str">
        <f t="shared" si="97"/>
        <v>项</v>
      </c>
      <c r="J761" s="686" t="str">
        <f t="shared" si="98"/>
        <v>211</v>
      </c>
      <c r="K761" s="686" t="str">
        <f t="shared" si="99"/>
        <v>21103</v>
      </c>
      <c r="L761" s="686" t="str">
        <f t="shared" si="100"/>
        <v>2110304</v>
      </c>
    </row>
    <row r="762" s="529" customFormat="1" ht="34.9" hidden="1" customHeight="1" spans="1:12">
      <c r="A762" s="484">
        <v>2110305</v>
      </c>
      <c r="B762" s="243" t="s">
        <v>693</v>
      </c>
      <c r="C762" s="300">
        <v>0</v>
      </c>
      <c r="D762" s="301">
        <v>0</v>
      </c>
      <c r="E762" s="548">
        <v>0</v>
      </c>
      <c r="F762" s="477" t="str">
        <f t="shared" si="94"/>
        <v/>
      </c>
      <c r="G762" s="477" t="str">
        <f t="shared" si="95"/>
        <v/>
      </c>
      <c r="H762" s="731" t="str">
        <f t="shared" si="96"/>
        <v>否</v>
      </c>
      <c r="I762" s="732" t="str">
        <f t="shared" si="97"/>
        <v>项</v>
      </c>
      <c r="J762" s="686" t="str">
        <f t="shared" si="98"/>
        <v>211</v>
      </c>
      <c r="K762" s="686" t="str">
        <f t="shared" si="99"/>
        <v>21103</v>
      </c>
      <c r="L762" s="686" t="str">
        <f t="shared" si="100"/>
        <v>2110305</v>
      </c>
    </row>
    <row r="763" s="529" customFormat="1" ht="34.9" hidden="1" customHeight="1" spans="1:12">
      <c r="A763" s="484">
        <v>2110306</v>
      </c>
      <c r="B763" s="243" t="s">
        <v>694</v>
      </c>
      <c r="C763" s="300">
        <v>0</v>
      </c>
      <c r="D763" s="301">
        <v>0</v>
      </c>
      <c r="E763" s="548">
        <v>0</v>
      </c>
      <c r="F763" s="477" t="str">
        <f t="shared" si="94"/>
        <v/>
      </c>
      <c r="G763" s="477" t="str">
        <f t="shared" si="95"/>
        <v/>
      </c>
      <c r="H763" s="731" t="str">
        <f t="shared" si="96"/>
        <v>否</v>
      </c>
      <c r="I763" s="732" t="str">
        <f t="shared" si="97"/>
        <v>项</v>
      </c>
      <c r="J763" s="686" t="str">
        <f t="shared" si="98"/>
        <v>211</v>
      </c>
      <c r="K763" s="686" t="str">
        <f t="shared" si="99"/>
        <v>21103</v>
      </c>
      <c r="L763" s="686" t="str">
        <f t="shared" si="100"/>
        <v>2110306</v>
      </c>
    </row>
    <row r="764" s="529" customFormat="1" ht="34.9" customHeight="1" spans="1:12">
      <c r="A764" s="484">
        <v>2110307</v>
      </c>
      <c r="B764" s="243" t="s">
        <v>695</v>
      </c>
      <c r="C764" s="561">
        <v>0</v>
      </c>
      <c r="D764" s="561">
        <v>0</v>
      </c>
      <c r="E764" s="561">
        <v>105</v>
      </c>
      <c r="F764" s="477" t="str">
        <f t="shared" si="94"/>
        <v/>
      </c>
      <c r="G764" s="477" t="str">
        <f t="shared" si="95"/>
        <v/>
      </c>
      <c r="H764" s="731" t="str">
        <f t="shared" si="96"/>
        <v>是</v>
      </c>
      <c r="I764" s="732" t="str">
        <f t="shared" si="97"/>
        <v>项</v>
      </c>
      <c r="J764" s="686" t="str">
        <f t="shared" si="98"/>
        <v>211</v>
      </c>
      <c r="K764" s="686" t="str">
        <f t="shared" si="99"/>
        <v>21103</v>
      </c>
      <c r="L764" s="686" t="str">
        <f t="shared" si="100"/>
        <v>2110307</v>
      </c>
    </row>
    <row r="765" s="529" customFormat="1" ht="34.9" hidden="1" customHeight="1" spans="1:12">
      <c r="A765" s="484">
        <v>2110399</v>
      </c>
      <c r="B765" s="243" t="s">
        <v>696</v>
      </c>
      <c r="C765" s="300">
        <v>0</v>
      </c>
      <c r="D765" s="301">
        <v>0</v>
      </c>
      <c r="E765" s="548">
        <v>0</v>
      </c>
      <c r="F765" s="477" t="str">
        <f t="shared" si="94"/>
        <v/>
      </c>
      <c r="G765" s="477" t="str">
        <f t="shared" si="95"/>
        <v/>
      </c>
      <c r="H765" s="731" t="str">
        <f t="shared" si="96"/>
        <v>否</v>
      </c>
      <c r="I765" s="732" t="str">
        <f t="shared" si="97"/>
        <v>项</v>
      </c>
      <c r="J765" s="686" t="str">
        <f t="shared" si="98"/>
        <v>211</v>
      </c>
      <c r="K765" s="686" t="str">
        <f t="shared" si="99"/>
        <v>21103</v>
      </c>
      <c r="L765" s="686" t="str">
        <f t="shared" si="100"/>
        <v>2110399</v>
      </c>
    </row>
    <row r="766" s="529" customFormat="1" ht="34.9" customHeight="1" spans="1:12">
      <c r="A766" s="482">
        <v>21104</v>
      </c>
      <c r="B766" s="483" t="s">
        <v>697</v>
      </c>
      <c r="C766" s="693">
        <f>SUMIFS(C767:C$1302,$I767:$I$1302,"项",$K767:$K$1302,$A766)</f>
        <v>1821</v>
      </c>
      <c r="D766" s="693">
        <f>SUMIFS(D767:D$1302,$I767:$I$1302,"项",$K767:$K$1302,$A766)</f>
        <v>428</v>
      </c>
      <c r="E766" s="693">
        <f>SUMIFS(E767:E$1302,$I767:$I$1302,"项",$K767:$K$1302,$A766)</f>
        <v>591</v>
      </c>
      <c r="F766" s="477">
        <f t="shared" si="94"/>
        <v>-0.675453047775947</v>
      </c>
      <c r="G766" s="477">
        <f t="shared" si="95"/>
        <v>1.38084112149533</v>
      </c>
      <c r="H766" s="731" t="str">
        <f t="shared" si="96"/>
        <v>是</v>
      </c>
      <c r="I766" s="732" t="str">
        <f t="shared" si="97"/>
        <v>款</v>
      </c>
      <c r="J766" s="686" t="str">
        <f t="shared" si="98"/>
        <v>211</v>
      </c>
      <c r="K766" s="686" t="str">
        <f t="shared" si="99"/>
        <v>21104</v>
      </c>
      <c r="L766" s="686" t="str">
        <f t="shared" si="100"/>
        <v>21104</v>
      </c>
    </row>
    <row r="767" s="529" customFormat="1" ht="34.9" customHeight="1" spans="1:12">
      <c r="A767" s="484">
        <v>2110401</v>
      </c>
      <c r="B767" s="243" t="s">
        <v>698</v>
      </c>
      <c r="C767" s="561">
        <v>852</v>
      </c>
      <c r="D767" s="561">
        <v>101</v>
      </c>
      <c r="E767" s="478">
        <v>553</v>
      </c>
      <c r="F767" s="477">
        <f t="shared" si="94"/>
        <v>-0.35093896713615</v>
      </c>
      <c r="G767" s="477">
        <f t="shared" si="95"/>
        <v>5.47524752475248</v>
      </c>
      <c r="H767" s="731" t="str">
        <f t="shared" si="96"/>
        <v>是</v>
      </c>
      <c r="I767" s="732" t="str">
        <f t="shared" si="97"/>
        <v>项</v>
      </c>
      <c r="J767" s="686" t="str">
        <f t="shared" si="98"/>
        <v>211</v>
      </c>
      <c r="K767" s="686" t="str">
        <f t="shared" si="99"/>
        <v>21104</v>
      </c>
      <c r="L767" s="686" t="str">
        <f t="shared" si="100"/>
        <v>2110401</v>
      </c>
    </row>
    <row r="768" s="529" customFormat="1" ht="34.9" customHeight="1" spans="1:12">
      <c r="A768" s="484">
        <v>2110402</v>
      </c>
      <c r="B768" s="243" t="s">
        <v>699</v>
      </c>
      <c r="C768" s="561">
        <v>690</v>
      </c>
      <c r="D768" s="561">
        <v>310</v>
      </c>
      <c r="E768" s="478">
        <v>38</v>
      </c>
      <c r="F768" s="477">
        <f t="shared" si="94"/>
        <v>-0.944927536231884</v>
      </c>
      <c r="G768" s="477">
        <f t="shared" si="95"/>
        <v>0.12258064516129</v>
      </c>
      <c r="H768" s="731" t="str">
        <f t="shared" si="96"/>
        <v>是</v>
      </c>
      <c r="I768" s="732" t="str">
        <f t="shared" si="97"/>
        <v>项</v>
      </c>
      <c r="J768" s="686" t="str">
        <f t="shared" si="98"/>
        <v>211</v>
      </c>
      <c r="K768" s="686" t="str">
        <f t="shared" si="99"/>
        <v>21104</v>
      </c>
      <c r="L768" s="686" t="str">
        <f t="shared" si="100"/>
        <v>2110402</v>
      </c>
    </row>
    <row r="769" s="529" customFormat="1" ht="34.9" hidden="1" customHeight="1" spans="1:12">
      <c r="A769" s="484">
        <v>2110404</v>
      </c>
      <c r="B769" s="243" t="s">
        <v>700</v>
      </c>
      <c r="C769" s="300">
        <v>0</v>
      </c>
      <c r="D769" s="301">
        <v>0</v>
      </c>
      <c r="E769" s="548">
        <v>0</v>
      </c>
      <c r="F769" s="477" t="str">
        <f t="shared" si="94"/>
        <v/>
      </c>
      <c r="G769" s="477" t="str">
        <f t="shared" si="95"/>
        <v/>
      </c>
      <c r="H769" s="731" t="str">
        <f t="shared" si="96"/>
        <v>否</v>
      </c>
      <c r="I769" s="732" t="str">
        <f t="shared" si="97"/>
        <v>项</v>
      </c>
      <c r="J769" s="686" t="str">
        <f t="shared" si="98"/>
        <v>211</v>
      </c>
      <c r="K769" s="686" t="str">
        <f t="shared" si="99"/>
        <v>21104</v>
      </c>
      <c r="L769" s="686" t="str">
        <f t="shared" si="100"/>
        <v>2110404</v>
      </c>
    </row>
    <row r="770" s="529" customFormat="1" ht="34.9" customHeight="1" spans="1:12">
      <c r="A770" s="484">
        <v>2110405</v>
      </c>
      <c r="B770" s="243" t="s">
        <v>701</v>
      </c>
      <c r="C770" s="561">
        <v>278</v>
      </c>
      <c r="D770" s="561">
        <v>15</v>
      </c>
      <c r="E770" s="478">
        <v>0</v>
      </c>
      <c r="F770" s="477">
        <f t="shared" si="94"/>
        <v>-1</v>
      </c>
      <c r="G770" s="477">
        <f t="shared" si="95"/>
        <v>0</v>
      </c>
      <c r="H770" s="731" t="str">
        <f t="shared" si="96"/>
        <v>是</v>
      </c>
      <c r="I770" s="732" t="str">
        <f t="shared" si="97"/>
        <v>项</v>
      </c>
      <c r="J770" s="686" t="str">
        <f t="shared" si="98"/>
        <v>211</v>
      </c>
      <c r="K770" s="686" t="str">
        <f t="shared" si="99"/>
        <v>21104</v>
      </c>
      <c r="L770" s="686" t="str">
        <f t="shared" si="100"/>
        <v>2110405</v>
      </c>
    </row>
    <row r="771" s="529" customFormat="1" ht="34.9" hidden="1" customHeight="1" spans="1:12">
      <c r="A771" s="484">
        <v>2110406</v>
      </c>
      <c r="B771" s="243" t="s">
        <v>702</v>
      </c>
      <c r="C771" s="300">
        <v>0</v>
      </c>
      <c r="D771" s="301">
        <v>0</v>
      </c>
      <c r="E771" s="301">
        <v>0</v>
      </c>
      <c r="F771" s="477" t="str">
        <f t="shared" si="94"/>
        <v/>
      </c>
      <c r="G771" s="477" t="str">
        <f t="shared" si="95"/>
        <v/>
      </c>
      <c r="H771" s="731" t="str">
        <f t="shared" si="96"/>
        <v>否</v>
      </c>
      <c r="I771" s="732" t="str">
        <f t="shared" si="97"/>
        <v>项</v>
      </c>
      <c r="J771" s="686" t="str">
        <f t="shared" si="98"/>
        <v>211</v>
      </c>
      <c r="K771" s="686" t="str">
        <f t="shared" si="99"/>
        <v>21104</v>
      </c>
      <c r="L771" s="686" t="str">
        <f t="shared" si="100"/>
        <v>2110406</v>
      </c>
    </row>
    <row r="772" s="529" customFormat="1" ht="34.9" customHeight="1" spans="1:12">
      <c r="A772" s="484">
        <v>2110499</v>
      </c>
      <c r="B772" s="243" t="s">
        <v>703</v>
      </c>
      <c r="C772" s="561">
        <v>1</v>
      </c>
      <c r="D772" s="561">
        <v>2</v>
      </c>
      <c r="E772" s="478">
        <v>0</v>
      </c>
      <c r="F772" s="477">
        <f t="shared" si="94"/>
        <v>-1</v>
      </c>
      <c r="G772" s="477">
        <f t="shared" si="95"/>
        <v>0</v>
      </c>
      <c r="H772" s="731" t="str">
        <f t="shared" si="96"/>
        <v>是</v>
      </c>
      <c r="I772" s="732" t="str">
        <f t="shared" si="97"/>
        <v>项</v>
      </c>
      <c r="J772" s="686" t="str">
        <f t="shared" si="98"/>
        <v>211</v>
      </c>
      <c r="K772" s="686" t="str">
        <f t="shared" si="99"/>
        <v>21104</v>
      </c>
      <c r="L772" s="686" t="str">
        <f t="shared" si="100"/>
        <v>2110499</v>
      </c>
    </row>
    <row r="773" s="529" customFormat="1" ht="34.9" customHeight="1" spans="1:12">
      <c r="A773" s="482">
        <v>21105</v>
      </c>
      <c r="B773" s="483" t="s">
        <v>704</v>
      </c>
      <c r="C773" s="693">
        <f>SUMIFS(C774:C$1302,$I774:$I$1302,"项",$K774:$K$1302,$A773)</f>
        <v>367</v>
      </c>
      <c r="D773" s="693">
        <f>SUMIFS(D774:D$1302,$I774:$I$1302,"项",$K774:$K$1302,$A773)</f>
        <v>841</v>
      </c>
      <c r="E773" s="693">
        <f>SUMIFS(E774:E$1302,$I774:$I$1302,"项",$K774:$K$1302,$A773)</f>
        <v>326</v>
      </c>
      <c r="F773" s="477">
        <f t="shared" si="94"/>
        <v>-0.111716621253406</v>
      </c>
      <c r="G773" s="477">
        <f t="shared" si="95"/>
        <v>0.387633769322235</v>
      </c>
      <c r="H773" s="731" t="str">
        <f t="shared" si="96"/>
        <v>是</v>
      </c>
      <c r="I773" s="732" t="str">
        <f t="shared" si="97"/>
        <v>款</v>
      </c>
      <c r="J773" s="686" t="str">
        <f t="shared" si="98"/>
        <v>211</v>
      </c>
      <c r="K773" s="686" t="str">
        <f t="shared" si="99"/>
        <v>21105</v>
      </c>
      <c r="L773" s="686" t="str">
        <f t="shared" si="100"/>
        <v>21105</v>
      </c>
    </row>
    <row r="774" s="529" customFormat="1" ht="34.9" customHeight="1" spans="1:12">
      <c r="A774" s="484">
        <v>2110501</v>
      </c>
      <c r="B774" s="243" t="s">
        <v>705</v>
      </c>
      <c r="C774" s="561">
        <v>367</v>
      </c>
      <c r="D774" s="561">
        <v>841</v>
      </c>
      <c r="E774" s="478">
        <v>326</v>
      </c>
      <c r="F774" s="477">
        <f t="shared" si="94"/>
        <v>-0.111716621253406</v>
      </c>
      <c r="G774" s="477">
        <f t="shared" si="95"/>
        <v>0.387633769322235</v>
      </c>
      <c r="H774" s="731" t="str">
        <f t="shared" si="96"/>
        <v>是</v>
      </c>
      <c r="I774" s="732" t="str">
        <f t="shared" si="97"/>
        <v>项</v>
      </c>
      <c r="J774" s="686" t="str">
        <f t="shared" si="98"/>
        <v>211</v>
      </c>
      <c r="K774" s="686" t="str">
        <f t="shared" si="99"/>
        <v>21105</v>
      </c>
      <c r="L774" s="686" t="str">
        <f t="shared" si="100"/>
        <v>2110501</v>
      </c>
    </row>
    <row r="775" s="529" customFormat="1" ht="34.9" hidden="1" customHeight="1" spans="1:12">
      <c r="A775" s="484">
        <v>2110502</v>
      </c>
      <c r="B775" s="243" t="s">
        <v>706</v>
      </c>
      <c r="C775" s="300">
        <v>0</v>
      </c>
      <c r="D775" s="301">
        <v>0</v>
      </c>
      <c r="E775" s="548">
        <v>0</v>
      </c>
      <c r="F775" s="477" t="str">
        <f t="shared" si="94"/>
        <v/>
      </c>
      <c r="G775" s="477" t="str">
        <f t="shared" si="95"/>
        <v/>
      </c>
      <c r="H775" s="731" t="str">
        <f t="shared" si="96"/>
        <v>否</v>
      </c>
      <c r="I775" s="732" t="str">
        <f t="shared" si="97"/>
        <v>项</v>
      </c>
      <c r="J775" s="686" t="str">
        <f t="shared" si="98"/>
        <v>211</v>
      </c>
      <c r="K775" s="686" t="str">
        <f t="shared" si="99"/>
        <v>21105</v>
      </c>
      <c r="L775" s="686" t="str">
        <f t="shared" si="100"/>
        <v>2110502</v>
      </c>
    </row>
    <row r="776" s="529" customFormat="1" ht="34.9" hidden="1" customHeight="1" spans="1:12">
      <c r="A776" s="484">
        <v>2110503</v>
      </c>
      <c r="B776" s="243" t="s">
        <v>707</v>
      </c>
      <c r="C776" s="300">
        <v>0</v>
      </c>
      <c r="D776" s="301">
        <v>0</v>
      </c>
      <c r="E776" s="548">
        <v>0</v>
      </c>
      <c r="F776" s="477" t="str">
        <f t="shared" si="94"/>
        <v/>
      </c>
      <c r="G776" s="477" t="str">
        <f t="shared" si="95"/>
        <v/>
      </c>
      <c r="H776" s="731" t="str">
        <f t="shared" si="96"/>
        <v>否</v>
      </c>
      <c r="I776" s="732" t="str">
        <f t="shared" si="97"/>
        <v>项</v>
      </c>
      <c r="J776" s="686" t="str">
        <f t="shared" si="98"/>
        <v>211</v>
      </c>
      <c r="K776" s="686" t="str">
        <f t="shared" si="99"/>
        <v>21105</v>
      </c>
      <c r="L776" s="686" t="str">
        <f t="shared" si="100"/>
        <v>2110503</v>
      </c>
    </row>
    <row r="777" s="529" customFormat="1" ht="34.9" hidden="1" customHeight="1" spans="1:12">
      <c r="A777" s="484">
        <v>2110506</v>
      </c>
      <c r="B777" s="243" t="s">
        <v>708</v>
      </c>
      <c r="C777" s="300">
        <v>0</v>
      </c>
      <c r="D777" s="301">
        <v>0</v>
      </c>
      <c r="E777" s="301">
        <v>0</v>
      </c>
      <c r="F777" s="477" t="str">
        <f t="shared" si="94"/>
        <v/>
      </c>
      <c r="G777" s="477" t="str">
        <f t="shared" si="95"/>
        <v/>
      </c>
      <c r="H777" s="731" t="str">
        <f t="shared" si="96"/>
        <v>否</v>
      </c>
      <c r="I777" s="732" t="str">
        <f t="shared" si="97"/>
        <v>项</v>
      </c>
      <c r="J777" s="686" t="str">
        <f t="shared" si="98"/>
        <v>211</v>
      </c>
      <c r="K777" s="686" t="str">
        <f t="shared" si="99"/>
        <v>21105</v>
      </c>
      <c r="L777" s="686" t="str">
        <f t="shared" si="100"/>
        <v>2110506</v>
      </c>
    </row>
    <row r="778" s="529" customFormat="1" ht="34.9" hidden="1" customHeight="1" spans="1:12">
      <c r="A778" s="484">
        <v>2110507</v>
      </c>
      <c r="B778" s="243" t="s">
        <v>709</v>
      </c>
      <c r="C778" s="300">
        <v>0</v>
      </c>
      <c r="D778" s="301">
        <v>0</v>
      </c>
      <c r="E778" s="548">
        <v>0</v>
      </c>
      <c r="F778" s="477" t="str">
        <f t="shared" ref="F778:F841" si="101">IF(C778&lt;&gt;0,E778/C778-1,"")</f>
        <v/>
      </c>
      <c r="G778" s="477" t="str">
        <f t="shared" ref="G778:G841" si="102">IF(D778&lt;&gt;0,E778/D778,"")</f>
        <v/>
      </c>
      <c r="H778" s="731" t="str">
        <f t="shared" ref="H778:H841" si="103">IF(LEN(A778)=3,"是",IF(B778&lt;&gt;"",IF(SUM(C778:E778)&lt;&gt;0,"是","否"),"是"))</f>
        <v>否</v>
      </c>
      <c r="I778" s="732" t="str">
        <f t="shared" ref="I778:I841" si="104">_xlfn.IFS(LEN(A778)=3,"类",LEN(A778)=5,"款",LEN(A778)=7,"项")</f>
        <v>项</v>
      </c>
      <c r="J778" s="686" t="str">
        <f t="shared" ref="J778:J841" si="105">LEFT(A778,3)</f>
        <v>211</v>
      </c>
      <c r="K778" s="686" t="str">
        <f t="shared" ref="K778:K841" si="106">LEFT(A778,5)</f>
        <v>21105</v>
      </c>
      <c r="L778" s="686" t="str">
        <f t="shared" ref="L778:L841" si="107">LEFT(A778,7)</f>
        <v>2110507</v>
      </c>
    </row>
    <row r="779" s="529" customFormat="1" ht="34.9" hidden="1" customHeight="1" spans="1:12">
      <c r="A779" s="484">
        <v>2110599</v>
      </c>
      <c r="B779" s="243" t="s">
        <v>710</v>
      </c>
      <c r="C779" s="300">
        <v>0</v>
      </c>
      <c r="D779" s="301">
        <v>0</v>
      </c>
      <c r="E779" s="548">
        <v>0</v>
      </c>
      <c r="F779" s="477" t="str">
        <f t="shared" si="101"/>
        <v/>
      </c>
      <c r="G779" s="477" t="str">
        <f t="shared" si="102"/>
        <v/>
      </c>
      <c r="H779" s="731" t="str">
        <f t="shared" si="103"/>
        <v>否</v>
      </c>
      <c r="I779" s="732" t="str">
        <f t="shared" si="104"/>
        <v>项</v>
      </c>
      <c r="J779" s="686" t="str">
        <f t="shared" si="105"/>
        <v>211</v>
      </c>
      <c r="K779" s="686" t="str">
        <f t="shared" si="106"/>
        <v>21105</v>
      </c>
      <c r="L779" s="686" t="str">
        <f t="shared" si="107"/>
        <v>2110599</v>
      </c>
    </row>
    <row r="780" s="529" customFormat="1" ht="34.9" hidden="1" customHeight="1" spans="1:12">
      <c r="A780" s="482">
        <v>21106</v>
      </c>
      <c r="B780" s="483" t="s">
        <v>711</v>
      </c>
      <c r="C780" s="297">
        <f>SUMIFS(C781:C$1302,$I781:$I$1302,"项",$K781:$K$1302,$A780)</f>
        <v>0</v>
      </c>
      <c r="D780" s="297">
        <f>SUMIFS(D781:D$1302,$I781:$I$1302,"项",$K781:$K$1302,$A780)</f>
        <v>0</v>
      </c>
      <c r="E780" s="297">
        <f>SUMIFS(E781:E$1302,$I781:$I$1302,"项",$K781:$K$1302,$A780)</f>
        <v>0</v>
      </c>
      <c r="F780" s="477" t="str">
        <f t="shared" si="101"/>
        <v/>
      </c>
      <c r="G780" s="477" t="str">
        <f t="shared" si="102"/>
        <v/>
      </c>
      <c r="H780" s="731" t="str">
        <f t="shared" si="103"/>
        <v>否</v>
      </c>
      <c r="I780" s="732" t="str">
        <f t="shared" si="104"/>
        <v>款</v>
      </c>
      <c r="J780" s="686" t="str">
        <f t="shared" si="105"/>
        <v>211</v>
      </c>
      <c r="K780" s="686" t="str">
        <f t="shared" si="106"/>
        <v>21106</v>
      </c>
      <c r="L780" s="686" t="str">
        <f t="shared" si="107"/>
        <v>21106</v>
      </c>
    </row>
    <row r="781" s="529" customFormat="1" ht="34.9" hidden="1" customHeight="1" spans="1:12">
      <c r="A781" s="484">
        <v>2110602</v>
      </c>
      <c r="B781" s="243" t="s">
        <v>712</v>
      </c>
      <c r="C781" s="300">
        <v>0</v>
      </c>
      <c r="D781" s="301">
        <v>0</v>
      </c>
      <c r="E781" s="548">
        <v>0</v>
      </c>
      <c r="F781" s="477" t="str">
        <f t="shared" si="101"/>
        <v/>
      </c>
      <c r="G781" s="477" t="str">
        <f t="shared" si="102"/>
        <v/>
      </c>
      <c r="H781" s="731" t="str">
        <f t="shared" si="103"/>
        <v>否</v>
      </c>
      <c r="I781" s="732" t="str">
        <f t="shared" si="104"/>
        <v>项</v>
      </c>
      <c r="J781" s="686" t="str">
        <f t="shared" si="105"/>
        <v>211</v>
      </c>
      <c r="K781" s="686" t="str">
        <f t="shared" si="106"/>
        <v>21106</v>
      </c>
      <c r="L781" s="686" t="str">
        <f t="shared" si="107"/>
        <v>2110602</v>
      </c>
    </row>
    <row r="782" s="529" customFormat="1" ht="34.9" hidden="1" customHeight="1" spans="1:12">
      <c r="A782" s="484">
        <v>2110603</v>
      </c>
      <c r="B782" s="243" t="s">
        <v>713</v>
      </c>
      <c r="C782" s="300">
        <v>0</v>
      </c>
      <c r="D782" s="301">
        <v>0</v>
      </c>
      <c r="E782" s="548">
        <v>0</v>
      </c>
      <c r="F782" s="477" t="str">
        <f t="shared" si="101"/>
        <v/>
      </c>
      <c r="G782" s="477" t="str">
        <f t="shared" si="102"/>
        <v/>
      </c>
      <c r="H782" s="731" t="str">
        <f t="shared" si="103"/>
        <v>否</v>
      </c>
      <c r="I782" s="732" t="str">
        <f t="shared" si="104"/>
        <v>项</v>
      </c>
      <c r="J782" s="686" t="str">
        <f t="shared" si="105"/>
        <v>211</v>
      </c>
      <c r="K782" s="686" t="str">
        <f t="shared" si="106"/>
        <v>21106</v>
      </c>
      <c r="L782" s="686" t="str">
        <f t="shared" si="107"/>
        <v>2110603</v>
      </c>
    </row>
    <row r="783" s="529" customFormat="1" ht="34.9" hidden="1" customHeight="1" spans="1:12">
      <c r="A783" s="484">
        <v>2110604</v>
      </c>
      <c r="B783" s="243" t="s">
        <v>714</v>
      </c>
      <c r="C783" s="300">
        <v>0</v>
      </c>
      <c r="D783" s="301">
        <v>0</v>
      </c>
      <c r="E783" s="301">
        <v>0</v>
      </c>
      <c r="F783" s="477" t="str">
        <f t="shared" si="101"/>
        <v/>
      </c>
      <c r="G783" s="477" t="str">
        <f t="shared" si="102"/>
        <v/>
      </c>
      <c r="H783" s="731" t="str">
        <f t="shared" si="103"/>
        <v>否</v>
      </c>
      <c r="I783" s="732" t="str">
        <f t="shared" si="104"/>
        <v>项</v>
      </c>
      <c r="J783" s="686" t="str">
        <f t="shared" si="105"/>
        <v>211</v>
      </c>
      <c r="K783" s="686" t="str">
        <f t="shared" si="106"/>
        <v>21106</v>
      </c>
      <c r="L783" s="686" t="str">
        <f t="shared" si="107"/>
        <v>2110604</v>
      </c>
    </row>
    <row r="784" s="529" customFormat="1" ht="34.9" hidden="1" customHeight="1" spans="1:12">
      <c r="A784" s="484">
        <v>2110605</v>
      </c>
      <c r="B784" s="243" t="s">
        <v>715</v>
      </c>
      <c r="C784" s="300">
        <v>0</v>
      </c>
      <c r="D784" s="301">
        <v>0</v>
      </c>
      <c r="E784" s="548">
        <v>0</v>
      </c>
      <c r="F784" s="477" t="str">
        <f t="shared" si="101"/>
        <v/>
      </c>
      <c r="G784" s="477" t="str">
        <f t="shared" si="102"/>
        <v/>
      </c>
      <c r="H784" s="731" t="str">
        <f t="shared" si="103"/>
        <v>否</v>
      </c>
      <c r="I784" s="732" t="str">
        <f t="shared" si="104"/>
        <v>项</v>
      </c>
      <c r="J784" s="686" t="str">
        <f t="shared" si="105"/>
        <v>211</v>
      </c>
      <c r="K784" s="686" t="str">
        <f t="shared" si="106"/>
        <v>21106</v>
      </c>
      <c r="L784" s="686" t="str">
        <f t="shared" si="107"/>
        <v>2110605</v>
      </c>
    </row>
    <row r="785" s="529" customFormat="1" ht="34.9" hidden="1" customHeight="1" spans="1:12">
      <c r="A785" s="484">
        <v>2110699</v>
      </c>
      <c r="B785" s="243" t="s">
        <v>716</v>
      </c>
      <c r="C785" s="300">
        <v>0</v>
      </c>
      <c r="D785" s="301">
        <v>0</v>
      </c>
      <c r="E785" s="301">
        <v>0</v>
      </c>
      <c r="F785" s="477" t="str">
        <f t="shared" si="101"/>
        <v/>
      </c>
      <c r="G785" s="477" t="str">
        <f t="shared" si="102"/>
        <v/>
      </c>
      <c r="H785" s="731" t="str">
        <f t="shared" si="103"/>
        <v>否</v>
      </c>
      <c r="I785" s="732" t="str">
        <f t="shared" si="104"/>
        <v>项</v>
      </c>
      <c r="J785" s="686" t="str">
        <f t="shared" si="105"/>
        <v>211</v>
      </c>
      <c r="K785" s="686" t="str">
        <f t="shared" si="106"/>
        <v>21106</v>
      </c>
      <c r="L785" s="686" t="str">
        <f t="shared" si="107"/>
        <v>2110699</v>
      </c>
    </row>
    <row r="786" s="529" customFormat="1" ht="34.9" customHeight="1" spans="1:12">
      <c r="A786" s="482">
        <v>21107</v>
      </c>
      <c r="B786" s="483" t="s">
        <v>717</v>
      </c>
      <c r="C786" s="693">
        <f>SUMIFS(C787:C$1302,$I787:$I$1302,"项",$K787:$K$1302,$A786)</f>
        <v>0</v>
      </c>
      <c r="D786" s="693">
        <f>SUMIFS(D787:D$1302,$I787:$I$1302,"项",$K787:$K$1302,$A786)</f>
        <v>166</v>
      </c>
      <c r="E786" s="693">
        <f>SUMIFS(E787:E$1302,$I787:$I$1302,"项",$K787:$K$1302,$A786)</f>
        <v>0</v>
      </c>
      <c r="F786" s="477" t="str">
        <f t="shared" si="101"/>
        <v/>
      </c>
      <c r="G786" s="477">
        <f t="shared" si="102"/>
        <v>0</v>
      </c>
      <c r="H786" s="731" t="str">
        <f t="shared" si="103"/>
        <v>是</v>
      </c>
      <c r="I786" s="732" t="str">
        <f t="shared" si="104"/>
        <v>款</v>
      </c>
      <c r="J786" s="686" t="str">
        <f t="shared" si="105"/>
        <v>211</v>
      </c>
      <c r="K786" s="686" t="str">
        <f t="shared" si="106"/>
        <v>21107</v>
      </c>
      <c r="L786" s="686" t="str">
        <f t="shared" si="107"/>
        <v>21107</v>
      </c>
    </row>
    <row r="787" s="529" customFormat="1" ht="34.9" hidden="1" customHeight="1" spans="1:12">
      <c r="A787" s="484">
        <v>2110704</v>
      </c>
      <c r="B787" s="243" t="s">
        <v>718</v>
      </c>
      <c r="C787" s="300">
        <v>0</v>
      </c>
      <c r="D787" s="301">
        <v>0</v>
      </c>
      <c r="E787" s="301">
        <v>0</v>
      </c>
      <c r="F787" s="477" t="str">
        <f t="shared" si="101"/>
        <v/>
      </c>
      <c r="G787" s="477" t="str">
        <f t="shared" si="102"/>
        <v/>
      </c>
      <c r="H787" s="731" t="str">
        <f t="shared" si="103"/>
        <v>否</v>
      </c>
      <c r="I787" s="732" t="str">
        <f t="shared" si="104"/>
        <v>项</v>
      </c>
      <c r="J787" s="686" t="str">
        <f t="shared" si="105"/>
        <v>211</v>
      </c>
      <c r="K787" s="686" t="str">
        <f t="shared" si="106"/>
        <v>21107</v>
      </c>
      <c r="L787" s="686" t="str">
        <f t="shared" si="107"/>
        <v>2110704</v>
      </c>
    </row>
    <row r="788" s="529" customFormat="1" ht="34.9" customHeight="1" spans="1:12">
      <c r="A788" s="484">
        <v>2110799</v>
      </c>
      <c r="B788" s="243" t="s">
        <v>719</v>
      </c>
      <c r="C788" s="561">
        <v>0</v>
      </c>
      <c r="D788" s="561">
        <v>166</v>
      </c>
      <c r="E788" s="478">
        <v>0</v>
      </c>
      <c r="F788" s="477" t="str">
        <f t="shared" si="101"/>
        <v/>
      </c>
      <c r="G788" s="477">
        <f t="shared" si="102"/>
        <v>0</v>
      </c>
      <c r="H788" s="731" t="str">
        <f t="shared" si="103"/>
        <v>是</v>
      </c>
      <c r="I788" s="732" t="str">
        <f t="shared" si="104"/>
        <v>项</v>
      </c>
      <c r="J788" s="686" t="str">
        <f t="shared" si="105"/>
        <v>211</v>
      </c>
      <c r="K788" s="686" t="str">
        <f t="shared" si="106"/>
        <v>21107</v>
      </c>
      <c r="L788" s="686" t="str">
        <f t="shared" si="107"/>
        <v>2110799</v>
      </c>
    </row>
    <row r="789" s="529" customFormat="1" ht="34.9" hidden="1" customHeight="1" spans="1:12">
      <c r="A789" s="482">
        <v>21108</v>
      </c>
      <c r="B789" s="483" t="s">
        <v>720</v>
      </c>
      <c r="C789" s="297">
        <f>SUMIFS(C790:C$1302,$I790:$I$1302,"项",$K790:$K$1302,$A789)</f>
        <v>0</v>
      </c>
      <c r="D789" s="297">
        <f>SUMIFS(D790:D$1302,$I790:$I$1302,"项",$K790:$K$1302,$A789)</f>
        <v>0</v>
      </c>
      <c r="E789" s="297">
        <f>SUMIFS(E790:E$1302,$I790:$I$1302,"项",$K790:$K$1302,$A789)</f>
        <v>0</v>
      </c>
      <c r="F789" s="477" t="str">
        <f t="shared" si="101"/>
        <v/>
      </c>
      <c r="G789" s="477" t="str">
        <f t="shared" si="102"/>
        <v/>
      </c>
      <c r="H789" s="731" t="str">
        <f t="shared" si="103"/>
        <v>否</v>
      </c>
      <c r="I789" s="732" t="str">
        <f t="shared" si="104"/>
        <v>款</v>
      </c>
      <c r="J789" s="686" t="str">
        <f t="shared" si="105"/>
        <v>211</v>
      </c>
      <c r="K789" s="686" t="str">
        <f t="shared" si="106"/>
        <v>21108</v>
      </c>
      <c r="L789" s="686" t="str">
        <f t="shared" si="107"/>
        <v>21108</v>
      </c>
    </row>
    <row r="790" s="529" customFormat="1" ht="34.9" hidden="1" customHeight="1" spans="1:12">
      <c r="A790" s="484">
        <v>2110804</v>
      </c>
      <c r="B790" s="243" t="s">
        <v>721</v>
      </c>
      <c r="C790" s="300">
        <v>0</v>
      </c>
      <c r="D790" s="301">
        <v>0</v>
      </c>
      <c r="E790" s="548">
        <v>0</v>
      </c>
      <c r="F790" s="477" t="str">
        <f t="shared" si="101"/>
        <v/>
      </c>
      <c r="G790" s="477" t="str">
        <f t="shared" si="102"/>
        <v/>
      </c>
      <c r="H790" s="731" t="str">
        <f t="shared" si="103"/>
        <v>否</v>
      </c>
      <c r="I790" s="732" t="str">
        <f t="shared" si="104"/>
        <v>项</v>
      </c>
      <c r="J790" s="686" t="str">
        <f t="shared" si="105"/>
        <v>211</v>
      </c>
      <c r="K790" s="686" t="str">
        <f t="shared" si="106"/>
        <v>21108</v>
      </c>
      <c r="L790" s="686" t="str">
        <f t="shared" si="107"/>
        <v>2110804</v>
      </c>
    </row>
    <row r="791" s="529" customFormat="1" ht="34.9" hidden="1" customHeight="1" spans="1:12">
      <c r="A791" s="484">
        <v>2110899</v>
      </c>
      <c r="B791" s="243" t="s">
        <v>722</v>
      </c>
      <c r="C791" s="300">
        <v>0</v>
      </c>
      <c r="D791" s="301">
        <v>0</v>
      </c>
      <c r="E791" s="548">
        <v>0</v>
      </c>
      <c r="F791" s="477" t="str">
        <f t="shared" si="101"/>
        <v/>
      </c>
      <c r="G791" s="477" t="str">
        <f t="shared" si="102"/>
        <v/>
      </c>
      <c r="H791" s="731" t="str">
        <f t="shared" si="103"/>
        <v>否</v>
      </c>
      <c r="I791" s="732" t="str">
        <f t="shared" si="104"/>
        <v>项</v>
      </c>
      <c r="J791" s="686" t="str">
        <f t="shared" si="105"/>
        <v>211</v>
      </c>
      <c r="K791" s="686" t="str">
        <f t="shared" si="106"/>
        <v>21108</v>
      </c>
      <c r="L791" s="686" t="str">
        <f t="shared" si="107"/>
        <v>2110899</v>
      </c>
    </row>
    <row r="792" s="529" customFormat="1" ht="34.9" hidden="1" customHeight="1" spans="1:12">
      <c r="A792" s="482">
        <v>21109</v>
      </c>
      <c r="B792" s="483" t="s">
        <v>723</v>
      </c>
      <c r="C792" s="297">
        <f>SUMIFS(C793:C$1302,$I793:$I$1302,"项",$K793:$K$1302,$A792)</f>
        <v>0</v>
      </c>
      <c r="D792" s="297">
        <f>SUMIFS(D793:D$1302,$I793:$I$1302,"项",$K793:$K$1302,$A792)</f>
        <v>0</v>
      </c>
      <c r="E792" s="297">
        <f>SUMIFS(E793:E$1302,$I793:$I$1302,"项",$K793:$K$1302,$A792)</f>
        <v>0</v>
      </c>
      <c r="F792" s="477" t="str">
        <f t="shared" si="101"/>
        <v/>
      </c>
      <c r="G792" s="477" t="str">
        <f t="shared" si="102"/>
        <v/>
      </c>
      <c r="H792" s="731" t="str">
        <f t="shared" si="103"/>
        <v>否</v>
      </c>
      <c r="I792" s="732" t="str">
        <f t="shared" si="104"/>
        <v>款</v>
      </c>
      <c r="J792" s="686" t="str">
        <f t="shared" si="105"/>
        <v>211</v>
      </c>
      <c r="K792" s="686" t="str">
        <f t="shared" si="106"/>
        <v>21109</v>
      </c>
      <c r="L792" s="686" t="str">
        <f t="shared" si="107"/>
        <v>21109</v>
      </c>
    </row>
    <row r="793" s="529" customFormat="1" ht="34.9" hidden="1" customHeight="1" spans="1:12">
      <c r="A793" s="484">
        <v>2110901</v>
      </c>
      <c r="B793" s="243" t="s">
        <v>724</v>
      </c>
      <c r="C793" s="300">
        <v>0</v>
      </c>
      <c r="D793" s="301">
        <v>0</v>
      </c>
      <c r="E793" s="301">
        <v>0</v>
      </c>
      <c r="F793" s="477" t="str">
        <f t="shared" si="101"/>
        <v/>
      </c>
      <c r="G793" s="477" t="str">
        <f t="shared" si="102"/>
        <v/>
      </c>
      <c r="H793" s="731" t="str">
        <f t="shared" si="103"/>
        <v>否</v>
      </c>
      <c r="I793" s="732" t="str">
        <f t="shared" si="104"/>
        <v>项</v>
      </c>
      <c r="J793" s="686" t="str">
        <f t="shared" si="105"/>
        <v>211</v>
      </c>
      <c r="K793" s="686" t="str">
        <f t="shared" si="106"/>
        <v>21109</v>
      </c>
      <c r="L793" s="686" t="str">
        <f t="shared" si="107"/>
        <v>2110901</v>
      </c>
    </row>
    <row r="794" s="529" customFormat="1" ht="34.9" customHeight="1" spans="1:12">
      <c r="A794" s="482">
        <v>21110</v>
      </c>
      <c r="B794" s="483" t="s">
        <v>725</v>
      </c>
      <c r="C794" s="693">
        <f>SUMIFS(C795:C$1302,$I795:$I$1302,"项",$K795:$K$1302,$A794)</f>
        <v>706</v>
      </c>
      <c r="D794" s="693">
        <f>SUMIFS(D795:D$1302,$I795:$I$1302,"项",$K795:$K$1302,$A794)</f>
        <v>1300</v>
      </c>
      <c r="E794" s="693">
        <f>SUMIFS(E795:E$1302,$I795:$I$1302,"项",$K795:$K$1302,$A794)</f>
        <v>1000</v>
      </c>
      <c r="F794" s="477">
        <f t="shared" si="101"/>
        <v>0.41643059490085</v>
      </c>
      <c r="G794" s="477">
        <f t="shared" si="102"/>
        <v>0.769230769230769</v>
      </c>
      <c r="H794" s="731" t="str">
        <f t="shared" si="103"/>
        <v>是</v>
      </c>
      <c r="I794" s="732" t="str">
        <f t="shared" si="104"/>
        <v>款</v>
      </c>
      <c r="J794" s="686" t="str">
        <f t="shared" si="105"/>
        <v>211</v>
      </c>
      <c r="K794" s="686" t="str">
        <f t="shared" si="106"/>
        <v>21110</v>
      </c>
      <c r="L794" s="686" t="str">
        <f t="shared" si="107"/>
        <v>21110</v>
      </c>
    </row>
    <row r="795" s="529" customFormat="1" ht="34.9" customHeight="1" spans="1:12">
      <c r="A795" s="484">
        <v>2111001</v>
      </c>
      <c r="B795" s="243" t="s">
        <v>726</v>
      </c>
      <c r="C795" s="561">
        <v>706</v>
      </c>
      <c r="D795" s="561">
        <v>1300</v>
      </c>
      <c r="E795" s="561">
        <v>1000</v>
      </c>
      <c r="F795" s="477">
        <f t="shared" si="101"/>
        <v>0.41643059490085</v>
      </c>
      <c r="G795" s="477">
        <f t="shared" si="102"/>
        <v>0.769230769230769</v>
      </c>
      <c r="H795" s="731" t="str">
        <f t="shared" si="103"/>
        <v>是</v>
      </c>
      <c r="I795" s="732" t="str">
        <f t="shared" si="104"/>
        <v>项</v>
      </c>
      <c r="J795" s="686" t="str">
        <f t="shared" si="105"/>
        <v>211</v>
      </c>
      <c r="K795" s="686" t="str">
        <f t="shared" si="106"/>
        <v>21110</v>
      </c>
      <c r="L795" s="686" t="str">
        <f t="shared" si="107"/>
        <v>2111001</v>
      </c>
    </row>
    <row r="796" s="529" customFormat="1" ht="34.9" hidden="1" customHeight="1" spans="1:12">
      <c r="A796" s="482">
        <v>21111</v>
      </c>
      <c r="B796" s="483" t="s">
        <v>727</v>
      </c>
      <c r="C796" s="297">
        <f>SUMIFS(C797:C$1302,$I797:$I$1302,"项",$K797:$K$1302,$A796)</f>
        <v>0</v>
      </c>
      <c r="D796" s="297">
        <f>SUMIFS(D797:D$1302,$I797:$I$1302,"项",$K797:$K$1302,$A796)</f>
        <v>0</v>
      </c>
      <c r="E796" s="297">
        <f>SUMIFS(E797:E$1302,$I797:$I$1302,"项",$K797:$K$1302,$A796)</f>
        <v>0</v>
      </c>
      <c r="F796" s="477" t="str">
        <f t="shared" si="101"/>
        <v/>
      </c>
      <c r="G796" s="477" t="str">
        <f t="shared" si="102"/>
        <v/>
      </c>
      <c r="H796" s="731" t="str">
        <f t="shared" si="103"/>
        <v>否</v>
      </c>
      <c r="I796" s="732" t="str">
        <f t="shared" si="104"/>
        <v>款</v>
      </c>
      <c r="J796" s="686" t="str">
        <f t="shared" si="105"/>
        <v>211</v>
      </c>
      <c r="K796" s="686" t="str">
        <f t="shared" si="106"/>
        <v>21111</v>
      </c>
      <c r="L796" s="686" t="str">
        <f t="shared" si="107"/>
        <v>21111</v>
      </c>
    </row>
    <row r="797" s="529" customFormat="1" ht="34.9" hidden="1" customHeight="1" spans="1:12">
      <c r="A797" s="484">
        <v>2111101</v>
      </c>
      <c r="B797" s="243" t="s">
        <v>728</v>
      </c>
      <c r="C797" s="300">
        <v>0</v>
      </c>
      <c r="D797" s="301">
        <v>0</v>
      </c>
      <c r="E797" s="301">
        <v>0</v>
      </c>
      <c r="F797" s="477" t="str">
        <f t="shared" si="101"/>
        <v/>
      </c>
      <c r="G797" s="477" t="str">
        <f t="shared" si="102"/>
        <v/>
      </c>
      <c r="H797" s="731" t="str">
        <f t="shared" si="103"/>
        <v>否</v>
      </c>
      <c r="I797" s="732" t="str">
        <f t="shared" si="104"/>
        <v>项</v>
      </c>
      <c r="J797" s="686" t="str">
        <f t="shared" si="105"/>
        <v>211</v>
      </c>
      <c r="K797" s="686" t="str">
        <f t="shared" si="106"/>
        <v>21111</v>
      </c>
      <c r="L797" s="686" t="str">
        <f t="shared" si="107"/>
        <v>2111101</v>
      </c>
    </row>
    <row r="798" s="529" customFormat="1" ht="34.9" hidden="1" customHeight="1" spans="1:12">
      <c r="A798" s="484">
        <v>2111102</v>
      </c>
      <c r="B798" s="243" t="s">
        <v>729</v>
      </c>
      <c r="C798" s="300">
        <v>0</v>
      </c>
      <c r="D798" s="301">
        <v>0</v>
      </c>
      <c r="E798" s="548">
        <v>0</v>
      </c>
      <c r="F798" s="477" t="str">
        <f t="shared" si="101"/>
        <v/>
      </c>
      <c r="G798" s="477" t="str">
        <f t="shared" si="102"/>
        <v/>
      </c>
      <c r="H798" s="731" t="str">
        <f t="shared" si="103"/>
        <v>否</v>
      </c>
      <c r="I798" s="732" t="str">
        <f t="shared" si="104"/>
        <v>项</v>
      </c>
      <c r="J798" s="686" t="str">
        <f t="shared" si="105"/>
        <v>211</v>
      </c>
      <c r="K798" s="686" t="str">
        <f t="shared" si="106"/>
        <v>21111</v>
      </c>
      <c r="L798" s="686" t="str">
        <f t="shared" si="107"/>
        <v>2111102</v>
      </c>
    </row>
    <row r="799" s="529" customFormat="1" ht="34.9" hidden="1" customHeight="1" spans="1:12">
      <c r="A799" s="484">
        <v>2111103</v>
      </c>
      <c r="B799" s="243" t="s">
        <v>730</v>
      </c>
      <c r="C799" s="300">
        <v>0</v>
      </c>
      <c r="D799" s="301">
        <v>0</v>
      </c>
      <c r="E799" s="548">
        <v>0</v>
      </c>
      <c r="F799" s="477" t="str">
        <f t="shared" si="101"/>
        <v/>
      </c>
      <c r="G799" s="477" t="str">
        <f t="shared" si="102"/>
        <v/>
      </c>
      <c r="H799" s="731" t="str">
        <f t="shared" si="103"/>
        <v>否</v>
      </c>
      <c r="I799" s="732" t="str">
        <f t="shared" si="104"/>
        <v>项</v>
      </c>
      <c r="J799" s="686" t="str">
        <f t="shared" si="105"/>
        <v>211</v>
      </c>
      <c r="K799" s="686" t="str">
        <f t="shared" si="106"/>
        <v>21111</v>
      </c>
      <c r="L799" s="686" t="str">
        <f t="shared" si="107"/>
        <v>2111103</v>
      </c>
    </row>
    <row r="800" s="529" customFormat="1" ht="34.9" hidden="1" customHeight="1" spans="1:12">
      <c r="A800" s="484">
        <v>2111104</v>
      </c>
      <c r="B800" s="243" t="s">
        <v>731</v>
      </c>
      <c r="C800" s="300">
        <v>0</v>
      </c>
      <c r="D800" s="301">
        <v>0</v>
      </c>
      <c r="E800" s="548">
        <v>0</v>
      </c>
      <c r="F800" s="477" t="str">
        <f t="shared" si="101"/>
        <v/>
      </c>
      <c r="G800" s="477" t="str">
        <f t="shared" si="102"/>
        <v/>
      </c>
      <c r="H800" s="731" t="str">
        <f t="shared" si="103"/>
        <v>否</v>
      </c>
      <c r="I800" s="732" t="str">
        <f t="shared" si="104"/>
        <v>项</v>
      </c>
      <c r="J800" s="686" t="str">
        <f t="shared" si="105"/>
        <v>211</v>
      </c>
      <c r="K800" s="686" t="str">
        <f t="shared" si="106"/>
        <v>21111</v>
      </c>
      <c r="L800" s="686" t="str">
        <f t="shared" si="107"/>
        <v>2111104</v>
      </c>
    </row>
    <row r="801" s="529" customFormat="1" ht="34.9" hidden="1" customHeight="1" spans="1:12">
      <c r="A801" s="484">
        <v>2111199</v>
      </c>
      <c r="B801" s="243" t="s">
        <v>732</v>
      </c>
      <c r="C801" s="300">
        <v>0</v>
      </c>
      <c r="D801" s="301">
        <v>0</v>
      </c>
      <c r="E801" s="548">
        <v>0</v>
      </c>
      <c r="F801" s="477" t="str">
        <f t="shared" si="101"/>
        <v/>
      </c>
      <c r="G801" s="477" t="str">
        <f t="shared" si="102"/>
        <v/>
      </c>
      <c r="H801" s="731" t="str">
        <f t="shared" si="103"/>
        <v>否</v>
      </c>
      <c r="I801" s="732" t="str">
        <f t="shared" si="104"/>
        <v>项</v>
      </c>
      <c r="J801" s="686" t="str">
        <f t="shared" si="105"/>
        <v>211</v>
      </c>
      <c r="K801" s="686" t="str">
        <f t="shared" si="106"/>
        <v>21111</v>
      </c>
      <c r="L801" s="686" t="str">
        <f t="shared" si="107"/>
        <v>2111199</v>
      </c>
    </row>
    <row r="802" s="529" customFormat="1" ht="34.9" hidden="1" customHeight="1" spans="1:12">
      <c r="A802" s="482">
        <v>21112</v>
      </c>
      <c r="B802" s="483" t="s">
        <v>733</v>
      </c>
      <c r="C802" s="297">
        <f>SUMIFS(C803:C$1302,$I803:$I$1302,"项",$K803:$K$1302,$A802)</f>
        <v>0</v>
      </c>
      <c r="D802" s="297">
        <f>SUMIFS(D803:D$1302,$I803:$I$1302,"项",$K803:$K$1302,$A802)</f>
        <v>0</v>
      </c>
      <c r="E802" s="297">
        <f>SUMIFS(E803:E$1302,$I803:$I$1302,"项",$K803:$K$1302,$A802)</f>
        <v>0</v>
      </c>
      <c r="F802" s="477" t="str">
        <f t="shared" si="101"/>
        <v/>
      </c>
      <c r="G802" s="477" t="str">
        <f t="shared" si="102"/>
        <v/>
      </c>
      <c r="H802" s="731" t="str">
        <f t="shared" si="103"/>
        <v>否</v>
      </c>
      <c r="I802" s="732" t="str">
        <f t="shared" si="104"/>
        <v>款</v>
      </c>
      <c r="J802" s="686" t="str">
        <f t="shared" si="105"/>
        <v>211</v>
      </c>
      <c r="K802" s="686" t="str">
        <f t="shared" si="106"/>
        <v>21112</v>
      </c>
      <c r="L802" s="686" t="str">
        <f t="shared" si="107"/>
        <v>21112</v>
      </c>
    </row>
    <row r="803" s="529" customFormat="1" ht="34.9" hidden="1" customHeight="1" spans="1:12">
      <c r="A803" s="484">
        <v>2111201</v>
      </c>
      <c r="B803" s="243" t="s">
        <v>734</v>
      </c>
      <c r="C803" s="300">
        <v>0</v>
      </c>
      <c r="D803" s="301">
        <v>0</v>
      </c>
      <c r="E803" s="548">
        <v>0</v>
      </c>
      <c r="F803" s="477" t="str">
        <f t="shared" si="101"/>
        <v/>
      </c>
      <c r="G803" s="477" t="str">
        <f t="shared" si="102"/>
        <v/>
      </c>
      <c r="H803" s="731" t="str">
        <f t="shared" si="103"/>
        <v>否</v>
      </c>
      <c r="I803" s="732" t="str">
        <f t="shared" si="104"/>
        <v>项</v>
      </c>
      <c r="J803" s="686" t="str">
        <f t="shared" si="105"/>
        <v>211</v>
      </c>
      <c r="K803" s="686" t="str">
        <f t="shared" si="106"/>
        <v>21112</v>
      </c>
      <c r="L803" s="686" t="str">
        <f t="shared" si="107"/>
        <v>2111201</v>
      </c>
    </row>
    <row r="804" s="529" customFormat="1" ht="34.9" hidden="1" customHeight="1" spans="1:12">
      <c r="A804" s="482">
        <v>21113</v>
      </c>
      <c r="B804" s="483" t="s">
        <v>735</v>
      </c>
      <c r="C804" s="297">
        <f>SUMIFS(C805:C$1302,$I805:$I$1302,"项",$K805:$K$1302,$A804)</f>
        <v>0</v>
      </c>
      <c r="D804" s="297">
        <f>SUMIFS(D805:D$1302,$I805:$I$1302,"项",$K805:$K$1302,$A804)</f>
        <v>0</v>
      </c>
      <c r="E804" s="297">
        <f>SUMIFS(E805:E$1302,$I805:$I$1302,"项",$K805:$K$1302,$A804)</f>
        <v>0</v>
      </c>
      <c r="F804" s="477" t="str">
        <f t="shared" si="101"/>
        <v/>
      </c>
      <c r="G804" s="477" t="str">
        <f t="shared" si="102"/>
        <v/>
      </c>
      <c r="H804" s="731" t="str">
        <f t="shared" si="103"/>
        <v>否</v>
      </c>
      <c r="I804" s="732" t="str">
        <f t="shared" si="104"/>
        <v>款</v>
      </c>
      <c r="J804" s="686" t="str">
        <f t="shared" si="105"/>
        <v>211</v>
      </c>
      <c r="K804" s="686" t="str">
        <f t="shared" si="106"/>
        <v>21113</v>
      </c>
      <c r="L804" s="686" t="str">
        <f t="shared" si="107"/>
        <v>21113</v>
      </c>
    </row>
    <row r="805" s="529" customFormat="1" ht="34.9" hidden="1" customHeight="1" spans="1:12">
      <c r="A805" s="484">
        <v>2111301</v>
      </c>
      <c r="B805" s="243" t="s">
        <v>736</v>
      </c>
      <c r="C805" s="300">
        <v>0</v>
      </c>
      <c r="D805" s="301">
        <v>0</v>
      </c>
      <c r="E805" s="548">
        <v>0</v>
      </c>
      <c r="F805" s="477" t="str">
        <f t="shared" si="101"/>
        <v/>
      </c>
      <c r="G805" s="477" t="str">
        <f t="shared" si="102"/>
        <v/>
      </c>
      <c r="H805" s="731" t="str">
        <f t="shared" si="103"/>
        <v>否</v>
      </c>
      <c r="I805" s="732" t="str">
        <f t="shared" si="104"/>
        <v>项</v>
      </c>
      <c r="J805" s="686" t="str">
        <f t="shared" si="105"/>
        <v>211</v>
      </c>
      <c r="K805" s="686" t="str">
        <f t="shared" si="106"/>
        <v>21113</v>
      </c>
      <c r="L805" s="686" t="str">
        <f t="shared" si="107"/>
        <v>2111301</v>
      </c>
    </row>
    <row r="806" s="529" customFormat="1" ht="34.9" hidden="1" customHeight="1" spans="1:12">
      <c r="A806" s="482">
        <v>21114</v>
      </c>
      <c r="B806" s="483" t="s">
        <v>737</v>
      </c>
      <c r="C806" s="297">
        <f>SUMIFS(C807:C$1302,$I807:$I$1302,"项",$K807:$K$1302,$A806)</f>
        <v>0</v>
      </c>
      <c r="D806" s="297">
        <f>SUMIFS(D807:D$1302,$I807:$I$1302,"项",$K807:$K$1302,$A806)</f>
        <v>0</v>
      </c>
      <c r="E806" s="297">
        <f>SUMIFS(E807:E$1302,$I807:$I$1302,"项",$K807:$K$1302,$A806)</f>
        <v>0</v>
      </c>
      <c r="F806" s="477" t="str">
        <f t="shared" si="101"/>
        <v/>
      </c>
      <c r="G806" s="477" t="str">
        <f t="shared" si="102"/>
        <v/>
      </c>
      <c r="H806" s="731" t="str">
        <f t="shared" si="103"/>
        <v>否</v>
      </c>
      <c r="I806" s="732" t="str">
        <f t="shared" si="104"/>
        <v>款</v>
      </c>
      <c r="J806" s="686" t="str">
        <f t="shared" si="105"/>
        <v>211</v>
      </c>
      <c r="K806" s="686" t="str">
        <f t="shared" si="106"/>
        <v>21114</v>
      </c>
      <c r="L806" s="686" t="str">
        <f t="shared" si="107"/>
        <v>21114</v>
      </c>
    </row>
    <row r="807" s="529" customFormat="1" ht="34.9" hidden="1" customHeight="1" spans="1:12">
      <c r="A807" s="484">
        <v>2111401</v>
      </c>
      <c r="B807" s="243" t="s">
        <v>151</v>
      </c>
      <c r="C807" s="300">
        <v>0</v>
      </c>
      <c r="D807" s="301">
        <v>0</v>
      </c>
      <c r="E807" s="548">
        <v>0</v>
      </c>
      <c r="F807" s="477" t="str">
        <f t="shared" si="101"/>
        <v/>
      </c>
      <c r="G807" s="477" t="str">
        <f t="shared" si="102"/>
        <v/>
      </c>
      <c r="H807" s="731" t="str">
        <f t="shared" si="103"/>
        <v>否</v>
      </c>
      <c r="I807" s="732" t="str">
        <f t="shared" si="104"/>
        <v>项</v>
      </c>
      <c r="J807" s="686" t="str">
        <f t="shared" si="105"/>
        <v>211</v>
      </c>
      <c r="K807" s="686" t="str">
        <f t="shared" si="106"/>
        <v>21114</v>
      </c>
      <c r="L807" s="686" t="str">
        <f t="shared" si="107"/>
        <v>2111401</v>
      </c>
    </row>
    <row r="808" s="529" customFormat="1" ht="34.9" hidden="1" customHeight="1" spans="1:12">
      <c r="A808" s="484">
        <v>2111402</v>
      </c>
      <c r="B808" s="243" t="s">
        <v>152</v>
      </c>
      <c r="C808" s="300">
        <v>0</v>
      </c>
      <c r="D808" s="301">
        <v>0</v>
      </c>
      <c r="E808" s="548">
        <v>0</v>
      </c>
      <c r="F808" s="477" t="str">
        <f t="shared" si="101"/>
        <v/>
      </c>
      <c r="G808" s="477" t="str">
        <f t="shared" si="102"/>
        <v/>
      </c>
      <c r="H808" s="731" t="str">
        <f t="shared" si="103"/>
        <v>否</v>
      </c>
      <c r="I808" s="732" t="str">
        <f t="shared" si="104"/>
        <v>项</v>
      </c>
      <c r="J808" s="686" t="str">
        <f t="shared" si="105"/>
        <v>211</v>
      </c>
      <c r="K808" s="686" t="str">
        <f t="shared" si="106"/>
        <v>21114</v>
      </c>
      <c r="L808" s="686" t="str">
        <f t="shared" si="107"/>
        <v>2111402</v>
      </c>
    </row>
    <row r="809" s="529" customFormat="1" ht="34.9" hidden="1" customHeight="1" spans="1:12">
      <c r="A809" s="484">
        <v>2111403</v>
      </c>
      <c r="B809" s="243" t="s">
        <v>153</v>
      </c>
      <c r="C809" s="300">
        <v>0</v>
      </c>
      <c r="D809" s="301">
        <v>0</v>
      </c>
      <c r="E809" s="548">
        <v>0</v>
      </c>
      <c r="F809" s="477" t="str">
        <f t="shared" si="101"/>
        <v/>
      </c>
      <c r="G809" s="477" t="str">
        <f t="shared" si="102"/>
        <v/>
      </c>
      <c r="H809" s="731" t="str">
        <f t="shared" si="103"/>
        <v>否</v>
      </c>
      <c r="I809" s="732" t="str">
        <f t="shared" si="104"/>
        <v>项</v>
      </c>
      <c r="J809" s="686" t="str">
        <f t="shared" si="105"/>
        <v>211</v>
      </c>
      <c r="K809" s="686" t="str">
        <f t="shared" si="106"/>
        <v>21114</v>
      </c>
      <c r="L809" s="686" t="str">
        <f t="shared" si="107"/>
        <v>2111403</v>
      </c>
    </row>
    <row r="810" s="529" customFormat="1" ht="34.9" hidden="1" customHeight="1" spans="1:12">
      <c r="A810" s="484">
        <v>2111406</v>
      </c>
      <c r="B810" s="243" t="s">
        <v>738</v>
      </c>
      <c r="C810" s="300">
        <v>0</v>
      </c>
      <c r="D810" s="301">
        <v>0</v>
      </c>
      <c r="E810" s="548">
        <v>0</v>
      </c>
      <c r="F810" s="477" t="str">
        <f t="shared" si="101"/>
        <v/>
      </c>
      <c r="G810" s="477" t="str">
        <f t="shared" si="102"/>
        <v/>
      </c>
      <c r="H810" s="731" t="str">
        <f t="shared" si="103"/>
        <v>否</v>
      </c>
      <c r="I810" s="732" t="str">
        <f t="shared" si="104"/>
        <v>项</v>
      </c>
      <c r="J810" s="686" t="str">
        <f t="shared" si="105"/>
        <v>211</v>
      </c>
      <c r="K810" s="686" t="str">
        <f t="shared" si="106"/>
        <v>21114</v>
      </c>
      <c r="L810" s="686" t="str">
        <f t="shared" si="107"/>
        <v>2111406</v>
      </c>
    </row>
    <row r="811" s="529" customFormat="1" ht="34.9" hidden="1" customHeight="1" spans="1:12">
      <c r="A811" s="484">
        <v>2111407</v>
      </c>
      <c r="B811" s="243" t="s">
        <v>739</v>
      </c>
      <c r="C811" s="300">
        <v>0</v>
      </c>
      <c r="D811" s="301">
        <v>0</v>
      </c>
      <c r="E811" s="548">
        <v>0</v>
      </c>
      <c r="F811" s="477" t="str">
        <f t="shared" si="101"/>
        <v/>
      </c>
      <c r="G811" s="477" t="str">
        <f t="shared" si="102"/>
        <v/>
      </c>
      <c r="H811" s="731" t="str">
        <f t="shared" si="103"/>
        <v>否</v>
      </c>
      <c r="I811" s="732" t="str">
        <f t="shared" si="104"/>
        <v>项</v>
      </c>
      <c r="J811" s="686" t="str">
        <f t="shared" si="105"/>
        <v>211</v>
      </c>
      <c r="K811" s="686" t="str">
        <f t="shared" si="106"/>
        <v>21114</v>
      </c>
      <c r="L811" s="686" t="str">
        <f t="shared" si="107"/>
        <v>2111407</v>
      </c>
    </row>
    <row r="812" s="529" customFormat="1" ht="34.9" hidden="1" customHeight="1" spans="1:12">
      <c r="A812" s="484">
        <v>2111408</v>
      </c>
      <c r="B812" s="243" t="s">
        <v>740</v>
      </c>
      <c r="C812" s="300">
        <v>0</v>
      </c>
      <c r="D812" s="301">
        <v>0</v>
      </c>
      <c r="E812" s="301">
        <v>0</v>
      </c>
      <c r="F812" s="477" t="str">
        <f t="shared" si="101"/>
        <v/>
      </c>
      <c r="G812" s="477" t="str">
        <f t="shared" si="102"/>
        <v/>
      </c>
      <c r="H812" s="731" t="str">
        <f t="shared" si="103"/>
        <v>否</v>
      </c>
      <c r="I812" s="732" t="str">
        <f t="shared" si="104"/>
        <v>项</v>
      </c>
      <c r="J812" s="686" t="str">
        <f t="shared" si="105"/>
        <v>211</v>
      </c>
      <c r="K812" s="686" t="str">
        <f t="shared" si="106"/>
        <v>21114</v>
      </c>
      <c r="L812" s="686" t="str">
        <f t="shared" si="107"/>
        <v>2111408</v>
      </c>
    </row>
    <row r="813" s="529" customFormat="1" ht="34.9" hidden="1" customHeight="1" spans="1:12">
      <c r="A813" s="484">
        <v>2111411</v>
      </c>
      <c r="B813" s="243" t="s">
        <v>192</v>
      </c>
      <c r="C813" s="300">
        <v>0</v>
      </c>
      <c r="D813" s="301">
        <v>0</v>
      </c>
      <c r="E813" s="548">
        <v>0</v>
      </c>
      <c r="F813" s="477" t="str">
        <f t="shared" si="101"/>
        <v/>
      </c>
      <c r="G813" s="477" t="str">
        <f t="shared" si="102"/>
        <v/>
      </c>
      <c r="H813" s="731" t="str">
        <f t="shared" si="103"/>
        <v>否</v>
      </c>
      <c r="I813" s="732" t="str">
        <f t="shared" si="104"/>
        <v>项</v>
      </c>
      <c r="J813" s="686" t="str">
        <f t="shared" si="105"/>
        <v>211</v>
      </c>
      <c r="K813" s="686" t="str">
        <f t="shared" si="106"/>
        <v>21114</v>
      </c>
      <c r="L813" s="686" t="str">
        <f t="shared" si="107"/>
        <v>2111411</v>
      </c>
    </row>
    <row r="814" s="529" customFormat="1" ht="34.9" hidden="1" customHeight="1" spans="1:12">
      <c r="A814" s="733">
        <v>2111413</v>
      </c>
      <c r="B814" s="347" t="s">
        <v>741</v>
      </c>
      <c r="C814" s="314">
        <v>0</v>
      </c>
      <c r="D814" s="716">
        <v>0</v>
      </c>
      <c r="E814" s="716">
        <v>0</v>
      </c>
      <c r="F814" s="471" t="str">
        <f t="shared" si="101"/>
        <v/>
      </c>
      <c r="G814" s="471" t="str">
        <f t="shared" si="102"/>
        <v/>
      </c>
      <c r="H814" s="731" t="str">
        <f t="shared" si="103"/>
        <v>否</v>
      </c>
      <c r="I814" s="732" t="str">
        <f t="shared" si="104"/>
        <v>项</v>
      </c>
      <c r="J814" s="686" t="str">
        <f t="shared" si="105"/>
        <v>211</v>
      </c>
      <c r="K814" s="686" t="str">
        <f t="shared" si="106"/>
        <v>21114</v>
      </c>
      <c r="L814" s="686" t="str">
        <f t="shared" si="107"/>
        <v>2111413</v>
      </c>
    </row>
    <row r="815" s="529" customFormat="1" ht="34.9" hidden="1" customHeight="1" spans="1:12">
      <c r="A815" s="484">
        <v>2111450</v>
      </c>
      <c r="B815" s="243" t="s">
        <v>160</v>
      </c>
      <c r="C815" s="300">
        <v>0</v>
      </c>
      <c r="D815" s="301">
        <v>0</v>
      </c>
      <c r="E815" s="301">
        <v>0</v>
      </c>
      <c r="F815" s="477" t="str">
        <f t="shared" si="101"/>
        <v/>
      </c>
      <c r="G815" s="477" t="str">
        <f t="shared" si="102"/>
        <v/>
      </c>
      <c r="H815" s="731" t="str">
        <f t="shared" si="103"/>
        <v>否</v>
      </c>
      <c r="I815" s="732" t="str">
        <f t="shared" si="104"/>
        <v>项</v>
      </c>
      <c r="J815" s="686" t="str">
        <f t="shared" si="105"/>
        <v>211</v>
      </c>
      <c r="K815" s="686" t="str">
        <f t="shared" si="106"/>
        <v>21114</v>
      </c>
      <c r="L815" s="686" t="str">
        <f t="shared" si="107"/>
        <v>2111450</v>
      </c>
    </row>
    <row r="816" s="529" customFormat="1" ht="34.9" hidden="1" customHeight="1" spans="1:12">
      <c r="A816" s="484">
        <v>2111499</v>
      </c>
      <c r="B816" s="243" t="s">
        <v>742</v>
      </c>
      <c r="C816" s="300">
        <v>0</v>
      </c>
      <c r="D816" s="301">
        <v>0</v>
      </c>
      <c r="E816" s="548">
        <v>0</v>
      </c>
      <c r="F816" s="477" t="str">
        <f t="shared" si="101"/>
        <v/>
      </c>
      <c r="G816" s="477" t="str">
        <f t="shared" si="102"/>
        <v/>
      </c>
      <c r="H816" s="731" t="str">
        <f t="shared" si="103"/>
        <v>否</v>
      </c>
      <c r="I816" s="732" t="str">
        <f t="shared" si="104"/>
        <v>项</v>
      </c>
      <c r="J816" s="686" t="str">
        <f t="shared" si="105"/>
        <v>211</v>
      </c>
      <c r="K816" s="686" t="str">
        <f t="shared" si="106"/>
        <v>21114</v>
      </c>
      <c r="L816" s="686" t="str">
        <f t="shared" si="107"/>
        <v>2111499</v>
      </c>
    </row>
    <row r="817" s="529" customFormat="1" ht="34.9" customHeight="1" spans="1:12">
      <c r="A817" s="482">
        <v>21199</v>
      </c>
      <c r="B817" s="483" t="s">
        <v>743</v>
      </c>
      <c r="C817" s="693">
        <f>SUMIFS(C818:C$1302,$I818:$I$1302,"项",$K818:$K$1302,$A817)</f>
        <v>1000</v>
      </c>
      <c r="D817" s="693">
        <f>SUMIFS(D818:D$1302,$I818:$I$1302,"项",$K818:$K$1302,$A817)</f>
        <v>504</v>
      </c>
      <c r="E817" s="693">
        <f>SUMIFS(E818:E$1302,$I818:$I$1302,"项",$K818:$K$1302,$A817)</f>
        <v>0</v>
      </c>
      <c r="F817" s="477">
        <f t="shared" si="101"/>
        <v>-1</v>
      </c>
      <c r="G817" s="477">
        <f t="shared" si="102"/>
        <v>0</v>
      </c>
      <c r="H817" s="731" t="str">
        <f t="shared" si="103"/>
        <v>是</v>
      </c>
      <c r="I817" s="732" t="str">
        <f t="shared" si="104"/>
        <v>款</v>
      </c>
      <c r="J817" s="686" t="str">
        <f t="shared" si="105"/>
        <v>211</v>
      </c>
      <c r="K817" s="686" t="str">
        <f t="shared" si="106"/>
        <v>21199</v>
      </c>
      <c r="L817" s="686" t="str">
        <f t="shared" si="107"/>
        <v>21199</v>
      </c>
    </row>
    <row r="818" s="529" customFormat="1" ht="34.9" customHeight="1" spans="1:12">
      <c r="A818" s="484" t="s">
        <v>744</v>
      </c>
      <c r="B818" s="243" t="s">
        <v>745</v>
      </c>
      <c r="C818" s="561">
        <v>1000</v>
      </c>
      <c r="D818" s="561">
        <v>504</v>
      </c>
      <c r="E818" s="478">
        <v>0</v>
      </c>
      <c r="F818" s="477">
        <f t="shared" si="101"/>
        <v>-1</v>
      </c>
      <c r="G818" s="477">
        <f t="shared" si="102"/>
        <v>0</v>
      </c>
      <c r="H818" s="731" t="str">
        <f t="shared" si="103"/>
        <v>是</v>
      </c>
      <c r="I818" s="732" t="str">
        <f t="shared" si="104"/>
        <v>项</v>
      </c>
      <c r="J818" s="686" t="str">
        <f t="shared" si="105"/>
        <v>211</v>
      </c>
      <c r="K818" s="686" t="str">
        <f t="shared" si="106"/>
        <v>21199</v>
      </c>
      <c r="L818" s="686" t="str">
        <f t="shared" si="107"/>
        <v>2119999</v>
      </c>
    </row>
    <row r="819" s="529" customFormat="1" ht="34.9" customHeight="1" spans="1:12">
      <c r="A819" s="730">
        <v>212</v>
      </c>
      <c r="B819" s="185" t="s">
        <v>103</v>
      </c>
      <c r="C819" s="353">
        <f>SUMIFS(C820:C$1302,$I820:$I$1302,"款",$J820:$J$1302,$A819)</f>
        <v>3556</v>
      </c>
      <c r="D819" s="353">
        <f>SUMIFS(D820:D$1302,$I820:$I$1302,"款",$J820:$J$1302,$A819)</f>
        <v>6186</v>
      </c>
      <c r="E819" s="353">
        <f>SUMIFS(E820:E$1302,$I820:$I$1302,"款",$J820:$J$1302,$A819)</f>
        <v>4127</v>
      </c>
      <c r="F819" s="471">
        <f t="shared" si="101"/>
        <v>0.160573678290214</v>
      </c>
      <c r="G819" s="471">
        <f t="shared" si="102"/>
        <v>0.667151632719043</v>
      </c>
      <c r="H819" s="731" t="str">
        <f t="shared" si="103"/>
        <v>是</v>
      </c>
      <c r="I819" s="732" t="str">
        <f t="shared" si="104"/>
        <v>类</v>
      </c>
      <c r="J819" s="686" t="str">
        <f t="shared" si="105"/>
        <v>212</v>
      </c>
      <c r="K819" s="686" t="str">
        <f t="shared" si="106"/>
        <v>212</v>
      </c>
      <c r="L819" s="686" t="str">
        <f t="shared" si="107"/>
        <v>212</v>
      </c>
    </row>
    <row r="820" s="529" customFormat="1" ht="34.9" customHeight="1" spans="1:12">
      <c r="A820" s="482">
        <v>21201</v>
      </c>
      <c r="B820" s="483" t="s">
        <v>746</v>
      </c>
      <c r="C820" s="693">
        <f>SUMIFS(C821:C$1302,$I821:$I$1302,"项",$K821:$K$1302,$A820)</f>
        <v>1751</v>
      </c>
      <c r="D820" s="693">
        <f>SUMIFS(D821:D$1302,$I821:$I$1302,"项",$K821:$K$1302,$A820)</f>
        <v>2725</v>
      </c>
      <c r="E820" s="693">
        <f>SUMIFS(E821:E$1302,$I821:$I$1302,"项",$K821:$K$1302,$A820)</f>
        <v>1868</v>
      </c>
      <c r="F820" s="477">
        <f t="shared" si="101"/>
        <v>0.0668189605939462</v>
      </c>
      <c r="G820" s="477">
        <f t="shared" si="102"/>
        <v>0.685504587155963</v>
      </c>
      <c r="H820" s="731" t="str">
        <f t="shared" si="103"/>
        <v>是</v>
      </c>
      <c r="I820" s="732" t="str">
        <f t="shared" si="104"/>
        <v>款</v>
      </c>
      <c r="J820" s="686" t="str">
        <f t="shared" si="105"/>
        <v>212</v>
      </c>
      <c r="K820" s="686" t="str">
        <f t="shared" si="106"/>
        <v>21201</v>
      </c>
      <c r="L820" s="686" t="str">
        <f t="shared" si="107"/>
        <v>21201</v>
      </c>
    </row>
    <row r="821" s="529" customFormat="1" ht="34.9" customHeight="1" spans="1:12">
      <c r="A821" s="484">
        <v>2120101</v>
      </c>
      <c r="B821" s="243" t="s">
        <v>151</v>
      </c>
      <c r="C821" s="561">
        <v>404</v>
      </c>
      <c r="D821" s="561">
        <v>392</v>
      </c>
      <c r="E821" s="478">
        <v>475</v>
      </c>
      <c r="F821" s="477">
        <f t="shared" si="101"/>
        <v>0.175742574257426</v>
      </c>
      <c r="G821" s="477">
        <f t="shared" si="102"/>
        <v>1.21173469387755</v>
      </c>
      <c r="H821" s="731" t="str">
        <f t="shared" si="103"/>
        <v>是</v>
      </c>
      <c r="I821" s="732" t="str">
        <f t="shared" si="104"/>
        <v>项</v>
      </c>
      <c r="J821" s="686" t="str">
        <f t="shared" si="105"/>
        <v>212</v>
      </c>
      <c r="K821" s="686" t="str">
        <f t="shared" si="106"/>
        <v>21201</v>
      </c>
      <c r="L821" s="686" t="str">
        <f t="shared" si="107"/>
        <v>2120101</v>
      </c>
    </row>
    <row r="822" s="529" customFormat="1" ht="34.9" customHeight="1" spans="1:12">
      <c r="A822" s="484">
        <v>2120102</v>
      </c>
      <c r="B822" s="243" t="s">
        <v>152</v>
      </c>
      <c r="C822" s="561">
        <v>5</v>
      </c>
      <c r="D822" s="561">
        <v>0</v>
      </c>
      <c r="E822" s="478">
        <v>3</v>
      </c>
      <c r="F822" s="477">
        <f t="shared" si="101"/>
        <v>-0.4</v>
      </c>
      <c r="G822" s="477" t="str">
        <f t="shared" si="102"/>
        <v/>
      </c>
      <c r="H822" s="731" t="str">
        <f t="shared" si="103"/>
        <v>是</v>
      </c>
      <c r="I822" s="732" t="str">
        <f t="shared" si="104"/>
        <v>项</v>
      </c>
      <c r="J822" s="686" t="str">
        <f t="shared" si="105"/>
        <v>212</v>
      </c>
      <c r="K822" s="686" t="str">
        <f t="shared" si="106"/>
        <v>21201</v>
      </c>
      <c r="L822" s="686" t="str">
        <f t="shared" si="107"/>
        <v>2120102</v>
      </c>
    </row>
    <row r="823" s="529" customFormat="1" ht="34.9" hidden="1" customHeight="1" spans="1:12">
      <c r="A823" s="484">
        <v>2120103</v>
      </c>
      <c r="B823" s="243" t="s">
        <v>153</v>
      </c>
      <c r="C823" s="300">
        <v>0</v>
      </c>
      <c r="D823" s="301">
        <v>0</v>
      </c>
      <c r="E823" s="548">
        <v>0</v>
      </c>
      <c r="F823" s="477" t="str">
        <f t="shared" si="101"/>
        <v/>
      </c>
      <c r="G823" s="477" t="str">
        <f t="shared" si="102"/>
        <v/>
      </c>
      <c r="H823" s="731" t="str">
        <f t="shared" si="103"/>
        <v>否</v>
      </c>
      <c r="I823" s="732" t="str">
        <f t="shared" si="104"/>
        <v>项</v>
      </c>
      <c r="J823" s="686" t="str">
        <f t="shared" si="105"/>
        <v>212</v>
      </c>
      <c r="K823" s="686" t="str">
        <f t="shared" si="106"/>
        <v>21201</v>
      </c>
      <c r="L823" s="686" t="str">
        <f t="shared" si="107"/>
        <v>2120103</v>
      </c>
    </row>
    <row r="824" s="529" customFormat="1" ht="34.9" customHeight="1" spans="1:12">
      <c r="A824" s="484">
        <v>2120104</v>
      </c>
      <c r="B824" s="243" t="s">
        <v>747</v>
      </c>
      <c r="C824" s="561">
        <v>189</v>
      </c>
      <c r="D824" s="561">
        <v>252</v>
      </c>
      <c r="E824" s="478">
        <v>172</v>
      </c>
      <c r="F824" s="477">
        <f t="shared" si="101"/>
        <v>-0.08994708994709</v>
      </c>
      <c r="G824" s="477">
        <f t="shared" si="102"/>
        <v>0.682539682539683</v>
      </c>
      <c r="H824" s="731" t="str">
        <f t="shared" si="103"/>
        <v>是</v>
      </c>
      <c r="I824" s="732" t="str">
        <f t="shared" si="104"/>
        <v>项</v>
      </c>
      <c r="J824" s="686" t="str">
        <f t="shared" si="105"/>
        <v>212</v>
      </c>
      <c r="K824" s="686" t="str">
        <f t="shared" si="106"/>
        <v>21201</v>
      </c>
      <c r="L824" s="686" t="str">
        <f t="shared" si="107"/>
        <v>2120104</v>
      </c>
    </row>
    <row r="825" s="529" customFormat="1" ht="34.9" hidden="1" customHeight="1" spans="1:12">
      <c r="A825" s="484">
        <v>2120105</v>
      </c>
      <c r="B825" s="243" t="s">
        <v>748</v>
      </c>
      <c r="C825" s="300">
        <v>0</v>
      </c>
      <c r="D825" s="301">
        <v>0</v>
      </c>
      <c r="E825" s="548">
        <v>0</v>
      </c>
      <c r="F825" s="477" t="str">
        <f t="shared" si="101"/>
        <v/>
      </c>
      <c r="G825" s="477" t="str">
        <f t="shared" si="102"/>
        <v/>
      </c>
      <c r="H825" s="731" t="str">
        <f t="shared" si="103"/>
        <v>否</v>
      </c>
      <c r="I825" s="732" t="str">
        <f t="shared" si="104"/>
        <v>项</v>
      </c>
      <c r="J825" s="686" t="str">
        <f t="shared" si="105"/>
        <v>212</v>
      </c>
      <c r="K825" s="686" t="str">
        <f t="shared" si="106"/>
        <v>21201</v>
      </c>
      <c r="L825" s="686" t="str">
        <f t="shared" si="107"/>
        <v>2120105</v>
      </c>
    </row>
    <row r="826" s="529" customFormat="1" ht="34.9" customHeight="1" spans="1:12">
      <c r="A826" s="484">
        <v>2120106</v>
      </c>
      <c r="B826" s="243" t="s">
        <v>749</v>
      </c>
      <c r="C826" s="561">
        <v>1047</v>
      </c>
      <c r="D826" s="561">
        <v>1967</v>
      </c>
      <c r="E826" s="561">
        <v>1090</v>
      </c>
      <c r="F826" s="477">
        <f t="shared" si="101"/>
        <v>0.0410697230181472</v>
      </c>
      <c r="G826" s="477">
        <f t="shared" si="102"/>
        <v>0.554143365531266</v>
      </c>
      <c r="H826" s="731" t="str">
        <f t="shared" si="103"/>
        <v>是</v>
      </c>
      <c r="I826" s="732" t="str">
        <f t="shared" si="104"/>
        <v>项</v>
      </c>
      <c r="J826" s="686" t="str">
        <f t="shared" si="105"/>
        <v>212</v>
      </c>
      <c r="K826" s="686" t="str">
        <f t="shared" si="106"/>
        <v>21201</v>
      </c>
      <c r="L826" s="686" t="str">
        <f t="shared" si="107"/>
        <v>2120106</v>
      </c>
    </row>
    <row r="827" s="529" customFormat="1" ht="34.9" hidden="1" customHeight="1" spans="1:12">
      <c r="A827" s="484">
        <v>2120107</v>
      </c>
      <c r="B827" s="243" t="s">
        <v>750</v>
      </c>
      <c r="C827" s="300">
        <v>0</v>
      </c>
      <c r="D827" s="301">
        <v>0</v>
      </c>
      <c r="E827" s="548">
        <v>0</v>
      </c>
      <c r="F827" s="477" t="str">
        <f t="shared" si="101"/>
        <v/>
      </c>
      <c r="G827" s="477" t="str">
        <f t="shared" si="102"/>
        <v/>
      </c>
      <c r="H827" s="731" t="str">
        <f t="shared" si="103"/>
        <v>否</v>
      </c>
      <c r="I827" s="732" t="str">
        <f t="shared" si="104"/>
        <v>项</v>
      </c>
      <c r="J827" s="686" t="str">
        <f t="shared" si="105"/>
        <v>212</v>
      </c>
      <c r="K827" s="686" t="str">
        <f t="shared" si="106"/>
        <v>21201</v>
      </c>
      <c r="L827" s="686" t="str">
        <f t="shared" si="107"/>
        <v>2120107</v>
      </c>
    </row>
    <row r="828" s="529" customFormat="1" ht="34.9" customHeight="1" spans="1:12">
      <c r="A828" s="484">
        <v>2120109</v>
      </c>
      <c r="B828" s="243" t="s">
        <v>751</v>
      </c>
      <c r="C828" s="561">
        <v>106</v>
      </c>
      <c r="D828" s="561">
        <v>114</v>
      </c>
      <c r="E828" s="561">
        <v>128</v>
      </c>
      <c r="F828" s="477">
        <f t="shared" si="101"/>
        <v>0.207547169811321</v>
      </c>
      <c r="G828" s="477">
        <f t="shared" si="102"/>
        <v>1.12280701754386</v>
      </c>
      <c r="H828" s="731" t="str">
        <f t="shared" si="103"/>
        <v>是</v>
      </c>
      <c r="I828" s="732" t="str">
        <f t="shared" si="104"/>
        <v>项</v>
      </c>
      <c r="J828" s="686" t="str">
        <f t="shared" si="105"/>
        <v>212</v>
      </c>
      <c r="K828" s="686" t="str">
        <f t="shared" si="106"/>
        <v>21201</v>
      </c>
      <c r="L828" s="686" t="str">
        <f t="shared" si="107"/>
        <v>2120109</v>
      </c>
    </row>
    <row r="829" s="529" customFormat="1" ht="34.9" hidden="1" customHeight="1" spans="1:12">
      <c r="A829" s="484">
        <v>2120110</v>
      </c>
      <c r="B829" s="243" t="s">
        <v>752</v>
      </c>
      <c r="C829" s="300">
        <v>0</v>
      </c>
      <c r="D829" s="301">
        <v>0</v>
      </c>
      <c r="E829" s="548">
        <v>0</v>
      </c>
      <c r="F829" s="477" t="str">
        <f t="shared" si="101"/>
        <v/>
      </c>
      <c r="G829" s="477" t="str">
        <f t="shared" si="102"/>
        <v/>
      </c>
      <c r="H829" s="731" t="str">
        <f t="shared" si="103"/>
        <v>否</v>
      </c>
      <c r="I829" s="732" t="str">
        <f t="shared" si="104"/>
        <v>项</v>
      </c>
      <c r="J829" s="686" t="str">
        <f t="shared" si="105"/>
        <v>212</v>
      </c>
      <c r="K829" s="686" t="str">
        <f t="shared" si="106"/>
        <v>21201</v>
      </c>
      <c r="L829" s="686" t="str">
        <f t="shared" si="107"/>
        <v>2120110</v>
      </c>
    </row>
    <row r="830" s="529" customFormat="1" ht="34.9" hidden="1" customHeight="1" spans="1:12">
      <c r="A830" s="484">
        <v>2120199</v>
      </c>
      <c r="B830" s="243" t="s">
        <v>753</v>
      </c>
      <c r="C830" s="300">
        <v>0</v>
      </c>
      <c r="D830" s="301">
        <v>0</v>
      </c>
      <c r="E830" s="548">
        <v>0</v>
      </c>
      <c r="F830" s="477" t="str">
        <f t="shared" si="101"/>
        <v/>
      </c>
      <c r="G830" s="477" t="str">
        <f t="shared" si="102"/>
        <v/>
      </c>
      <c r="H830" s="731" t="str">
        <f t="shared" si="103"/>
        <v>否</v>
      </c>
      <c r="I830" s="732" t="str">
        <f t="shared" si="104"/>
        <v>项</v>
      </c>
      <c r="J830" s="686" t="str">
        <f t="shared" si="105"/>
        <v>212</v>
      </c>
      <c r="K830" s="686" t="str">
        <f t="shared" si="106"/>
        <v>21201</v>
      </c>
      <c r="L830" s="686" t="str">
        <f t="shared" si="107"/>
        <v>2120199</v>
      </c>
    </row>
    <row r="831" s="529" customFormat="1" ht="34.9" hidden="1" customHeight="1" spans="1:12">
      <c r="A831" s="482">
        <v>21202</v>
      </c>
      <c r="B831" s="483" t="s">
        <v>754</v>
      </c>
      <c r="C831" s="297">
        <f>SUMIFS(C832:C$1302,$I832:$I$1302,"项",$K832:$K$1302,$A831)</f>
        <v>0</v>
      </c>
      <c r="D831" s="297">
        <f>SUMIFS(D832:D$1302,$I832:$I$1302,"项",$K832:$K$1302,$A831)</f>
        <v>0</v>
      </c>
      <c r="E831" s="297">
        <f>SUMIFS(E832:E$1302,$I832:$I$1302,"项",$K832:$K$1302,$A831)</f>
        <v>0</v>
      </c>
      <c r="F831" s="477" t="str">
        <f t="shared" si="101"/>
        <v/>
      </c>
      <c r="G831" s="477" t="str">
        <f t="shared" si="102"/>
        <v/>
      </c>
      <c r="H831" s="731" t="str">
        <f t="shared" si="103"/>
        <v>否</v>
      </c>
      <c r="I831" s="732" t="str">
        <f t="shared" si="104"/>
        <v>款</v>
      </c>
      <c r="J831" s="686" t="str">
        <f t="shared" si="105"/>
        <v>212</v>
      </c>
      <c r="K831" s="686" t="str">
        <f t="shared" si="106"/>
        <v>21202</v>
      </c>
      <c r="L831" s="686" t="str">
        <f t="shared" si="107"/>
        <v>21202</v>
      </c>
    </row>
    <row r="832" s="529" customFormat="1" ht="34.9" hidden="1" customHeight="1" spans="1:12">
      <c r="A832" s="484">
        <v>2120201</v>
      </c>
      <c r="B832" s="243" t="s">
        <v>755</v>
      </c>
      <c r="C832" s="300">
        <v>0</v>
      </c>
      <c r="D832" s="301">
        <v>0</v>
      </c>
      <c r="E832" s="548">
        <v>0</v>
      </c>
      <c r="F832" s="477" t="str">
        <f t="shared" si="101"/>
        <v/>
      </c>
      <c r="G832" s="477" t="str">
        <f t="shared" si="102"/>
        <v/>
      </c>
      <c r="H832" s="731" t="str">
        <f t="shared" si="103"/>
        <v>否</v>
      </c>
      <c r="I832" s="732" t="str">
        <f t="shared" si="104"/>
        <v>项</v>
      </c>
      <c r="J832" s="686" t="str">
        <f t="shared" si="105"/>
        <v>212</v>
      </c>
      <c r="K832" s="686" t="str">
        <f t="shared" si="106"/>
        <v>21202</v>
      </c>
      <c r="L832" s="686" t="str">
        <f t="shared" si="107"/>
        <v>2120201</v>
      </c>
    </row>
    <row r="833" s="529" customFormat="1" ht="34.9" customHeight="1" spans="1:12">
      <c r="A833" s="482">
        <v>21203</v>
      </c>
      <c r="B833" s="483" t="s">
        <v>756</v>
      </c>
      <c r="C833" s="693">
        <f>SUMIFS(C834:C$1302,$I834:$I$1302,"项",$K834:$K$1302,$A833)</f>
        <v>178</v>
      </c>
      <c r="D833" s="693">
        <f>SUMIFS(D834:D$1302,$I834:$I$1302,"项",$K834:$K$1302,$A833)</f>
        <v>221</v>
      </c>
      <c r="E833" s="693">
        <f>SUMIFS(E834:E$1302,$I834:$I$1302,"项",$K834:$K$1302,$A833)</f>
        <v>218</v>
      </c>
      <c r="F833" s="477">
        <f t="shared" si="101"/>
        <v>0.224719101123596</v>
      </c>
      <c r="G833" s="477">
        <f t="shared" si="102"/>
        <v>0.986425339366516</v>
      </c>
      <c r="H833" s="731" t="str">
        <f t="shared" si="103"/>
        <v>是</v>
      </c>
      <c r="I833" s="732" t="str">
        <f t="shared" si="104"/>
        <v>款</v>
      </c>
      <c r="J833" s="686" t="str">
        <f t="shared" si="105"/>
        <v>212</v>
      </c>
      <c r="K833" s="686" t="str">
        <f t="shared" si="106"/>
        <v>21203</v>
      </c>
      <c r="L833" s="686" t="str">
        <f t="shared" si="107"/>
        <v>21203</v>
      </c>
    </row>
    <row r="834" s="529" customFormat="1" ht="34.9" hidden="1" customHeight="1" spans="1:12">
      <c r="A834" s="484">
        <v>2120303</v>
      </c>
      <c r="B834" s="243" t="s">
        <v>757</v>
      </c>
      <c r="C834" s="300">
        <v>0</v>
      </c>
      <c r="D834" s="301">
        <v>0</v>
      </c>
      <c r="E834" s="548">
        <v>0</v>
      </c>
      <c r="F834" s="477" t="str">
        <f t="shared" si="101"/>
        <v/>
      </c>
      <c r="G834" s="477" t="str">
        <f t="shared" si="102"/>
        <v/>
      </c>
      <c r="H834" s="731" t="str">
        <f t="shared" si="103"/>
        <v>否</v>
      </c>
      <c r="I834" s="732" t="str">
        <f t="shared" si="104"/>
        <v>项</v>
      </c>
      <c r="J834" s="686" t="str">
        <f t="shared" si="105"/>
        <v>212</v>
      </c>
      <c r="K834" s="686" t="str">
        <f t="shared" si="106"/>
        <v>21203</v>
      </c>
      <c r="L834" s="686" t="str">
        <f t="shared" si="107"/>
        <v>2120303</v>
      </c>
    </row>
    <row r="835" s="529" customFormat="1" ht="34.9" customHeight="1" spans="1:12">
      <c r="A835" s="484">
        <v>2120399</v>
      </c>
      <c r="B835" s="243" t="s">
        <v>758</v>
      </c>
      <c r="C835" s="561">
        <v>178</v>
      </c>
      <c r="D835" s="561">
        <v>221</v>
      </c>
      <c r="E835" s="561">
        <v>218</v>
      </c>
      <c r="F835" s="477">
        <f t="shared" si="101"/>
        <v>0.224719101123596</v>
      </c>
      <c r="G835" s="477">
        <f t="shared" si="102"/>
        <v>0.986425339366516</v>
      </c>
      <c r="H835" s="731" t="str">
        <f t="shared" si="103"/>
        <v>是</v>
      </c>
      <c r="I835" s="732" t="str">
        <f t="shared" si="104"/>
        <v>项</v>
      </c>
      <c r="J835" s="686" t="str">
        <f t="shared" si="105"/>
        <v>212</v>
      </c>
      <c r="K835" s="686" t="str">
        <f t="shared" si="106"/>
        <v>21203</v>
      </c>
      <c r="L835" s="686" t="str">
        <f t="shared" si="107"/>
        <v>2120399</v>
      </c>
    </row>
    <row r="836" s="529" customFormat="1" ht="34.9" customHeight="1" spans="1:12">
      <c r="A836" s="482">
        <v>21205</v>
      </c>
      <c r="B836" s="483" t="s">
        <v>759</v>
      </c>
      <c r="C836" s="693">
        <f>SUMIFS(C837:C$1302,$I837:$I$1302,"项",$K837:$K$1302,$A836)</f>
        <v>1627</v>
      </c>
      <c r="D836" s="693">
        <f>SUMIFS(D837:D$1302,$I837:$I$1302,"项",$K837:$K$1302,$A836)</f>
        <v>2710</v>
      </c>
      <c r="E836" s="693">
        <f>SUMIFS(E837:E$1302,$I837:$I$1302,"项",$K837:$K$1302,$A836)</f>
        <v>1881</v>
      </c>
      <c r="F836" s="477">
        <f t="shared" si="101"/>
        <v>0.156115550092194</v>
      </c>
      <c r="G836" s="477">
        <f t="shared" si="102"/>
        <v>0.69409594095941</v>
      </c>
      <c r="H836" s="731" t="str">
        <f t="shared" si="103"/>
        <v>是</v>
      </c>
      <c r="I836" s="732" t="str">
        <f t="shared" si="104"/>
        <v>款</v>
      </c>
      <c r="J836" s="686" t="str">
        <f t="shared" si="105"/>
        <v>212</v>
      </c>
      <c r="K836" s="686" t="str">
        <f t="shared" si="106"/>
        <v>21205</v>
      </c>
      <c r="L836" s="686" t="str">
        <f t="shared" si="107"/>
        <v>21205</v>
      </c>
    </row>
    <row r="837" s="529" customFormat="1" ht="34.9" customHeight="1" spans="1:12">
      <c r="A837" s="484">
        <v>2120501</v>
      </c>
      <c r="B837" s="243" t="s">
        <v>760</v>
      </c>
      <c r="C837" s="561">
        <v>1627</v>
      </c>
      <c r="D837" s="561">
        <v>2710</v>
      </c>
      <c r="E837" s="561">
        <v>1881</v>
      </c>
      <c r="F837" s="477">
        <f t="shared" si="101"/>
        <v>0.156115550092194</v>
      </c>
      <c r="G837" s="477">
        <f t="shared" si="102"/>
        <v>0.69409594095941</v>
      </c>
      <c r="H837" s="731" t="str">
        <f t="shared" si="103"/>
        <v>是</v>
      </c>
      <c r="I837" s="732" t="str">
        <f t="shared" si="104"/>
        <v>项</v>
      </c>
      <c r="J837" s="686" t="str">
        <f t="shared" si="105"/>
        <v>212</v>
      </c>
      <c r="K837" s="686" t="str">
        <f t="shared" si="106"/>
        <v>21205</v>
      </c>
      <c r="L837" s="686" t="str">
        <f t="shared" si="107"/>
        <v>2120501</v>
      </c>
    </row>
    <row r="838" s="529" customFormat="1" ht="34.9" hidden="1" customHeight="1" spans="1:12">
      <c r="A838" s="482">
        <v>21206</v>
      </c>
      <c r="B838" s="483" t="s">
        <v>761</v>
      </c>
      <c r="C838" s="297">
        <f>SUMIFS(C839:C$1302,$I839:$I$1302,"项",$K839:$K$1302,$A838)</f>
        <v>0</v>
      </c>
      <c r="D838" s="297">
        <f>SUMIFS(D839:D$1302,$I839:$I$1302,"项",$K839:$K$1302,$A838)</f>
        <v>0</v>
      </c>
      <c r="E838" s="297">
        <f>SUMIFS(E839:E$1302,$I839:$I$1302,"项",$K839:$K$1302,$A838)</f>
        <v>0</v>
      </c>
      <c r="F838" s="477" t="str">
        <f t="shared" si="101"/>
        <v/>
      </c>
      <c r="G838" s="477" t="str">
        <f t="shared" si="102"/>
        <v/>
      </c>
      <c r="H838" s="731" t="str">
        <f t="shared" si="103"/>
        <v>否</v>
      </c>
      <c r="I838" s="732" t="str">
        <f t="shared" si="104"/>
        <v>款</v>
      </c>
      <c r="J838" s="686" t="str">
        <f t="shared" si="105"/>
        <v>212</v>
      </c>
      <c r="K838" s="686" t="str">
        <f t="shared" si="106"/>
        <v>21206</v>
      </c>
      <c r="L838" s="686" t="str">
        <f t="shared" si="107"/>
        <v>21206</v>
      </c>
    </row>
    <row r="839" s="529" customFormat="1" ht="34.9" hidden="1" customHeight="1" spans="1:12">
      <c r="A839" s="484">
        <v>2120601</v>
      </c>
      <c r="B839" s="243" t="s">
        <v>762</v>
      </c>
      <c r="C839" s="300">
        <v>0</v>
      </c>
      <c r="D839" s="301">
        <v>0</v>
      </c>
      <c r="E839" s="548">
        <v>0</v>
      </c>
      <c r="F839" s="477" t="str">
        <f t="shared" si="101"/>
        <v/>
      </c>
      <c r="G839" s="477" t="str">
        <f t="shared" si="102"/>
        <v/>
      </c>
      <c r="H839" s="731" t="str">
        <f t="shared" si="103"/>
        <v>否</v>
      </c>
      <c r="I839" s="732" t="str">
        <f t="shared" si="104"/>
        <v>项</v>
      </c>
      <c r="J839" s="686" t="str">
        <f t="shared" si="105"/>
        <v>212</v>
      </c>
      <c r="K839" s="686" t="str">
        <f t="shared" si="106"/>
        <v>21206</v>
      </c>
      <c r="L839" s="686" t="str">
        <f t="shared" si="107"/>
        <v>2120601</v>
      </c>
    </row>
    <row r="840" s="529" customFormat="1" ht="34.9" customHeight="1" spans="1:12">
      <c r="A840" s="482">
        <v>21299</v>
      </c>
      <c r="B840" s="483" t="s">
        <v>763</v>
      </c>
      <c r="C840" s="693">
        <f>SUMIFS(C841:C$1302,$I841:$I$1302,"项",$K841:$K$1302,$A840)</f>
        <v>0</v>
      </c>
      <c r="D840" s="693">
        <f>SUMIFS(D841:D$1302,$I841:$I$1302,"项",$K841:$K$1302,$A840)</f>
        <v>530</v>
      </c>
      <c r="E840" s="693">
        <f>SUMIFS(E841:E$1302,$I841:$I$1302,"项",$K841:$K$1302,$A840)</f>
        <v>160</v>
      </c>
      <c r="F840" s="477" t="str">
        <f t="shared" si="101"/>
        <v/>
      </c>
      <c r="G840" s="477">
        <f t="shared" si="102"/>
        <v>0.30188679245283</v>
      </c>
      <c r="H840" s="731" t="str">
        <f t="shared" si="103"/>
        <v>是</v>
      </c>
      <c r="I840" s="732" t="str">
        <f t="shared" si="104"/>
        <v>款</v>
      </c>
      <c r="J840" s="686" t="str">
        <f t="shared" si="105"/>
        <v>212</v>
      </c>
      <c r="K840" s="686" t="str">
        <f t="shared" si="106"/>
        <v>21299</v>
      </c>
      <c r="L840" s="686" t="str">
        <f t="shared" si="107"/>
        <v>21299</v>
      </c>
    </row>
    <row r="841" s="529" customFormat="1" ht="34.9" customHeight="1" spans="1:12">
      <c r="A841" s="484">
        <v>2129999</v>
      </c>
      <c r="B841" s="243" t="s">
        <v>764</v>
      </c>
      <c r="C841" s="561">
        <v>0</v>
      </c>
      <c r="D841" s="561">
        <v>530</v>
      </c>
      <c r="E841" s="478">
        <v>160</v>
      </c>
      <c r="F841" s="477" t="str">
        <f t="shared" si="101"/>
        <v/>
      </c>
      <c r="G841" s="477">
        <f t="shared" si="102"/>
        <v>0.30188679245283</v>
      </c>
      <c r="H841" s="731" t="str">
        <f t="shared" si="103"/>
        <v>是</v>
      </c>
      <c r="I841" s="732" t="str">
        <f t="shared" si="104"/>
        <v>项</v>
      </c>
      <c r="J841" s="686" t="str">
        <f t="shared" si="105"/>
        <v>212</v>
      </c>
      <c r="K841" s="686" t="str">
        <f t="shared" si="106"/>
        <v>21299</v>
      </c>
      <c r="L841" s="686" t="str">
        <f t="shared" si="107"/>
        <v>2129999</v>
      </c>
    </row>
    <row r="842" s="529" customFormat="1" ht="34.9" customHeight="1" spans="1:12">
      <c r="A842" s="730">
        <v>213</v>
      </c>
      <c r="B842" s="185" t="s">
        <v>105</v>
      </c>
      <c r="C842" s="353">
        <f>SUMIFS(C843:C$1302,$I843:$I$1302,"款",$J843:$J$1302,$A842)</f>
        <v>83253</v>
      </c>
      <c r="D842" s="353">
        <f>SUMIFS(D843:D$1302,$I843:$I$1302,"款",$J843:$J$1302,$A842)</f>
        <v>109958</v>
      </c>
      <c r="E842" s="353">
        <f>SUMIFS(E843:E$1302,$I843:$I$1302,"款",$J843:$J$1302,$A842)</f>
        <v>78491</v>
      </c>
      <c r="F842" s="471">
        <f t="shared" ref="F842:F905" si="108">IF(C842&lt;&gt;0,E842/C842-1,"")</f>
        <v>-0.057199139970932</v>
      </c>
      <c r="G842" s="471">
        <f t="shared" ref="G842:G905" si="109">IF(D842&lt;&gt;0,E842/D842,"")</f>
        <v>0.713827097619091</v>
      </c>
      <c r="H842" s="731" t="str">
        <f t="shared" ref="H842:H905" si="110">IF(LEN(A842)=3,"是",IF(B842&lt;&gt;"",IF(SUM(C842:E842)&lt;&gt;0,"是","否"),"是"))</f>
        <v>是</v>
      </c>
      <c r="I842" s="732" t="str">
        <f t="shared" ref="I842:I905" si="111">_xlfn.IFS(LEN(A842)=3,"类",LEN(A842)=5,"款",LEN(A842)=7,"项")</f>
        <v>类</v>
      </c>
      <c r="J842" s="686" t="str">
        <f t="shared" ref="J842:J905" si="112">LEFT(A842,3)</f>
        <v>213</v>
      </c>
      <c r="K842" s="686" t="str">
        <f t="shared" ref="K842:K905" si="113">LEFT(A842,5)</f>
        <v>213</v>
      </c>
      <c r="L842" s="686" t="str">
        <f t="shared" ref="L842:L905" si="114">LEFT(A842,7)</f>
        <v>213</v>
      </c>
    </row>
    <row r="843" s="529" customFormat="1" ht="34.9" customHeight="1" spans="1:12">
      <c r="A843" s="482">
        <v>21301</v>
      </c>
      <c r="B843" s="483" t="s">
        <v>765</v>
      </c>
      <c r="C843" s="693">
        <f>SUMIFS(C844:C$1302,$I844:$I$1302,"项",$K844:$K$1302,$A843)</f>
        <v>8848</v>
      </c>
      <c r="D843" s="693">
        <f>SUMIFS(D844:D$1302,$I844:$I$1302,"项",$K844:$K$1302,$A843)</f>
        <v>14655</v>
      </c>
      <c r="E843" s="693">
        <f>SUMIFS(E844:E$1302,$I844:$I$1302,"项",$K844:$K$1302,$A843)</f>
        <v>10189</v>
      </c>
      <c r="F843" s="477">
        <f t="shared" si="108"/>
        <v>0.151559674502713</v>
      </c>
      <c r="G843" s="477">
        <f t="shared" si="109"/>
        <v>0.69525759126578</v>
      </c>
      <c r="H843" s="731" t="str">
        <f t="shared" si="110"/>
        <v>是</v>
      </c>
      <c r="I843" s="732" t="str">
        <f t="shared" si="111"/>
        <v>款</v>
      </c>
      <c r="J843" s="686" t="str">
        <f t="shared" si="112"/>
        <v>213</v>
      </c>
      <c r="K843" s="686" t="str">
        <f t="shared" si="113"/>
        <v>21301</v>
      </c>
      <c r="L843" s="686" t="str">
        <f t="shared" si="114"/>
        <v>21301</v>
      </c>
    </row>
    <row r="844" s="529" customFormat="1" ht="34.9" customHeight="1" spans="1:12">
      <c r="A844" s="484">
        <v>2130101</v>
      </c>
      <c r="B844" s="243" t="s">
        <v>151</v>
      </c>
      <c r="C844" s="561">
        <v>308</v>
      </c>
      <c r="D844" s="561">
        <v>427</v>
      </c>
      <c r="E844" s="478">
        <v>469</v>
      </c>
      <c r="F844" s="477">
        <f t="shared" si="108"/>
        <v>0.522727272727273</v>
      </c>
      <c r="G844" s="477">
        <f t="shared" si="109"/>
        <v>1.09836065573771</v>
      </c>
      <c r="H844" s="731" t="str">
        <f t="shared" si="110"/>
        <v>是</v>
      </c>
      <c r="I844" s="732" t="str">
        <f t="shared" si="111"/>
        <v>项</v>
      </c>
      <c r="J844" s="686" t="str">
        <f t="shared" si="112"/>
        <v>213</v>
      </c>
      <c r="K844" s="686" t="str">
        <f t="shared" si="113"/>
        <v>21301</v>
      </c>
      <c r="L844" s="686" t="str">
        <f t="shared" si="114"/>
        <v>2130101</v>
      </c>
    </row>
    <row r="845" s="529" customFormat="1" ht="34.9" hidden="1" customHeight="1" spans="1:12">
      <c r="A845" s="484">
        <v>2130102</v>
      </c>
      <c r="B845" s="243" t="s">
        <v>152</v>
      </c>
      <c r="C845" s="300">
        <v>0</v>
      </c>
      <c r="D845" s="301">
        <v>0</v>
      </c>
      <c r="E845" s="548">
        <v>0</v>
      </c>
      <c r="F845" s="477" t="str">
        <f t="shared" si="108"/>
        <v/>
      </c>
      <c r="G845" s="477" t="str">
        <f t="shared" si="109"/>
        <v/>
      </c>
      <c r="H845" s="731" t="str">
        <f t="shared" si="110"/>
        <v>否</v>
      </c>
      <c r="I845" s="732" t="str">
        <f t="shared" si="111"/>
        <v>项</v>
      </c>
      <c r="J845" s="686" t="str">
        <f t="shared" si="112"/>
        <v>213</v>
      </c>
      <c r="K845" s="686" t="str">
        <f t="shared" si="113"/>
        <v>21301</v>
      </c>
      <c r="L845" s="686" t="str">
        <f t="shared" si="114"/>
        <v>2130102</v>
      </c>
    </row>
    <row r="846" s="529" customFormat="1" ht="34.9" hidden="1" customHeight="1" spans="1:12">
      <c r="A846" s="484">
        <v>2130103</v>
      </c>
      <c r="B846" s="243" t="s">
        <v>153</v>
      </c>
      <c r="C846" s="300">
        <v>0</v>
      </c>
      <c r="D846" s="301">
        <v>0</v>
      </c>
      <c r="E846" s="548">
        <v>0</v>
      </c>
      <c r="F846" s="477" t="str">
        <f t="shared" si="108"/>
        <v/>
      </c>
      <c r="G846" s="477" t="str">
        <f t="shared" si="109"/>
        <v/>
      </c>
      <c r="H846" s="731" t="str">
        <f t="shared" si="110"/>
        <v>否</v>
      </c>
      <c r="I846" s="732" t="str">
        <f t="shared" si="111"/>
        <v>项</v>
      </c>
      <c r="J846" s="686" t="str">
        <f t="shared" si="112"/>
        <v>213</v>
      </c>
      <c r="K846" s="686" t="str">
        <f t="shared" si="113"/>
        <v>21301</v>
      </c>
      <c r="L846" s="686" t="str">
        <f t="shared" si="114"/>
        <v>2130103</v>
      </c>
    </row>
    <row r="847" s="529" customFormat="1" ht="34.9" customHeight="1" spans="1:12">
      <c r="A847" s="484">
        <v>2130104</v>
      </c>
      <c r="B847" s="243" t="s">
        <v>160</v>
      </c>
      <c r="C847" s="561">
        <v>2745</v>
      </c>
      <c r="D847" s="561">
        <v>2717</v>
      </c>
      <c r="E847" s="478">
        <v>3026</v>
      </c>
      <c r="F847" s="477">
        <f t="shared" si="108"/>
        <v>0.102367941712204</v>
      </c>
      <c r="G847" s="477">
        <f t="shared" si="109"/>
        <v>1.11372837688627</v>
      </c>
      <c r="H847" s="731" t="str">
        <f t="shared" si="110"/>
        <v>是</v>
      </c>
      <c r="I847" s="732" t="str">
        <f t="shared" si="111"/>
        <v>项</v>
      </c>
      <c r="J847" s="686" t="str">
        <f t="shared" si="112"/>
        <v>213</v>
      </c>
      <c r="K847" s="686" t="str">
        <f t="shared" si="113"/>
        <v>21301</v>
      </c>
      <c r="L847" s="686" t="str">
        <f t="shared" si="114"/>
        <v>2130104</v>
      </c>
    </row>
    <row r="848" s="529" customFormat="1" ht="34.9" hidden="1" customHeight="1" spans="1:12">
      <c r="A848" s="484">
        <v>2130105</v>
      </c>
      <c r="B848" s="243" t="s">
        <v>766</v>
      </c>
      <c r="C848" s="300">
        <v>0</v>
      </c>
      <c r="D848" s="301">
        <v>0</v>
      </c>
      <c r="E848" s="548">
        <v>0</v>
      </c>
      <c r="F848" s="477" t="str">
        <f t="shared" si="108"/>
        <v/>
      </c>
      <c r="G848" s="477" t="str">
        <f t="shared" si="109"/>
        <v/>
      </c>
      <c r="H848" s="731" t="str">
        <f t="shared" si="110"/>
        <v>否</v>
      </c>
      <c r="I848" s="732" t="str">
        <f t="shared" si="111"/>
        <v>项</v>
      </c>
      <c r="J848" s="686" t="str">
        <f t="shared" si="112"/>
        <v>213</v>
      </c>
      <c r="K848" s="686" t="str">
        <f t="shared" si="113"/>
        <v>21301</v>
      </c>
      <c r="L848" s="686" t="str">
        <f t="shared" si="114"/>
        <v>2130105</v>
      </c>
    </row>
    <row r="849" s="529" customFormat="1" ht="34.9" customHeight="1" spans="1:12">
      <c r="A849" s="484">
        <v>2130106</v>
      </c>
      <c r="B849" s="243" t="s">
        <v>767</v>
      </c>
      <c r="C849" s="561">
        <v>277</v>
      </c>
      <c r="D849" s="561">
        <v>513</v>
      </c>
      <c r="E849" s="478">
        <v>100</v>
      </c>
      <c r="F849" s="477">
        <f t="shared" si="108"/>
        <v>-0.63898916967509</v>
      </c>
      <c r="G849" s="477">
        <f t="shared" si="109"/>
        <v>0.194931773879142</v>
      </c>
      <c r="H849" s="731" t="str">
        <f t="shared" si="110"/>
        <v>是</v>
      </c>
      <c r="I849" s="732" t="str">
        <f t="shared" si="111"/>
        <v>项</v>
      </c>
      <c r="J849" s="686" t="str">
        <f t="shared" si="112"/>
        <v>213</v>
      </c>
      <c r="K849" s="686" t="str">
        <f t="shared" si="113"/>
        <v>21301</v>
      </c>
      <c r="L849" s="686" t="str">
        <f t="shared" si="114"/>
        <v>2130106</v>
      </c>
    </row>
    <row r="850" s="529" customFormat="1" ht="34.9" customHeight="1" spans="1:12">
      <c r="A850" s="484">
        <v>2130108</v>
      </c>
      <c r="B850" s="243" t="s">
        <v>768</v>
      </c>
      <c r="C850" s="561">
        <v>236</v>
      </c>
      <c r="D850" s="561">
        <v>493</v>
      </c>
      <c r="E850" s="478">
        <v>150</v>
      </c>
      <c r="F850" s="477">
        <f t="shared" si="108"/>
        <v>-0.364406779661017</v>
      </c>
      <c r="G850" s="477">
        <f t="shared" si="109"/>
        <v>0.304259634888438</v>
      </c>
      <c r="H850" s="731" t="str">
        <f t="shared" si="110"/>
        <v>是</v>
      </c>
      <c r="I850" s="732" t="str">
        <f t="shared" si="111"/>
        <v>项</v>
      </c>
      <c r="J850" s="686" t="str">
        <f t="shared" si="112"/>
        <v>213</v>
      </c>
      <c r="K850" s="686" t="str">
        <f t="shared" si="113"/>
        <v>21301</v>
      </c>
      <c r="L850" s="686" t="str">
        <f t="shared" si="114"/>
        <v>2130108</v>
      </c>
    </row>
    <row r="851" s="529" customFormat="1" ht="34.9" customHeight="1" spans="1:12">
      <c r="A851" s="484">
        <v>2130109</v>
      </c>
      <c r="B851" s="243" t="s">
        <v>769</v>
      </c>
      <c r="C851" s="561">
        <v>0</v>
      </c>
      <c r="D851" s="561">
        <v>13</v>
      </c>
      <c r="E851" s="478">
        <v>21</v>
      </c>
      <c r="F851" s="477" t="str">
        <f t="shared" si="108"/>
        <v/>
      </c>
      <c r="G851" s="477">
        <f t="shared" si="109"/>
        <v>1.61538461538462</v>
      </c>
      <c r="H851" s="731" t="str">
        <f t="shared" si="110"/>
        <v>是</v>
      </c>
      <c r="I851" s="732" t="str">
        <f t="shared" si="111"/>
        <v>项</v>
      </c>
      <c r="J851" s="686" t="str">
        <f t="shared" si="112"/>
        <v>213</v>
      </c>
      <c r="K851" s="686" t="str">
        <f t="shared" si="113"/>
        <v>21301</v>
      </c>
      <c r="L851" s="686" t="str">
        <f t="shared" si="114"/>
        <v>2130109</v>
      </c>
    </row>
    <row r="852" s="529" customFormat="1" ht="34.9" customHeight="1" spans="1:12">
      <c r="A852" s="484">
        <v>2130110</v>
      </c>
      <c r="B852" s="243" t="s">
        <v>770</v>
      </c>
      <c r="C852" s="561">
        <v>0</v>
      </c>
      <c r="D852" s="561">
        <v>683</v>
      </c>
      <c r="E852" s="478">
        <v>694</v>
      </c>
      <c r="F852" s="477" t="str">
        <f t="shared" si="108"/>
        <v/>
      </c>
      <c r="G852" s="477">
        <f t="shared" si="109"/>
        <v>1.01610541727672</v>
      </c>
      <c r="H852" s="731" t="str">
        <f t="shared" si="110"/>
        <v>是</v>
      </c>
      <c r="I852" s="732" t="str">
        <f t="shared" si="111"/>
        <v>项</v>
      </c>
      <c r="J852" s="686" t="str">
        <f t="shared" si="112"/>
        <v>213</v>
      </c>
      <c r="K852" s="686" t="str">
        <f t="shared" si="113"/>
        <v>21301</v>
      </c>
      <c r="L852" s="686" t="str">
        <f t="shared" si="114"/>
        <v>2130110</v>
      </c>
    </row>
    <row r="853" s="529" customFormat="1" ht="34.9" customHeight="1" spans="1:12">
      <c r="A853" s="484">
        <v>2130111</v>
      </c>
      <c r="B853" s="243" t="s">
        <v>771</v>
      </c>
      <c r="C853" s="561">
        <v>88</v>
      </c>
      <c r="D853" s="561">
        <v>30</v>
      </c>
      <c r="E853" s="478">
        <v>35</v>
      </c>
      <c r="F853" s="477">
        <f t="shared" si="108"/>
        <v>-0.602272727272727</v>
      </c>
      <c r="G853" s="477">
        <f t="shared" si="109"/>
        <v>1.16666666666667</v>
      </c>
      <c r="H853" s="731" t="str">
        <f t="shared" si="110"/>
        <v>是</v>
      </c>
      <c r="I853" s="732" t="str">
        <f t="shared" si="111"/>
        <v>项</v>
      </c>
      <c r="J853" s="686" t="str">
        <f t="shared" si="112"/>
        <v>213</v>
      </c>
      <c r="K853" s="686" t="str">
        <f t="shared" si="113"/>
        <v>21301</v>
      </c>
      <c r="L853" s="686" t="str">
        <f t="shared" si="114"/>
        <v>2130111</v>
      </c>
    </row>
    <row r="854" s="529" customFormat="1" ht="34.9" customHeight="1" spans="1:12">
      <c r="A854" s="484">
        <v>2130112</v>
      </c>
      <c r="B854" s="243" t="s">
        <v>772</v>
      </c>
      <c r="C854" s="561">
        <v>0</v>
      </c>
      <c r="D854" s="561">
        <v>0</v>
      </c>
      <c r="E854" s="478">
        <v>4</v>
      </c>
      <c r="F854" s="477" t="str">
        <f t="shared" si="108"/>
        <v/>
      </c>
      <c r="G854" s="477" t="str">
        <f t="shared" si="109"/>
        <v/>
      </c>
      <c r="H854" s="731" t="str">
        <f t="shared" si="110"/>
        <v>是</v>
      </c>
      <c r="I854" s="732" t="str">
        <f t="shared" si="111"/>
        <v>项</v>
      </c>
      <c r="J854" s="686" t="str">
        <f t="shared" si="112"/>
        <v>213</v>
      </c>
      <c r="K854" s="686" t="str">
        <f t="shared" si="113"/>
        <v>21301</v>
      </c>
      <c r="L854" s="686" t="str">
        <f t="shared" si="114"/>
        <v>2130112</v>
      </c>
    </row>
    <row r="855" s="529" customFormat="1" ht="34.9" hidden="1" customHeight="1" spans="1:12">
      <c r="A855" s="484">
        <v>2130114</v>
      </c>
      <c r="B855" s="243" t="s">
        <v>773</v>
      </c>
      <c r="C855" s="300">
        <v>0</v>
      </c>
      <c r="D855" s="301">
        <v>0</v>
      </c>
      <c r="E855" s="548">
        <v>0</v>
      </c>
      <c r="F855" s="477" t="str">
        <f t="shared" si="108"/>
        <v/>
      </c>
      <c r="G855" s="477" t="str">
        <f t="shared" si="109"/>
        <v/>
      </c>
      <c r="H855" s="731" t="str">
        <f t="shared" si="110"/>
        <v>否</v>
      </c>
      <c r="I855" s="732" t="str">
        <f t="shared" si="111"/>
        <v>项</v>
      </c>
      <c r="J855" s="686" t="str">
        <f t="shared" si="112"/>
        <v>213</v>
      </c>
      <c r="K855" s="686" t="str">
        <f t="shared" si="113"/>
        <v>21301</v>
      </c>
      <c r="L855" s="686" t="str">
        <f t="shared" si="114"/>
        <v>2130114</v>
      </c>
    </row>
    <row r="856" s="529" customFormat="1" ht="34.9" customHeight="1" spans="1:12">
      <c r="A856" s="484">
        <v>2130119</v>
      </c>
      <c r="B856" s="243" t="s">
        <v>774</v>
      </c>
      <c r="C856" s="561">
        <v>4</v>
      </c>
      <c r="D856" s="561">
        <v>209</v>
      </c>
      <c r="E856" s="478">
        <v>104</v>
      </c>
      <c r="F856" s="477">
        <f t="shared" si="108"/>
        <v>25</v>
      </c>
      <c r="G856" s="477">
        <f t="shared" si="109"/>
        <v>0.497607655502392</v>
      </c>
      <c r="H856" s="731" t="str">
        <f t="shared" si="110"/>
        <v>是</v>
      </c>
      <c r="I856" s="732" t="str">
        <f t="shared" si="111"/>
        <v>项</v>
      </c>
      <c r="J856" s="686" t="str">
        <f t="shared" si="112"/>
        <v>213</v>
      </c>
      <c r="K856" s="686" t="str">
        <f t="shared" si="113"/>
        <v>21301</v>
      </c>
      <c r="L856" s="686" t="str">
        <f t="shared" si="114"/>
        <v>2130119</v>
      </c>
    </row>
    <row r="857" s="529" customFormat="1" ht="34.9" customHeight="1" spans="1:12">
      <c r="A857" s="484">
        <v>2130120</v>
      </c>
      <c r="B857" s="243" t="s">
        <v>775</v>
      </c>
      <c r="C857" s="561">
        <v>1622</v>
      </c>
      <c r="D857" s="561">
        <v>1609</v>
      </c>
      <c r="E857" s="478">
        <v>1609</v>
      </c>
      <c r="F857" s="477">
        <f t="shared" si="108"/>
        <v>-0.00801479654747228</v>
      </c>
      <c r="G857" s="477">
        <f t="shared" si="109"/>
        <v>1</v>
      </c>
      <c r="H857" s="731" t="str">
        <f t="shared" si="110"/>
        <v>是</v>
      </c>
      <c r="I857" s="732" t="str">
        <f t="shared" si="111"/>
        <v>项</v>
      </c>
      <c r="J857" s="686" t="str">
        <f t="shared" si="112"/>
        <v>213</v>
      </c>
      <c r="K857" s="686" t="str">
        <f t="shared" si="113"/>
        <v>21301</v>
      </c>
      <c r="L857" s="686" t="str">
        <f t="shared" si="114"/>
        <v>2130120</v>
      </c>
    </row>
    <row r="858" s="529" customFormat="1" ht="34.9" hidden="1" customHeight="1" spans="1:12">
      <c r="A858" s="484">
        <v>2130121</v>
      </c>
      <c r="B858" s="243" t="s">
        <v>776</v>
      </c>
      <c r="C858" s="300">
        <v>0</v>
      </c>
      <c r="D858" s="301">
        <v>0</v>
      </c>
      <c r="E858" s="548">
        <v>0</v>
      </c>
      <c r="F858" s="477" t="str">
        <f t="shared" si="108"/>
        <v/>
      </c>
      <c r="G858" s="477" t="str">
        <f t="shared" si="109"/>
        <v/>
      </c>
      <c r="H858" s="731" t="str">
        <f t="shared" si="110"/>
        <v>否</v>
      </c>
      <c r="I858" s="732" t="str">
        <f t="shared" si="111"/>
        <v>项</v>
      </c>
      <c r="J858" s="686" t="str">
        <f t="shared" si="112"/>
        <v>213</v>
      </c>
      <c r="K858" s="686" t="str">
        <f t="shared" si="113"/>
        <v>21301</v>
      </c>
      <c r="L858" s="686" t="str">
        <f t="shared" si="114"/>
        <v>2130121</v>
      </c>
    </row>
    <row r="859" s="529" customFormat="1" ht="34.9" customHeight="1" spans="1:12">
      <c r="A859" s="484">
        <v>2130122</v>
      </c>
      <c r="B859" s="243" t="s">
        <v>777</v>
      </c>
      <c r="C859" s="561">
        <v>1797</v>
      </c>
      <c r="D859" s="561">
        <v>799</v>
      </c>
      <c r="E859" s="478">
        <v>515</v>
      </c>
      <c r="F859" s="477">
        <f t="shared" si="108"/>
        <v>-0.713411240957151</v>
      </c>
      <c r="G859" s="477">
        <f t="shared" si="109"/>
        <v>0.644555694618273</v>
      </c>
      <c r="H859" s="731" t="str">
        <f t="shared" si="110"/>
        <v>是</v>
      </c>
      <c r="I859" s="732" t="str">
        <f t="shared" si="111"/>
        <v>项</v>
      </c>
      <c r="J859" s="686" t="str">
        <f t="shared" si="112"/>
        <v>213</v>
      </c>
      <c r="K859" s="686" t="str">
        <f t="shared" si="113"/>
        <v>21301</v>
      </c>
      <c r="L859" s="686" t="str">
        <f t="shared" si="114"/>
        <v>2130122</v>
      </c>
    </row>
    <row r="860" s="529" customFormat="1" ht="34.9" customHeight="1" spans="1:12">
      <c r="A860" s="484">
        <v>2130124</v>
      </c>
      <c r="B860" s="243" t="s">
        <v>778</v>
      </c>
      <c r="C860" s="561">
        <v>66</v>
      </c>
      <c r="D860" s="561">
        <v>350</v>
      </c>
      <c r="E860" s="478">
        <v>114</v>
      </c>
      <c r="F860" s="477">
        <f t="shared" si="108"/>
        <v>0.727272727272727</v>
      </c>
      <c r="G860" s="477">
        <f t="shared" si="109"/>
        <v>0.325714285714286</v>
      </c>
      <c r="H860" s="731" t="str">
        <f t="shared" si="110"/>
        <v>是</v>
      </c>
      <c r="I860" s="732" t="str">
        <f t="shared" si="111"/>
        <v>项</v>
      </c>
      <c r="J860" s="686" t="str">
        <f t="shared" si="112"/>
        <v>213</v>
      </c>
      <c r="K860" s="686" t="str">
        <f t="shared" si="113"/>
        <v>21301</v>
      </c>
      <c r="L860" s="686" t="str">
        <f t="shared" si="114"/>
        <v>2130124</v>
      </c>
    </row>
    <row r="861" s="529" customFormat="1" ht="34.9" customHeight="1" spans="1:12">
      <c r="A861" s="484">
        <v>2130125</v>
      </c>
      <c r="B861" s="243" t="s">
        <v>779</v>
      </c>
      <c r="C861" s="561">
        <v>0</v>
      </c>
      <c r="D861" s="561">
        <v>1</v>
      </c>
      <c r="E861" s="478">
        <v>1</v>
      </c>
      <c r="F861" s="477" t="str">
        <f t="shared" si="108"/>
        <v/>
      </c>
      <c r="G861" s="477">
        <f t="shared" si="109"/>
        <v>1</v>
      </c>
      <c r="H861" s="731" t="str">
        <f t="shared" si="110"/>
        <v>是</v>
      </c>
      <c r="I861" s="732" t="str">
        <f t="shared" si="111"/>
        <v>项</v>
      </c>
      <c r="J861" s="686" t="str">
        <f t="shared" si="112"/>
        <v>213</v>
      </c>
      <c r="K861" s="686" t="str">
        <f t="shared" si="113"/>
        <v>21301</v>
      </c>
      <c r="L861" s="686" t="str">
        <f t="shared" si="114"/>
        <v>2130125</v>
      </c>
    </row>
    <row r="862" s="529" customFormat="1" ht="34.9" customHeight="1" spans="1:12">
      <c r="A862" s="484">
        <v>2130126</v>
      </c>
      <c r="B862" s="243" t="s">
        <v>780</v>
      </c>
      <c r="C862" s="561">
        <v>830</v>
      </c>
      <c r="D862" s="561">
        <v>2022</v>
      </c>
      <c r="E862" s="478">
        <v>683</v>
      </c>
      <c r="F862" s="477">
        <f t="shared" si="108"/>
        <v>-0.17710843373494</v>
      </c>
      <c r="G862" s="477">
        <f t="shared" si="109"/>
        <v>0.337784371909001</v>
      </c>
      <c r="H862" s="731" t="str">
        <f t="shared" si="110"/>
        <v>是</v>
      </c>
      <c r="I862" s="732" t="str">
        <f t="shared" si="111"/>
        <v>项</v>
      </c>
      <c r="J862" s="686" t="str">
        <f t="shared" si="112"/>
        <v>213</v>
      </c>
      <c r="K862" s="686" t="str">
        <f t="shared" si="113"/>
        <v>21301</v>
      </c>
      <c r="L862" s="686" t="str">
        <f t="shared" si="114"/>
        <v>2130126</v>
      </c>
    </row>
    <row r="863" s="529" customFormat="1" ht="34.9" customHeight="1" spans="1:12">
      <c r="A863" s="484">
        <v>2130135</v>
      </c>
      <c r="B863" s="243" t="s">
        <v>781</v>
      </c>
      <c r="C863" s="561">
        <v>626</v>
      </c>
      <c r="D863" s="561">
        <v>1302</v>
      </c>
      <c r="E863" s="478">
        <v>245</v>
      </c>
      <c r="F863" s="477">
        <f t="shared" si="108"/>
        <v>-0.608626198083067</v>
      </c>
      <c r="G863" s="477">
        <f t="shared" si="109"/>
        <v>0.188172043010753</v>
      </c>
      <c r="H863" s="731" t="str">
        <f t="shared" si="110"/>
        <v>是</v>
      </c>
      <c r="I863" s="732" t="str">
        <f t="shared" si="111"/>
        <v>项</v>
      </c>
      <c r="J863" s="686" t="str">
        <f t="shared" si="112"/>
        <v>213</v>
      </c>
      <c r="K863" s="686" t="str">
        <f t="shared" si="113"/>
        <v>21301</v>
      </c>
      <c r="L863" s="686" t="str">
        <f t="shared" si="114"/>
        <v>2130135</v>
      </c>
    </row>
    <row r="864" s="529" customFormat="1" ht="34.9" hidden="1" customHeight="1" spans="1:12">
      <c r="A864" s="484">
        <v>2130142</v>
      </c>
      <c r="B864" s="243" t="s">
        <v>782</v>
      </c>
      <c r="C864" s="300">
        <v>0</v>
      </c>
      <c r="D864" s="301">
        <v>0</v>
      </c>
      <c r="E864" s="301">
        <v>0</v>
      </c>
      <c r="F864" s="477" t="str">
        <f t="shared" si="108"/>
        <v/>
      </c>
      <c r="G864" s="477" t="str">
        <f t="shared" si="109"/>
        <v/>
      </c>
      <c r="H864" s="731" t="str">
        <f t="shared" si="110"/>
        <v>否</v>
      </c>
      <c r="I864" s="732" t="str">
        <f t="shared" si="111"/>
        <v>项</v>
      </c>
      <c r="J864" s="686" t="str">
        <f t="shared" si="112"/>
        <v>213</v>
      </c>
      <c r="K864" s="686" t="str">
        <f t="shared" si="113"/>
        <v>21301</v>
      </c>
      <c r="L864" s="686" t="str">
        <f t="shared" si="114"/>
        <v>2130142</v>
      </c>
    </row>
    <row r="865" s="529" customFormat="1" ht="34.9" customHeight="1" spans="1:12">
      <c r="A865" s="484">
        <v>2130148</v>
      </c>
      <c r="B865" s="243" t="s">
        <v>783</v>
      </c>
      <c r="C865" s="561">
        <v>2</v>
      </c>
      <c r="D865" s="561">
        <v>30</v>
      </c>
      <c r="E865" s="478">
        <v>0</v>
      </c>
      <c r="F865" s="477">
        <f t="shared" si="108"/>
        <v>-1</v>
      </c>
      <c r="G865" s="477">
        <f t="shared" si="109"/>
        <v>0</v>
      </c>
      <c r="H865" s="731" t="str">
        <f t="shared" si="110"/>
        <v>是</v>
      </c>
      <c r="I865" s="732" t="str">
        <f t="shared" si="111"/>
        <v>项</v>
      </c>
      <c r="J865" s="686" t="str">
        <f t="shared" si="112"/>
        <v>213</v>
      </c>
      <c r="K865" s="686" t="str">
        <f t="shared" si="113"/>
        <v>21301</v>
      </c>
      <c r="L865" s="686" t="str">
        <f t="shared" si="114"/>
        <v>2130148</v>
      </c>
    </row>
    <row r="866" s="529" customFormat="1" ht="34.9" hidden="1" customHeight="1" spans="1:12">
      <c r="A866" s="484">
        <v>2130152</v>
      </c>
      <c r="B866" s="243" t="s">
        <v>784</v>
      </c>
      <c r="C866" s="300">
        <v>0</v>
      </c>
      <c r="D866" s="301">
        <v>0</v>
      </c>
      <c r="E866" s="548">
        <v>0</v>
      </c>
      <c r="F866" s="477" t="str">
        <f t="shared" si="108"/>
        <v/>
      </c>
      <c r="G866" s="477" t="str">
        <f t="shared" si="109"/>
        <v/>
      </c>
      <c r="H866" s="731" t="str">
        <f t="shared" si="110"/>
        <v>否</v>
      </c>
      <c r="I866" s="732" t="str">
        <f t="shared" si="111"/>
        <v>项</v>
      </c>
      <c r="J866" s="686" t="str">
        <f t="shared" si="112"/>
        <v>213</v>
      </c>
      <c r="K866" s="686" t="str">
        <f t="shared" si="113"/>
        <v>21301</v>
      </c>
      <c r="L866" s="686" t="str">
        <f t="shared" si="114"/>
        <v>2130152</v>
      </c>
    </row>
    <row r="867" s="529" customFormat="1" ht="34.9" customHeight="1" spans="1:12">
      <c r="A867" s="484">
        <v>2130153</v>
      </c>
      <c r="B867" s="243" t="s">
        <v>785</v>
      </c>
      <c r="C867" s="561">
        <v>247</v>
      </c>
      <c r="D867" s="561">
        <v>3456</v>
      </c>
      <c r="E867" s="478">
        <v>2419</v>
      </c>
      <c r="F867" s="477">
        <f t="shared" si="108"/>
        <v>8.79352226720648</v>
      </c>
      <c r="G867" s="477">
        <f t="shared" si="109"/>
        <v>0.69994212962963</v>
      </c>
      <c r="H867" s="731" t="str">
        <f t="shared" si="110"/>
        <v>是</v>
      </c>
      <c r="I867" s="732" t="str">
        <f t="shared" si="111"/>
        <v>项</v>
      </c>
      <c r="J867" s="686" t="str">
        <f t="shared" si="112"/>
        <v>213</v>
      </c>
      <c r="K867" s="686" t="str">
        <f t="shared" si="113"/>
        <v>21301</v>
      </c>
      <c r="L867" s="686" t="str">
        <f t="shared" si="114"/>
        <v>2130153</v>
      </c>
    </row>
    <row r="868" s="529" customFormat="1" ht="34.9" customHeight="1" spans="1:12">
      <c r="A868" s="484">
        <v>2130199</v>
      </c>
      <c r="B868" s="243" t="s">
        <v>786</v>
      </c>
      <c r="C868" s="561">
        <v>0</v>
      </c>
      <c r="D868" s="561">
        <v>1</v>
      </c>
      <c r="E868" s="478">
        <v>0</v>
      </c>
      <c r="F868" s="477" t="str">
        <f t="shared" si="108"/>
        <v/>
      </c>
      <c r="G868" s="477">
        <f t="shared" si="109"/>
        <v>0</v>
      </c>
      <c r="H868" s="731" t="str">
        <f t="shared" si="110"/>
        <v>是</v>
      </c>
      <c r="I868" s="732" t="str">
        <f t="shared" si="111"/>
        <v>项</v>
      </c>
      <c r="J868" s="686" t="str">
        <f t="shared" si="112"/>
        <v>213</v>
      </c>
      <c r="K868" s="686" t="str">
        <f t="shared" si="113"/>
        <v>21301</v>
      </c>
      <c r="L868" s="686" t="str">
        <f t="shared" si="114"/>
        <v>2130199</v>
      </c>
    </row>
    <row r="869" s="529" customFormat="1" ht="34.9" customHeight="1" spans="1:12">
      <c r="A869" s="482">
        <v>21302</v>
      </c>
      <c r="B869" s="483" t="s">
        <v>787</v>
      </c>
      <c r="C869" s="693">
        <f>SUMIFS(C870:C$1302,$I870:$I$1302,"项",$K870:$K$1302,$A869)</f>
        <v>5659</v>
      </c>
      <c r="D869" s="693">
        <f>SUMIFS(D870:D$1302,$I870:$I$1302,"项",$K870:$K$1302,$A869)</f>
        <v>7328</v>
      </c>
      <c r="E869" s="693">
        <f>SUMIFS(E870:E$1302,$I870:$I$1302,"项",$K870:$K$1302,$A869)</f>
        <v>5648</v>
      </c>
      <c r="F869" s="477">
        <f t="shared" si="108"/>
        <v>-0.00194380632620605</v>
      </c>
      <c r="G869" s="477">
        <f t="shared" si="109"/>
        <v>0.770742358078603</v>
      </c>
      <c r="H869" s="731" t="str">
        <f t="shared" si="110"/>
        <v>是</v>
      </c>
      <c r="I869" s="732" t="str">
        <f t="shared" si="111"/>
        <v>款</v>
      </c>
      <c r="J869" s="686" t="str">
        <f t="shared" si="112"/>
        <v>213</v>
      </c>
      <c r="K869" s="686" t="str">
        <f t="shared" si="113"/>
        <v>21302</v>
      </c>
      <c r="L869" s="686" t="str">
        <f t="shared" si="114"/>
        <v>21302</v>
      </c>
    </row>
    <row r="870" s="529" customFormat="1" ht="34.9" customHeight="1" spans="1:12">
      <c r="A870" s="484">
        <v>2130201</v>
      </c>
      <c r="B870" s="243" t="s">
        <v>151</v>
      </c>
      <c r="C870" s="561">
        <v>260</v>
      </c>
      <c r="D870" s="561">
        <v>235</v>
      </c>
      <c r="E870" s="478">
        <v>240</v>
      </c>
      <c r="F870" s="477">
        <f t="shared" si="108"/>
        <v>-0.0769230769230769</v>
      </c>
      <c r="G870" s="477">
        <f t="shared" si="109"/>
        <v>1.02127659574468</v>
      </c>
      <c r="H870" s="731" t="str">
        <f t="shared" si="110"/>
        <v>是</v>
      </c>
      <c r="I870" s="732" t="str">
        <f t="shared" si="111"/>
        <v>项</v>
      </c>
      <c r="J870" s="686" t="str">
        <f t="shared" si="112"/>
        <v>213</v>
      </c>
      <c r="K870" s="686" t="str">
        <f t="shared" si="113"/>
        <v>21302</v>
      </c>
      <c r="L870" s="686" t="str">
        <f t="shared" si="114"/>
        <v>2130201</v>
      </c>
    </row>
    <row r="871" s="529" customFormat="1" ht="34.9" hidden="1" customHeight="1" spans="1:12">
      <c r="A871" s="484">
        <v>2130202</v>
      </c>
      <c r="B871" s="243" t="s">
        <v>152</v>
      </c>
      <c r="C871" s="300">
        <v>0</v>
      </c>
      <c r="D871" s="301">
        <v>0</v>
      </c>
      <c r="E871" s="548">
        <v>0</v>
      </c>
      <c r="F871" s="477" t="str">
        <f t="shared" si="108"/>
        <v/>
      </c>
      <c r="G871" s="477" t="str">
        <f t="shared" si="109"/>
        <v/>
      </c>
      <c r="H871" s="731" t="str">
        <f t="shared" si="110"/>
        <v>否</v>
      </c>
      <c r="I871" s="732" t="str">
        <f t="shared" si="111"/>
        <v>项</v>
      </c>
      <c r="J871" s="686" t="str">
        <f t="shared" si="112"/>
        <v>213</v>
      </c>
      <c r="K871" s="686" t="str">
        <f t="shared" si="113"/>
        <v>21302</v>
      </c>
      <c r="L871" s="686" t="str">
        <f t="shared" si="114"/>
        <v>2130202</v>
      </c>
    </row>
    <row r="872" s="529" customFormat="1" ht="34.9" hidden="1" customHeight="1" spans="1:12">
      <c r="A872" s="484">
        <v>2130203</v>
      </c>
      <c r="B872" s="243" t="s">
        <v>153</v>
      </c>
      <c r="C872" s="300">
        <v>0</v>
      </c>
      <c r="D872" s="301">
        <v>0</v>
      </c>
      <c r="E872" s="548">
        <v>0</v>
      </c>
      <c r="F872" s="477" t="str">
        <f t="shared" si="108"/>
        <v/>
      </c>
      <c r="G872" s="477" t="str">
        <f t="shared" si="109"/>
        <v/>
      </c>
      <c r="H872" s="731" t="str">
        <f t="shared" si="110"/>
        <v>否</v>
      </c>
      <c r="I872" s="732" t="str">
        <f t="shared" si="111"/>
        <v>项</v>
      </c>
      <c r="J872" s="686" t="str">
        <f t="shared" si="112"/>
        <v>213</v>
      </c>
      <c r="K872" s="686" t="str">
        <f t="shared" si="113"/>
        <v>21302</v>
      </c>
      <c r="L872" s="686" t="str">
        <f t="shared" si="114"/>
        <v>2130203</v>
      </c>
    </row>
    <row r="873" s="529" customFormat="1" ht="34.9" customHeight="1" spans="1:12">
      <c r="A873" s="484">
        <v>2130204</v>
      </c>
      <c r="B873" s="243" t="s">
        <v>788</v>
      </c>
      <c r="C873" s="561">
        <v>1823</v>
      </c>
      <c r="D873" s="561">
        <v>1717</v>
      </c>
      <c r="E873" s="478">
        <v>1902</v>
      </c>
      <c r="F873" s="477">
        <f t="shared" si="108"/>
        <v>0.0433351618211739</v>
      </c>
      <c r="G873" s="477">
        <f t="shared" si="109"/>
        <v>1.10774606872452</v>
      </c>
      <c r="H873" s="731" t="str">
        <f t="shared" si="110"/>
        <v>是</v>
      </c>
      <c r="I873" s="732" t="str">
        <f t="shared" si="111"/>
        <v>项</v>
      </c>
      <c r="J873" s="686" t="str">
        <f t="shared" si="112"/>
        <v>213</v>
      </c>
      <c r="K873" s="686" t="str">
        <f t="shared" si="113"/>
        <v>21302</v>
      </c>
      <c r="L873" s="686" t="str">
        <f t="shared" si="114"/>
        <v>2130204</v>
      </c>
    </row>
    <row r="874" s="529" customFormat="1" ht="34.9" customHeight="1" spans="1:12">
      <c r="A874" s="484">
        <v>2130205</v>
      </c>
      <c r="B874" s="243" t="s">
        <v>789</v>
      </c>
      <c r="C874" s="561">
        <v>189</v>
      </c>
      <c r="D874" s="561">
        <v>4091</v>
      </c>
      <c r="E874" s="478">
        <v>3105</v>
      </c>
      <c r="F874" s="477">
        <f t="shared" si="108"/>
        <v>15.4285714285714</v>
      </c>
      <c r="G874" s="477">
        <f t="shared" si="109"/>
        <v>0.75898313370814</v>
      </c>
      <c r="H874" s="731" t="str">
        <f t="shared" si="110"/>
        <v>是</v>
      </c>
      <c r="I874" s="732" t="str">
        <f t="shared" si="111"/>
        <v>项</v>
      </c>
      <c r="J874" s="686" t="str">
        <f t="shared" si="112"/>
        <v>213</v>
      </c>
      <c r="K874" s="686" t="str">
        <f t="shared" si="113"/>
        <v>21302</v>
      </c>
      <c r="L874" s="686" t="str">
        <f t="shared" si="114"/>
        <v>2130205</v>
      </c>
    </row>
    <row r="875" s="529" customFormat="1" ht="34.9" customHeight="1" spans="1:12">
      <c r="A875" s="484">
        <v>2130206</v>
      </c>
      <c r="B875" s="243" t="s">
        <v>790</v>
      </c>
      <c r="C875" s="561">
        <v>0</v>
      </c>
      <c r="D875" s="561">
        <v>116</v>
      </c>
      <c r="E875" s="478">
        <v>0</v>
      </c>
      <c r="F875" s="477" t="str">
        <f t="shared" si="108"/>
        <v/>
      </c>
      <c r="G875" s="477">
        <f t="shared" si="109"/>
        <v>0</v>
      </c>
      <c r="H875" s="731" t="str">
        <f t="shared" si="110"/>
        <v>是</v>
      </c>
      <c r="I875" s="732" t="str">
        <f t="shared" si="111"/>
        <v>项</v>
      </c>
      <c r="J875" s="686" t="str">
        <f t="shared" si="112"/>
        <v>213</v>
      </c>
      <c r="K875" s="686" t="str">
        <f t="shared" si="113"/>
        <v>21302</v>
      </c>
      <c r="L875" s="686" t="str">
        <f t="shared" si="114"/>
        <v>2130206</v>
      </c>
    </row>
    <row r="876" s="529" customFormat="1" ht="34.9" customHeight="1" spans="1:12">
      <c r="A876" s="484">
        <v>2130207</v>
      </c>
      <c r="B876" s="243" t="s">
        <v>791</v>
      </c>
      <c r="C876" s="561">
        <v>37</v>
      </c>
      <c r="D876" s="561">
        <v>10</v>
      </c>
      <c r="E876" s="478">
        <v>10</v>
      </c>
      <c r="F876" s="477">
        <f t="shared" si="108"/>
        <v>-0.72972972972973</v>
      </c>
      <c r="G876" s="477">
        <f t="shared" si="109"/>
        <v>1</v>
      </c>
      <c r="H876" s="731" t="str">
        <f t="shared" si="110"/>
        <v>是</v>
      </c>
      <c r="I876" s="732" t="str">
        <f t="shared" si="111"/>
        <v>项</v>
      </c>
      <c r="J876" s="686" t="str">
        <f t="shared" si="112"/>
        <v>213</v>
      </c>
      <c r="K876" s="686" t="str">
        <f t="shared" si="113"/>
        <v>21302</v>
      </c>
      <c r="L876" s="686" t="str">
        <f t="shared" si="114"/>
        <v>2130207</v>
      </c>
    </row>
    <row r="877" s="529" customFormat="1" ht="34.9" customHeight="1" spans="1:12">
      <c r="A877" s="484">
        <v>2130209</v>
      </c>
      <c r="B877" s="243" t="s">
        <v>792</v>
      </c>
      <c r="C877" s="561">
        <v>830</v>
      </c>
      <c r="D877" s="561">
        <v>126</v>
      </c>
      <c r="E877" s="478">
        <v>176</v>
      </c>
      <c r="F877" s="477">
        <f t="shared" si="108"/>
        <v>-0.787951807228916</v>
      </c>
      <c r="G877" s="477">
        <f t="shared" si="109"/>
        <v>1.3968253968254</v>
      </c>
      <c r="H877" s="731" t="str">
        <f t="shared" si="110"/>
        <v>是</v>
      </c>
      <c r="I877" s="732" t="str">
        <f t="shared" si="111"/>
        <v>项</v>
      </c>
      <c r="J877" s="686" t="str">
        <f t="shared" si="112"/>
        <v>213</v>
      </c>
      <c r="K877" s="686" t="str">
        <f t="shared" si="113"/>
        <v>21302</v>
      </c>
      <c r="L877" s="686" t="str">
        <f t="shared" si="114"/>
        <v>2130209</v>
      </c>
    </row>
    <row r="878" s="529" customFormat="1" ht="34.9" hidden="1" customHeight="1" spans="1:12">
      <c r="A878" s="484">
        <v>2130211</v>
      </c>
      <c r="B878" s="243" t="s">
        <v>793</v>
      </c>
      <c r="C878" s="300">
        <v>0</v>
      </c>
      <c r="D878" s="301">
        <v>0</v>
      </c>
      <c r="E878" s="548">
        <v>0</v>
      </c>
      <c r="F878" s="477" t="str">
        <f t="shared" si="108"/>
        <v/>
      </c>
      <c r="G878" s="477" t="str">
        <f t="shared" si="109"/>
        <v/>
      </c>
      <c r="H878" s="731" t="str">
        <f t="shared" si="110"/>
        <v>否</v>
      </c>
      <c r="I878" s="732" t="str">
        <f t="shared" si="111"/>
        <v>项</v>
      </c>
      <c r="J878" s="686" t="str">
        <f t="shared" si="112"/>
        <v>213</v>
      </c>
      <c r="K878" s="686" t="str">
        <f t="shared" si="113"/>
        <v>21302</v>
      </c>
      <c r="L878" s="686" t="str">
        <f t="shared" si="114"/>
        <v>2130211</v>
      </c>
    </row>
    <row r="879" s="529" customFormat="1" ht="34.9" hidden="1" customHeight="1" spans="1:12">
      <c r="A879" s="484">
        <v>2130212</v>
      </c>
      <c r="B879" s="243" t="s">
        <v>794</v>
      </c>
      <c r="C879" s="300">
        <v>0</v>
      </c>
      <c r="D879" s="301">
        <v>0</v>
      </c>
      <c r="E879" s="548">
        <v>0</v>
      </c>
      <c r="F879" s="477" t="str">
        <f t="shared" si="108"/>
        <v/>
      </c>
      <c r="G879" s="477" t="str">
        <f t="shared" si="109"/>
        <v/>
      </c>
      <c r="H879" s="731" t="str">
        <f t="shared" si="110"/>
        <v>否</v>
      </c>
      <c r="I879" s="732" t="str">
        <f t="shared" si="111"/>
        <v>项</v>
      </c>
      <c r="J879" s="686" t="str">
        <f t="shared" si="112"/>
        <v>213</v>
      </c>
      <c r="K879" s="686" t="str">
        <f t="shared" si="113"/>
        <v>21302</v>
      </c>
      <c r="L879" s="686" t="str">
        <f t="shared" si="114"/>
        <v>2130212</v>
      </c>
    </row>
    <row r="880" s="529" customFormat="1" ht="34.9" hidden="1" customHeight="1" spans="1:12">
      <c r="A880" s="484">
        <v>2130213</v>
      </c>
      <c r="B880" s="243" t="s">
        <v>795</v>
      </c>
      <c r="C880" s="300">
        <v>0</v>
      </c>
      <c r="D880" s="301">
        <v>0</v>
      </c>
      <c r="E880" s="548">
        <v>0</v>
      </c>
      <c r="F880" s="477" t="str">
        <f t="shared" si="108"/>
        <v/>
      </c>
      <c r="G880" s="477" t="str">
        <f t="shared" si="109"/>
        <v/>
      </c>
      <c r="H880" s="731" t="str">
        <f t="shared" si="110"/>
        <v>否</v>
      </c>
      <c r="I880" s="732" t="str">
        <f t="shared" si="111"/>
        <v>项</v>
      </c>
      <c r="J880" s="686" t="str">
        <f t="shared" si="112"/>
        <v>213</v>
      </c>
      <c r="K880" s="686" t="str">
        <f t="shared" si="113"/>
        <v>21302</v>
      </c>
      <c r="L880" s="686" t="str">
        <f t="shared" si="114"/>
        <v>2130213</v>
      </c>
    </row>
    <row r="881" s="529" customFormat="1" ht="34.9" hidden="1" customHeight="1" spans="1:12">
      <c r="A881" s="484">
        <v>2130217</v>
      </c>
      <c r="B881" s="243" t="s">
        <v>796</v>
      </c>
      <c r="C881" s="300">
        <v>0</v>
      </c>
      <c r="D881" s="301">
        <v>0</v>
      </c>
      <c r="E881" s="548">
        <v>0</v>
      </c>
      <c r="F881" s="477" t="str">
        <f t="shared" si="108"/>
        <v/>
      </c>
      <c r="G881" s="477" t="str">
        <f t="shared" si="109"/>
        <v/>
      </c>
      <c r="H881" s="731" t="str">
        <f t="shared" si="110"/>
        <v>否</v>
      </c>
      <c r="I881" s="732" t="str">
        <f t="shared" si="111"/>
        <v>项</v>
      </c>
      <c r="J881" s="686" t="str">
        <f t="shared" si="112"/>
        <v>213</v>
      </c>
      <c r="K881" s="686" t="str">
        <f t="shared" si="113"/>
        <v>21302</v>
      </c>
      <c r="L881" s="686" t="str">
        <f t="shared" si="114"/>
        <v>2130217</v>
      </c>
    </row>
    <row r="882" s="529" customFormat="1" ht="34.9" hidden="1" customHeight="1" spans="1:12">
      <c r="A882" s="484">
        <v>2130220</v>
      </c>
      <c r="B882" s="243" t="s">
        <v>797</v>
      </c>
      <c r="C882" s="300">
        <v>0</v>
      </c>
      <c r="D882" s="301">
        <v>0</v>
      </c>
      <c r="E882" s="548">
        <v>0</v>
      </c>
      <c r="F882" s="477" t="str">
        <f t="shared" si="108"/>
        <v/>
      </c>
      <c r="G882" s="477" t="str">
        <f t="shared" si="109"/>
        <v/>
      </c>
      <c r="H882" s="731" t="str">
        <f t="shared" si="110"/>
        <v>否</v>
      </c>
      <c r="I882" s="732" t="str">
        <f t="shared" si="111"/>
        <v>项</v>
      </c>
      <c r="J882" s="686" t="str">
        <f t="shared" si="112"/>
        <v>213</v>
      </c>
      <c r="K882" s="686" t="str">
        <f t="shared" si="113"/>
        <v>21302</v>
      </c>
      <c r="L882" s="686" t="str">
        <f t="shared" si="114"/>
        <v>2130220</v>
      </c>
    </row>
    <row r="883" s="529" customFormat="1" ht="34.9" customHeight="1" spans="1:12">
      <c r="A883" s="484">
        <v>2130221</v>
      </c>
      <c r="B883" s="243" t="s">
        <v>798</v>
      </c>
      <c r="C883" s="561">
        <v>0</v>
      </c>
      <c r="D883" s="561">
        <v>36</v>
      </c>
      <c r="E883" s="478">
        <v>0</v>
      </c>
      <c r="F883" s="477" t="str">
        <f t="shared" si="108"/>
        <v/>
      </c>
      <c r="G883" s="477">
        <f t="shared" si="109"/>
        <v>0</v>
      </c>
      <c r="H883" s="731" t="str">
        <f t="shared" si="110"/>
        <v>是</v>
      </c>
      <c r="I883" s="732" t="str">
        <f t="shared" si="111"/>
        <v>项</v>
      </c>
      <c r="J883" s="686" t="str">
        <f t="shared" si="112"/>
        <v>213</v>
      </c>
      <c r="K883" s="686" t="str">
        <f t="shared" si="113"/>
        <v>21302</v>
      </c>
      <c r="L883" s="686" t="str">
        <f t="shared" si="114"/>
        <v>2130221</v>
      </c>
    </row>
    <row r="884" s="529" customFormat="1" ht="34.9" hidden="1" customHeight="1" spans="1:12">
      <c r="A884" s="484">
        <v>2130223</v>
      </c>
      <c r="B884" s="243" t="s">
        <v>799</v>
      </c>
      <c r="C884" s="300">
        <v>0</v>
      </c>
      <c r="D884" s="301">
        <v>0</v>
      </c>
      <c r="E884" s="548">
        <v>0</v>
      </c>
      <c r="F884" s="477" t="str">
        <f t="shared" si="108"/>
        <v/>
      </c>
      <c r="G884" s="477" t="str">
        <f t="shared" si="109"/>
        <v/>
      </c>
      <c r="H884" s="731" t="str">
        <f t="shared" si="110"/>
        <v>否</v>
      </c>
      <c r="I884" s="732" t="str">
        <f t="shared" si="111"/>
        <v>项</v>
      </c>
      <c r="J884" s="686" t="str">
        <f t="shared" si="112"/>
        <v>213</v>
      </c>
      <c r="K884" s="686" t="str">
        <f t="shared" si="113"/>
        <v>21302</v>
      </c>
      <c r="L884" s="686" t="str">
        <f t="shared" si="114"/>
        <v>2130223</v>
      </c>
    </row>
    <row r="885" s="529" customFormat="1" ht="34.9" hidden="1" customHeight="1" spans="1:12">
      <c r="A885" s="484">
        <v>2130226</v>
      </c>
      <c r="B885" s="243" t="s">
        <v>800</v>
      </c>
      <c r="C885" s="300">
        <v>0</v>
      </c>
      <c r="D885" s="301">
        <v>0</v>
      </c>
      <c r="E885" s="548">
        <v>0</v>
      </c>
      <c r="F885" s="477" t="str">
        <f t="shared" si="108"/>
        <v/>
      </c>
      <c r="G885" s="477" t="str">
        <f t="shared" si="109"/>
        <v/>
      </c>
      <c r="H885" s="731" t="str">
        <f t="shared" si="110"/>
        <v>否</v>
      </c>
      <c r="I885" s="732" t="str">
        <f t="shared" si="111"/>
        <v>项</v>
      </c>
      <c r="J885" s="686" t="str">
        <f t="shared" si="112"/>
        <v>213</v>
      </c>
      <c r="K885" s="686" t="str">
        <f t="shared" si="113"/>
        <v>21302</v>
      </c>
      <c r="L885" s="686" t="str">
        <f t="shared" si="114"/>
        <v>2130226</v>
      </c>
    </row>
    <row r="886" s="529" customFormat="1" ht="34.9" hidden="1" customHeight="1" spans="1:12">
      <c r="A886" s="484">
        <v>2130227</v>
      </c>
      <c r="B886" s="243" t="s">
        <v>801</v>
      </c>
      <c r="C886" s="300">
        <v>0</v>
      </c>
      <c r="D886" s="301">
        <v>0</v>
      </c>
      <c r="E886" s="548">
        <v>0</v>
      </c>
      <c r="F886" s="477" t="str">
        <f t="shared" si="108"/>
        <v/>
      </c>
      <c r="G886" s="477" t="str">
        <f t="shared" si="109"/>
        <v/>
      </c>
      <c r="H886" s="731" t="str">
        <f t="shared" si="110"/>
        <v>否</v>
      </c>
      <c r="I886" s="732" t="str">
        <f t="shared" si="111"/>
        <v>项</v>
      </c>
      <c r="J886" s="686" t="str">
        <f t="shared" si="112"/>
        <v>213</v>
      </c>
      <c r="K886" s="686" t="str">
        <f t="shared" si="113"/>
        <v>21302</v>
      </c>
      <c r="L886" s="686" t="str">
        <f t="shared" si="114"/>
        <v>2130227</v>
      </c>
    </row>
    <row r="887" s="529" customFormat="1" ht="34.9" customHeight="1" spans="1:12">
      <c r="A887" s="484">
        <v>2130234</v>
      </c>
      <c r="B887" s="243" t="s">
        <v>802</v>
      </c>
      <c r="C887" s="561">
        <v>73</v>
      </c>
      <c r="D887" s="561">
        <v>135</v>
      </c>
      <c r="E887" s="478">
        <v>88</v>
      </c>
      <c r="F887" s="477">
        <f t="shared" si="108"/>
        <v>0.205479452054794</v>
      </c>
      <c r="G887" s="477">
        <f t="shared" si="109"/>
        <v>0.651851851851852</v>
      </c>
      <c r="H887" s="731" t="str">
        <f t="shared" si="110"/>
        <v>是</v>
      </c>
      <c r="I887" s="732" t="str">
        <f t="shared" si="111"/>
        <v>项</v>
      </c>
      <c r="J887" s="686" t="str">
        <f t="shared" si="112"/>
        <v>213</v>
      </c>
      <c r="K887" s="686" t="str">
        <f t="shared" si="113"/>
        <v>21302</v>
      </c>
      <c r="L887" s="686" t="str">
        <f t="shared" si="114"/>
        <v>2130234</v>
      </c>
    </row>
    <row r="888" s="529" customFormat="1" ht="34.9" hidden="1" customHeight="1" spans="1:12">
      <c r="A888" s="484">
        <v>2130236</v>
      </c>
      <c r="B888" s="243" t="s">
        <v>803</v>
      </c>
      <c r="C888" s="300">
        <v>0</v>
      </c>
      <c r="D888" s="301">
        <v>0</v>
      </c>
      <c r="E888" s="548">
        <v>0</v>
      </c>
      <c r="F888" s="477" t="str">
        <f t="shared" si="108"/>
        <v/>
      </c>
      <c r="G888" s="477" t="str">
        <f t="shared" si="109"/>
        <v/>
      </c>
      <c r="H888" s="731" t="str">
        <f t="shared" si="110"/>
        <v>否</v>
      </c>
      <c r="I888" s="732" t="str">
        <f t="shared" si="111"/>
        <v>项</v>
      </c>
      <c r="J888" s="686" t="str">
        <f t="shared" si="112"/>
        <v>213</v>
      </c>
      <c r="K888" s="686" t="str">
        <f t="shared" si="113"/>
        <v>21302</v>
      </c>
      <c r="L888" s="686" t="str">
        <f t="shared" si="114"/>
        <v>2130236</v>
      </c>
    </row>
    <row r="889" s="529" customFormat="1" ht="34.9" hidden="1" customHeight="1" spans="1:12">
      <c r="A889" s="484">
        <v>2130237</v>
      </c>
      <c r="B889" s="243" t="s">
        <v>772</v>
      </c>
      <c r="C889" s="300">
        <v>0</v>
      </c>
      <c r="D889" s="301">
        <v>0</v>
      </c>
      <c r="E889" s="301">
        <v>0</v>
      </c>
      <c r="F889" s="477" t="str">
        <f t="shared" si="108"/>
        <v/>
      </c>
      <c r="G889" s="477" t="str">
        <f t="shared" si="109"/>
        <v/>
      </c>
      <c r="H889" s="731" t="str">
        <f t="shared" si="110"/>
        <v>否</v>
      </c>
      <c r="I889" s="732" t="str">
        <f t="shared" si="111"/>
        <v>项</v>
      </c>
      <c r="J889" s="686" t="str">
        <f t="shared" si="112"/>
        <v>213</v>
      </c>
      <c r="K889" s="686" t="str">
        <f t="shared" si="113"/>
        <v>21302</v>
      </c>
      <c r="L889" s="686" t="str">
        <f t="shared" si="114"/>
        <v>2130237</v>
      </c>
    </row>
    <row r="890" s="529" customFormat="1" ht="34.9" customHeight="1" spans="1:12">
      <c r="A890" s="484" t="s">
        <v>804</v>
      </c>
      <c r="B890" s="243" t="s">
        <v>805</v>
      </c>
      <c r="C890" s="561">
        <v>1735</v>
      </c>
      <c r="D890" s="561">
        <v>235</v>
      </c>
      <c r="E890" s="478">
        <v>16</v>
      </c>
      <c r="F890" s="477">
        <f t="shared" si="108"/>
        <v>-0.990778097982709</v>
      </c>
      <c r="G890" s="477">
        <f t="shared" si="109"/>
        <v>0.0680851063829787</v>
      </c>
      <c r="H890" s="731" t="str">
        <f t="shared" si="110"/>
        <v>是</v>
      </c>
      <c r="I890" s="732" t="str">
        <f t="shared" si="111"/>
        <v>项</v>
      </c>
      <c r="J890" s="686" t="str">
        <f t="shared" si="112"/>
        <v>213</v>
      </c>
      <c r="K890" s="686" t="str">
        <f t="shared" si="113"/>
        <v>21302</v>
      </c>
      <c r="L890" s="686" t="str">
        <f t="shared" si="114"/>
        <v>2130238</v>
      </c>
    </row>
    <row r="891" s="529" customFormat="1" ht="34.9" customHeight="1" spans="1:12">
      <c r="A891" s="484">
        <v>2130299</v>
      </c>
      <c r="B891" s="243" t="s">
        <v>806</v>
      </c>
      <c r="C891" s="561">
        <v>712</v>
      </c>
      <c r="D891" s="561">
        <v>627</v>
      </c>
      <c r="E891" s="478">
        <v>111</v>
      </c>
      <c r="F891" s="477">
        <f t="shared" si="108"/>
        <v>-0.844101123595506</v>
      </c>
      <c r="G891" s="477">
        <f t="shared" si="109"/>
        <v>0.177033492822967</v>
      </c>
      <c r="H891" s="731" t="str">
        <f t="shared" si="110"/>
        <v>是</v>
      </c>
      <c r="I891" s="732" t="str">
        <f t="shared" si="111"/>
        <v>项</v>
      </c>
      <c r="J891" s="686" t="str">
        <f t="shared" si="112"/>
        <v>213</v>
      </c>
      <c r="K891" s="686" t="str">
        <f t="shared" si="113"/>
        <v>21302</v>
      </c>
      <c r="L891" s="686" t="str">
        <f t="shared" si="114"/>
        <v>2130299</v>
      </c>
    </row>
    <row r="892" s="529" customFormat="1" ht="34.9" customHeight="1" spans="1:12">
      <c r="A892" s="482">
        <v>21303</v>
      </c>
      <c r="B892" s="483" t="s">
        <v>807</v>
      </c>
      <c r="C892" s="693">
        <f>SUMIFS(C893:C$1302,$I893:$I$1302,"项",$K893:$K$1302,$A892)</f>
        <v>14343</v>
      </c>
      <c r="D892" s="693">
        <f>SUMIFS(D893:D$1302,$I893:$I$1302,"项",$K893:$K$1302,$A892)</f>
        <v>21410</v>
      </c>
      <c r="E892" s="693">
        <f>SUMIFS(E893:E$1302,$I893:$I$1302,"项",$K893:$K$1302,$A892)</f>
        <v>17863</v>
      </c>
      <c r="F892" s="477">
        <f t="shared" si="108"/>
        <v>0.245415882311929</v>
      </c>
      <c r="G892" s="477">
        <f t="shared" si="109"/>
        <v>0.834329752452125</v>
      </c>
      <c r="H892" s="731" t="str">
        <f t="shared" si="110"/>
        <v>是</v>
      </c>
      <c r="I892" s="732" t="str">
        <f t="shared" si="111"/>
        <v>款</v>
      </c>
      <c r="J892" s="686" t="str">
        <f t="shared" si="112"/>
        <v>213</v>
      </c>
      <c r="K892" s="686" t="str">
        <f t="shared" si="113"/>
        <v>21303</v>
      </c>
      <c r="L892" s="686" t="str">
        <f t="shared" si="114"/>
        <v>21303</v>
      </c>
    </row>
    <row r="893" s="529" customFormat="1" ht="34.9" customHeight="1" spans="1:12">
      <c r="A893" s="484">
        <v>2130301</v>
      </c>
      <c r="B893" s="243" t="s">
        <v>151</v>
      </c>
      <c r="C893" s="561">
        <v>227</v>
      </c>
      <c r="D893" s="561">
        <v>238</v>
      </c>
      <c r="E893" s="478">
        <v>247</v>
      </c>
      <c r="F893" s="477">
        <f t="shared" si="108"/>
        <v>0.0881057268722467</v>
      </c>
      <c r="G893" s="477">
        <f t="shared" si="109"/>
        <v>1.03781512605042</v>
      </c>
      <c r="H893" s="731" t="str">
        <f t="shared" si="110"/>
        <v>是</v>
      </c>
      <c r="I893" s="732" t="str">
        <f t="shared" si="111"/>
        <v>项</v>
      </c>
      <c r="J893" s="686" t="str">
        <f t="shared" si="112"/>
        <v>213</v>
      </c>
      <c r="K893" s="686" t="str">
        <f t="shared" si="113"/>
        <v>21303</v>
      </c>
      <c r="L893" s="686" t="str">
        <f t="shared" si="114"/>
        <v>2130301</v>
      </c>
    </row>
    <row r="894" s="529" customFormat="1" ht="34.9" hidden="1" customHeight="1" spans="1:12">
      <c r="A894" s="484">
        <v>2130302</v>
      </c>
      <c r="B894" s="243" t="s">
        <v>152</v>
      </c>
      <c r="C894" s="300">
        <v>0</v>
      </c>
      <c r="D894" s="301">
        <v>0</v>
      </c>
      <c r="E894" s="548">
        <v>0</v>
      </c>
      <c r="F894" s="477" t="str">
        <f t="shared" si="108"/>
        <v/>
      </c>
      <c r="G894" s="477" t="str">
        <f t="shared" si="109"/>
        <v/>
      </c>
      <c r="H894" s="731" t="str">
        <f t="shared" si="110"/>
        <v>否</v>
      </c>
      <c r="I894" s="732" t="str">
        <f t="shared" si="111"/>
        <v>项</v>
      </c>
      <c r="J894" s="686" t="str">
        <f t="shared" si="112"/>
        <v>213</v>
      </c>
      <c r="K894" s="686" t="str">
        <f t="shared" si="113"/>
        <v>21303</v>
      </c>
      <c r="L894" s="686" t="str">
        <f t="shared" si="114"/>
        <v>2130302</v>
      </c>
    </row>
    <row r="895" s="529" customFormat="1" ht="34.9" hidden="1" customHeight="1" spans="1:12">
      <c r="A895" s="484">
        <v>2130303</v>
      </c>
      <c r="B895" s="243" t="s">
        <v>153</v>
      </c>
      <c r="C895" s="300">
        <v>0</v>
      </c>
      <c r="D895" s="301">
        <v>0</v>
      </c>
      <c r="E895" s="548">
        <v>0</v>
      </c>
      <c r="F895" s="477" t="str">
        <f t="shared" si="108"/>
        <v/>
      </c>
      <c r="G895" s="477" t="str">
        <f t="shared" si="109"/>
        <v/>
      </c>
      <c r="H895" s="731" t="str">
        <f t="shared" si="110"/>
        <v>否</v>
      </c>
      <c r="I895" s="732" t="str">
        <f t="shared" si="111"/>
        <v>项</v>
      </c>
      <c r="J895" s="686" t="str">
        <f t="shared" si="112"/>
        <v>213</v>
      </c>
      <c r="K895" s="686" t="str">
        <f t="shared" si="113"/>
        <v>21303</v>
      </c>
      <c r="L895" s="686" t="str">
        <f t="shared" si="114"/>
        <v>2130303</v>
      </c>
    </row>
    <row r="896" s="529" customFormat="1" ht="34.9" customHeight="1" spans="1:12">
      <c r="A896" s="484">
        <v>2130304</v>
      </c>
      <c r="B896" s="243" t="s">
        <v>808</v>
      </c>
      <c r="C896" s="561">
        <v>1473</v>
      </c>
      <c r="D896" s="561">
        <v>1372</v>
      </c>
      <c r="E896" s="478">
        <v>1526</v>
      </c>
      <c r="F896" s="477">
        <f t="shared" si="108"/>
        <v>0.035980991174474</v>
      </c>
      <c r="G896" s="477">
        <f t="shared" si="109"/>
        <v>1.11224489795918</v>
      </c>
      <c r="H896" s="731" t="str">
        <f t="shared" si="110"/>
        <v>是</v>
      </c>
      <c r="I896" s="732" t="str">
        <f t="shared" si="111"/>
        <v>项</v>
      </c>
      <c r="J896" s="686" t="str">
        <f t="shared" si="112"/>
        <v>213</v>
      </c>
      <c r="K896" s="686" t="str">
        <f t="shared" si="113"/>
        <v>21303</v>
      </c>
      <c r="L896" s="686" t="str">
        <f t="shared" si="114"/>
        <v>2130304</v>
      </c>
    </row>
    <row r="897" s="529" customFormat="1" ht="34.9" customHeight="1" spans="1:12">
      <c r="A897" s="484">
        <v>2130305</v>
      </c>
      <c r="B897" s="243" t="s">
        <v>809</v>
      </c>
      <c r="C897" s="561">
        <v>11550</v>
      </c>
      <c r="D897" s="561">
        <v>13516</v>
      </c>
      <c r="E897" s="478">
        <v>13084</v>
      </c>
      <c r="F897" s="477">
        <f t="shared" si="108"/>
        <v>0.132813852813853</v>
      </c>
      <c r="G897" s="477">
        <f t="shared" si="109"/>
        <v>0.968037881029891</v>
      </c>
      <c r="H897" s="731" t="str">
        <f t="shared" si="110"/>
        <v>是</v>
      </c>
      <c r="I897" s="732" t="str">
        <f t="shared" si="111"/>
        <v>项</v>
      </c>
      <c r="J897" s="686" t="str">
        <f t="shared" si="112"/>
        <v>213</v>
      </c>
      <c r="K897" s="686" t="str">
        <f t="shared" si="113"/>
        <v>21303</v>
      </c>
      <c r="L897" s="686" t="str">
        <f t="shared" si="114"/>
        <v>2130305</v>
      </c>
    </row>
    <row r="898" s="529" customFormat="1" ht="34.9" customHeight="1" spans="1:12">
      <c r="A898" s="484">
        <v>2130306</v>
      </c>
      <c r="B898" s="243" t="s">
        <v>810</v>
      </c>
      <c r="C898" s="561">
        <v>17</v>
      </c>
      <c r="D898" s="561">
        <v>121</v>
      </c>
      <c r="E898" s="478">
        <v>83</v>
      </c>
      <c r="F898" s="477">
        <f t="shared" si="108"/>
        <v>3.88235294117647</v>
      </c>
      <c r="G898" s="477">
        <f t="shared" si="109"/>
        <v>0.685950413223141</v>
      </c>
      <c r="H898" s="731" t="str">
        <f t="shared" si="110"/>
        <v>是</v>
      </c>
      <c r="I898" s="732" t="str">
        <f t="shared" si="111"/>
        <v>项</v>
      </c>
      <c r="J898" s="686" t="str">
        <f t="shared" si="112"/>
        <v>213</v>
      </c>
      <c r="K898" s="686" t="str">
        <f t="shared" si="113"/>
        <v>21303</v>
      </c>
      <c r="L898" s="686" t="str">
        <f t="shared" si="114"/>
        <v>2130306</v>
      </c>
    </row>
    <row r="899" s="529" customFormat="1" ht="34.9" customHeight="1" spans="1:12">
      <c r="A899" s="484">
        <v>2130307</v>
      </c>
      <c r="B899" s="243" t="s">
        <v>811</v>
      </c>
      <c r="C899" s="561">
        <v>0</v>
      </c>
      <c r="D899" s="561">
        <v>4</v>
      </c>
      <c r="E899" s="478">
        <v>0</v>
      </c>
      <c r="F899" s="477" t="str">
        <f t="shared" si="108"/>
        <v/>
      </c>
      <c r="G899" s="477">
        <f t="shared" si="109"/>
        <v>0</v>
      </c>
      <c r="H899" s="731" t="str">
        <f t="shared" si="110"/>
        <v>是</v>
      </c>
      <c r="I899" s="732" t="str">
        <f t="shared" si="111"/>
        <v>项</v>
      </c>
      <c r="J899" s="686" t="str">
        <f t="shared" si="112"/>
        <v>213</v>
      </c>
      <c r="K899" s="686" t="str">
        <f t="shared" si="113"/>
        <v>21303</v>
      </c>
      <c r="L899" s="686" t="str">
        <f t="shared" si="114"/>
        <v>2130307</v>
      </c>
    </row>
    <row r="900" s="529" customFormat="1" ht="34.9" hidden="1" customHeight="1" spans="1:12">
      <c r="A900" s="484">
        <v>2130308</v>
      </c>
      <c r="B900" s="243" t="s">
        <v>812</v>
      </c>
      <c r="C900" s="300">
        <v>0</v>
      </c>
      <c r="D900" s="301">
        <v>0</v>
      </c>
      <c r="E900" s="548">
        <v>0</v>
      </c>
      <c r="F900" s="477" t="str">
        <f t="shared" si="108"/>
        <v/>
      </c>
      <c r="G900" s="477" t="str">
        <f t="shared" si="109"/>
        <v/>
      </c>
      <c r="H900" s="731" t="str">
        <f t="shared" si="110"/>
        <v>否</v>
      </c>
      <c r="I900" s="732" t="str">
        <f t="shared" si="111"/>
        <v>项</v>
      </c>
      <c r="J900" s="686" t="str">
        <f t="shared" si="112"/>
        <v>213</v>
      </c>
      <c r="K900" s="686" t="str">
        <f t="shared" si="113"/>
        <v>21303</v>
      </c>
      <c r="L900" s="686" t="str">
        <f t="shared" si="114"/>
        <v>2130308</v>
      </c>
    </row>
    <row r="901" s="529" customFormat="1" ht="34.9" hidden="1" customHeight="1" spans="1:12">
      <c r="A901" s="484">
        <v>2130309</v>
      </c>
      <c r="B901" s="243" t="s">
        <v>813</v>
      </c>
      <c r="C901" s="300">
        <v>0</v>
      </c>
      <c r="D901" s="301">
        <v>0</v>
      </c>
      <c r="E901" s="548">
        <v>0</v>
      </c>
      <c r="F901" s="477" t="str">
        <f t="shared" si="108"/>
        <v/>
      </c>
      <c r="G901" s="477" t="str">
        <f t="shared" si="109"/>
        <v/>
      </c>
      <c r="H901" s="731" t="str">
        <f t="shared" si="110"/>
        <v>否</v>
      </c>
      <c r="I901" s="732" t="str">
        <f t="shared" si="111"/>
        <v>项</v>
      </c>
      <c r="J901" s="686" t="str">
        <f t="shared" si="112"/>
        <v>213</v>
      </c>
      <c r="K901" s="686" t="str">
        <f t="shared" si="113"/>
        <v>21303</v>
      </c>
      <c r="L901" s="686" t="str">
        <f t="shared" si="114"/>
        <v>2130309</v>
      </c>
    </row>
    <row r="902" s="529" customFormat="1" ht="34.9" customHeight="1" spans="1:12">
      <c r="A902" s="484">
        <v>2130310</v>
      </c>
      <c r="B902" s="243" t="s">
        <v>814</v>
      </c>
      <c r="C902" s="561">
        <v>658</v>
      </c>
      <c r="D902" s="561">
        <v>2279</v>
      </c>
      <c r="E902" s="478">
        <v>699</v>
      </c>
      <c r="F902" s="477">
        <f t="shared" si="108"/>
        <v>0.0623100303951367</v>
      </c>
      <c r="G902" s="477">
        <f t="shared" si="109"/>
        <v>0.306713470820535</v>
      </c>
      <c r="H902" s="731" t="str">
        <f t="shared" si="110"/>
        <v>是</v>
      </c>
      <c r="I902" s="732" t="str">
        <f t="shared" si="111"/>
        <v>项</v>
      </c>
      <c r="J902" s="686" t="str">
        <f t="shared" si="112"/>
        <v>213</v>
      </c>
      <c r="K902" s="686" t="str">
        <f t="shared" si="113"/>
        <v>21303</v>
      </c>
      <c r="L902" s="686" t="str">
        <f t="shared" si="114"/>
        <v>2130310</v>
      </c>
    </row>
    <row r="903" s="529" customFormat="1" ht="34.9" customHeight="1" spans="1:12">
      <c r="A903" s="484">
        <v>2130311</v>
      </c>
      <c r="B903" s="243" t="s">
        <v>815</v>
      </c>
      <c r="C903" s="561">
        <v>8</v>
      </c>
      <c r="D903" s="561">
        <v>68</v>
      </c>
      <c r="E903" s="478">
        <v>20</v>
      </c>
      <c r="F903" s="477">
        <f t="shared" si="108"/>
        <v>1.5</v>
      </c>
      <c r="G903" s="477">
        <f t="shared" si="109"/>
        <v>0.294117647058824</v>
      </c>
      <c r="H903" s="731" t="str">
        <f t="shared" si="110"/>
        <v>是</v>
      </c>
      <c r="I903" s="732" t="str">
        <f t="shared" si="111"/>
        <v>项</v>
      </c>
      <c r="J903" s="686" t="str">
        <f t="shared" si="112"/>
        <v>213</v>
      </c>
      <c r="K903" s="686" t="str">
        <f t="shared" si="113"/>
        <v>21303</v>
      </c>
      <c r="L903" s="686" t="str">
        <f t="shared" si="114"/>
        <v>2130311</v>
      </c>
    </row>
    <row r="904" s="529" customFormat="1" ht="34.9" hidden="1" customHeight="1" spans="1:12">
      <c r="A904" s="484">
        <v>2130312</v>
      </c>
      <c r="B904" s="243" t="s">
        <v>816</v>
      </c>
      <c r="C904" s="300">
        <v>0</v>
      </c>
      <c r="D904" s="301">
        <v>0</v>
      </c>
      <c r="E904" s="548">
        <v>0</v>
      </c>
      <c r="F904" s="477" t="str">
        <f t="shared" si="108"/>
        <v/>
      </c>
      <c r="G904" s="477" t="str">
        <f t="shared" si="109"/>
        <v/>
      </c>
      <c r="H904" s="731" t="str">
        <f t="shared" si="110"/>
        <v>否</v>
      </c>
      <c r="I904" s="732" t="str">
        <f t="shared" si="111"/>
        <v>项</v>
      </c>
      <c r="J904" s="686" t="str">
        <f t="shared" si="112"/>
        <v>213</v>
      </c>
      <c r="K904" s="686" t="str">
        <f t="shared" si="113"/>
        <v>21303</v>
      </c>
      <c r="L904" s="686" t="str">
        <f t="shared" si="114"/>
        <v>2130312</v>
      </c>
    </row>
    <row r="905" s="529" customFormat="1" ht="34.9" hidden="1" customHeight="1" spans="1:12">
      <c r="A905" s="484">
        <v>2130313</v>
      </c>
      <c r="B905" s="243" t="s">
        <v>817</v>
      </c>
      <c r="C905" s="300">
        <v>0</v>
      </c>
      <c r="D905" s="301">
        <v>0</v>
      </c>
      <c r="E905" s="548">
        <v>0</v>
      </c>
      <c r="F905" s="477" t="str">
        <f t="shared" si="108"/>
        <v/>
      </c>
      <c r="G905" s="477" t="str">
        <f t="shared" si="109"/>
        <v/>
      </c>
      <c r="H905" s="731" t="str">
        <f t="shared" si="110"/>
        <v>否</v>
      </c>
      <c r="I905" s="732" t="str">
        <f t="shared" si="111"/>
        <v>项</v>
      </c>
      <c r="J905" s="686" t="str">
        <f t="shared" si="112"/>
        <v>213</v>
      </c>
      <c r="K905" s="686" t="str">
        <f t="shared" si="113"/>
        <v>21303</v>
      </c>
      <c r="L905" s="686" t="str">
        <f t="shared" si="114"/>
        <v>2130313</v>
      </c>
    </row>
    <row r="906" s="529" customFormat="1" ht="34.9" customHeight="1" spans="1:12">
      <c r="A906" s="484">
        <v>2130314</v>
      </c>
      <c r="B906" s="243" t="s">
        <v>818</v>
      </c>
      <c r="C906" s="561">
        <v>13</v>
      </c>
      <c r="D906" s="561">
        <v>409</v>
      </c>
      <c r="E906" s="478">
        <v>103</v>
      </c>
      <c r="F906" s="477">
        <f t="shared" ref="F906:F969" si="115">IF(C906&lt;&gt;0,E906/C906-1,"")</f>
        <v>6.92307692307692</v>
      </c>
      <c r="G906" s="477">
        <f t="shared" ref="G906:G969" si="116">IF(D906&lt;&gt;0,E906/D906,"")</f>
        <v>0.251833740831296</v>
      </c>
      <c r="H906" s="731" t="str">
        <f t="shared" ref="H906:H969" si="117">IF(LEN(A906)=3,"是",IF(B906&lt;&gt;"",IF(SUM(C906:E906)&lt;&gt;0,"是","否"),"是"))</f>
        <v>是</v>
      </c>
      <c r="I906" s="732" t="str">
        <f t="shared" ref="I906:I969" si="118">_xlfn.IFS(LEN(A906)=3,"类",LEN(A906)=5,"款",LEN(A906)=7,"项")</f>
        <v>项</v>
      </c>
      <c r="J906" s="686" t="str">
        <f t="shared" ref="J906:J969" si="119">LEFT(A906,3)</f>
        <v>213</v>
      </c>
      <c r="K906" s="686" t="str">
        <f t="shared" ref="K906:K969" si="120">LEFT(A906,5)</f>
        <v>21303</v>
      </c>
      <c r="L906" s="686" t="str">
        <f t="shared" ref="L906:L969" si="121">LEFT(A906,7)</f>
        <v>2130314</v>
      </c>
    </row>
    <row r="907" s="529" customFormat="1" ht="34.9" customHeight="1" spans="1:12">
      <c r="A907" s="484">
        <v>2130315</v>
      </c>
      <c r="B907" s="243" t="s">
        <v>819</v>
      </c>
      <c r="C907" s="561">
        <v>245</v>
      </c>
      <c r="D907" s="561">
        <v>314</v>
      </c>
      <c r="E907" s="478">
        <v>112</v>
      </c>
      <c r="F907" s="477">
        <f t="shared" si="115"/>
        <v>-0.542857142857143</v>
      </c>
      <c r="G907" s="477">
        <f t="shared" si="116"/>
        <v>0.356687898089172</v>
      </c>
      <c r="H907" s="731" t="str">
        <f t="shared" si="117"/>
        <v>是</v>
      </c>
      <c r="I907" s="732" t="str">
        <f t="shared" si="118"/>
        <v>项</v>
      </c>
      <c r="J907" s="686" t="str">
        <f t="shared" si="119"/>
        <v>213</v>
      </c>
      <c r="K907" s="686" t="str">
        <f t="shared" si="120"/>
        <v>21303</v>
      </c>
      <c r="L907" s="686" t="str">
        <f t="shared" si="121"/>
        <v>2130315</v>
      </c>
    </row>
    <row r="908" s="529" customFormat="1" ht="34.9" customHeight="1" spans="1:12">
      <c r="A908" s="484">
        <v>2130316</v>
      </c>
      <c r="B908" s="243" t="s">
        <v>820</v>
      </c>
      <c r="C908" s="561">
        <v>0</v>
      </c>
      <c r="D908" s="561">
        <v>1927</v>
      </c>
      <c r="E908" s="478">
        <v>1634</v>
      </c>
      <c r="F908" s="477" t="str">
        <f t="shared" si="115"/>
        <v/>
      </c>
      <c r="G908" s="477">
        <f t="shared" si="116"/>
        <v>0.847950181629476</v>
      </c>
      <c r="H908" s="731" t="str">
        <f t="shared" si="117"/>
        <v>是</v>
      </c>
      <c r="I908" s="732" t="str">
        <f t="shared" si="118"/>
        <v>项</v>
      </c>
      <c r="J908" s="686" t="str">
        <f t="shared" si="119"/>
        <v>213</v>
      </c>
      <c r="K908" s="686" t="str">
        <f t="shared" si="120"/>
        <v>21303</v>
      </c>
      <c r="L908" s="686" t="str">
        <f t="shared" si="121"/>
        <v>2130316</v>
      </c>
    </row>
    <row r="909" s="529" customFormat="1" ht="34.9" hidden="1" customHeight="1" spans="1:12">
      <c r="A909" s="484">
        <v>2130317</v>
      </c>
      <c r="B909" s="243" t="s">
        <v>821</v>
      </c>
      <c r="C909" s="300">
        <v>0</v>
      </c>
      <c r="D909" s="301">
        <v>0</v>
      </c>
      <c r="E909" s="548">
        <v>0</v>
      </c>
      <c r="F909" s="477" t="str">
        <f t="shared" si="115"/>
        <v/>
      </c>
      <c r="G909" s="477" t="str">
        <f t="shared" si="116"/>
        <v/>
      </c>
      <c r="H909" s="731" t="str">
        <f t="shared" si="117"/>
        <v>否</v>
      </c>
      <c r="I909" s="732" t="str">
        <f t="shared" si="118"/>
        <v>项</v>
      </c>
      <c r="J909" s="686" t="str">
        <f t="shared" si="119"/>
        <v>213</v>
      </c>
      <c r="K909" s="686" t="str">
        <f t="shared" si="120"/>
        <v>21303</v>
      </c>
      <c r="L909" s="686" t="str">
        <f t="shared" si="121"/>
        <v>2130317</v>
      </c>
    </row>
    <row r="910" s="529" customFormat="1" ht="34.9" hidden="1" customHeight="1" spans="1:12">
      <c r="A910" s="484">
        <v>2130318</v>
      </c>
      <c r="B910" s="243" t="s">
        <v>822</v>
      </c>
      <c r="C910" s="300">
        <v>0</v>
      </c>
      <c r="D910" s="301">
        <v>0</v>
      </c>
      <c r="E910" s="548">
        <v>0</v>
      </c>
      <c r="F910" s="477" t="str">
        <f t="shared" si="115"/>
        <v/>
      </c>
      <c r="G910" s="477" t="str">
        <f t="shared" si="116"/>
        <v/>
      </c>
      <c r="H910" s="731" t="str">
        <f t="shared" si="117"/>
        <v>否</v>
      </c>
      <c r="I910" s="732" t="str">
        <f t="shared" si="118"/>
        <v>项</v>
      </c>
      <c r="J910" s="686" t="str">
        <f t="shared" si="119"/>
        <v>213</v>
      </c>
      <c r="K910" s="686" t="str">
        <f t="shared" si="120"/>
        <v>21303</v>
      </c>
      <c r="L910" s="686" t="str">
        <f t="shared" si="121"/>
        <v>2130318</v>
      </c>
    </row>
    <row r="911" s="529" customFormat="1" ht="34.9" customHeight="1" spans="1:12">
      <c r="A911" s="484">
        <v>2130319</v>
      </c>
      <c r="B911" s="243" t="s">
        <v>823</v>
      </c>
      <c r="C911" s="561">
        <v>14</v>
      </c>
      <c r="D911" s="561">
        <v>253</v>
      </c>
      <c r="E911" s="478">
        <v>50</v>
      </c>
      <c r="F911" s="477">
        <f t="shared" si="115"/>
        <v>2.57142857142857</v>
      </c>
      <c r="G911" s="477">
        <f t="shared" si="116"/>
        <v>0.197628458498024</v>
      </c>
      <c r="H911" s="731" t="str">
        <f t="shared" si="117"/>
        <v>是</v>
      </c>
      <c r="I911" s="732" t="str">
        <f t="shared" si="118"/>
        <v>项</v>
      </c>
      <c r="J911" s="686" t="str">
        <f t="shared" si="119"/>
        <v>213</v>
      </c>
      <c r="K911" s="686" t="str">
        <f t="shared" si="120"/>
        <v>21303</v>
      </c>
      <c r="L911" s="686" t="str">
        <f t="shared" si="121"/>
        <v>2130319</v>
      </c>
    </row>
    <row r="912" s="529" customFormat="1" ht="34.9" customHeight="1" spans="1:12">
      <c r="A912" s="484">
        <v>2130321</v>
      </c>
      <c r="B912" s="243" t="s">
        <v>824</v>
      </c>
      <c r="C912" s="561">
        <v>1</v>
      </c>
      <c r="D912" s="561">
        <v>606</v>
      </c>
      <c r="E912" s="478">
        <v>123</v>
      </c>
      <c r="F912" s="477">
        <f t="shared" si="115"/>
        <v>122</v>
      </c>
      <c r="G912" s="477">
        <f t="shared" si="116"/>
        <v>0.202970297029703</v>
      </c>
      <c r="H912" s="731" t="str">
        <f t="shared" si="117"/>
        <v>是</v>
      </c>
      <c r="I912" s="732" t="str">
        <f t="shared" si="118"/>
        <v>项</v>
      </c>
      <c r="J912" s="686" t="str">
        <f t="shared" si="119"/>
        <v>213</v>
      </c>
      <c r="K912" s="686" t="str">
        <f t="shared" si="120"/>
        <v>21303</v>
      </c>
      <c r="L912" s="686" t="str">
        <f t="shared" si="121"/>
        <v>2130321</v>
      </c>
    </row>
    <row r="913" s="529" customFormat="1" ht="34.9" hidden="1" customHeight="1" spans="1:12">
      <c r="A913" s="484">
        <v>2130322</v>
      </c>
      <c r="B913" s="243" t="s">
        <v>825</v>
      </c>
      <c r="C913" s="300">
        <v>0</v>
      </c>
      <c r="D913" s="301">
        <v>0</v>
      </c>
      <c r="E913" s="548">
        <v>0</v>
      </c>
      <c r="F913" s="477" t="str">
        <f t="shared" si="115"/>
        <v/>
      </c>
      <c r="G913" s="477" t="str">
        <f t="shared" si="116"/>
        <v/>
      </c>
      <c r="H913" s="731" t="str">
        <f t="shared" si="117"/>
        <v>否</v>
      </c>
      <c r="I913" s="732" t="str">
        <f t="shared" si="118"/>
        <v>项</v>
      </c>
      <c r="J913" s="686" t="str">
        <f t="shared" si="119"/>
        <v>213</v>
      </c>
      <c r="K913" s="686" t="str">
        <f t="shared" si="120"/>
        <v>21303</v>
      </c>
      <c r="L913" s="686" t="str">
        <f t="shared" si="121"/>
        <v>2130322</v>
      </c>
    </row>
    <row r="914" s="529" customFormat="1" ht="34.9" hidden="1" customHeight="1" spans="1:12">
      <c r="A914" s="484">
        <v>2130333</v>
      </c>
      <c r="B914" s="243" t="s">
        <v>799</v>
      </c>
      <c r="C914" s="300">
        <v>0</v>
      </c>
      <c r="D914" s="301">
        <v>0</v>
      </c>
      <c r="E914" s="548">
        <v>0</v>
      </c>
      <c r="F914" s="477" t="str">
        <f t="shared" si="115"/>
        <v/>
      </c>
      <c r="G914" s="477" t="str">
        <f t="shared" si="116"/>
        <v/>
      </c>
      <c r="H914" s="731" t="str">
        <f t="shared" si="117"/>
        <v>否</v>
      </c>
      <c r="I914" s="732" t="str">
        <f t="shared" si="118"/>
        <v>项</v>
      </c>
      <c r="J914" s="686" t="str">
        <f t="shared" si="119"/>
        <v>213</v>
      </c>
      <c r="K914" s="686" t="str">
        <f t="shared" si="120"/>
        <v>21303</v>
      </c>
      <c r="L914" s="686" t="str">
        <f t="shared" si="121"/>
        <v>2130333</v>
      </c>
    </row>
    <row r="915" s="529" customFormat="1" ht="34.9" hidden="1" customHeight="1" spans="1:12">
      <c r="A915" s="484">
        <v>2130334</v>
      </c>
      <c r="B915" s="243" t="s">
        <v>826</v>
      </c>
      <c r="C915" s="300">
        <v>0</v>
      </c>
      <c r="D915" s="301">
        <v>0</v>
      </c>
      <c r="E915" s="548">
        <v>0</v>
      </c>
      <c r="F915" s="477" t="str">
        <f t="shared" si="115"/>
        <v/>
      </c>
      <c r="G915" s="477" t="str">
        <f t="shared" si="116"/>
        <v/>
      </c>
      <c r="H915" s="731" t="str">
        <f t="shared" si="117"/>
        <v>否</v>
      </c>
      <c r="I915" s="732" t="str">
        <f t="shared" si="118"/>
        <v>项</v>
      </c>
      <c r="J915" s="686" t="str">
        <f t="shared" si="119"/>
        <v>213</v>
      </c>
      <c r="K915" s="686" t="str">
        <f t="shared" si="120"/>
        <v>21303</v>
      </c>
      <c r="L915" s="686" t="str">
        <f t="shared" si="121"/>
        <v>2130334</v>
      </c>
    </row>
    <row r="916" s="529" customFormat="1" ht="34.9" customHeight="1" spans="1:12">
      <c r="A916" s="484">
        <v>2130335</v>
      </c>
      <c r="B916" s="243" t="s">
        <v>827</v>
      </c>
      <c r="C916" s="561">
        <v>137</v>
      </c>
      <c r="D916" s="561">
        <v>288</v>
      </c>
      <c r="E916" s="478">
        <v>182</v>
      </c>
      <c r="F916" s="477">
        <f t="shared" si="115"/>
        <v>0.328467153284671</v>
      </c>
      <c r="G916" s="477">
        <f t="shared" si="116"/>
        <v>0.631944444444444</v>
      </c>
      <c r="H916" s="731" t="str">
        <f t="shared" si="117"/>
        <v>是</v>
      </c>
      <c r="I916" s="732" t="str">
        <f t="shared" si="118"/>
        <v>项</v>
      </c>
      <c r="J916" s="686" t="str">
        <f t="shared" si="119"/>
        <v>213</v>
      </c>
      <c r="K916" s="686" t="str">
        <f t="shared" si="120"/>
        <v>21303</v>
      </c>
      <c r="L916" s="686" t="str">
        <f t="shared" si="121"/>
        <v>2130335</v>
      </c>
    </row>
    <row r="917" s="529" customFormat="1" ht="34.9" hidden="1" customHeight="1" spans="1:12">
      <c r="A917" s="484">
        <v>2130336</v>
      </c>
      <c r="B917" s="243" t="s">
        <v>828</v>
      </c>
      <c r="C917" s="300">
        <v>0</v>
      </c>
      <c r="D917" s="301">
        <v>0</v>
      </c>
      <c r="E917" s="301">
        <v>0</v>
      </c>
      <c r="F917" s="477" t="str">
        <f t="shared" si="115"/>
        <v/>
      </c>
      <c r="G917" s="477" t="str">
        <f t="shared" si="116"/>
        <v/>
      </c>
      <c r="H917" s="731" t="str">
        <f t="shared" si="117"/>
        <v>否</v>
      </c>
      <c r="I917" s="732" t="str">
        <f t="shared" si="118"/>
        <v>项</v>
      </c>
      <c r="J917" s="686" t="str">
        <f t="shared" si="119"/>
        <v>213</v>
      </c>
      <c r="K917" s="686" t="str">
        <f t="shared" si="120"/>
        <v>21303</v>
      </c>
      <c r="L917" s="686" t="str">
        <f t="shared" si="121"/>
        <v>2130336</v>
      </c>
    </row>
    <row r="918" s="529" customFormat="1" ht="34.9" hidden="1" customHeight="1" spans="1:12">
      <c r="A918" s="484">
        <v>2130337</v>
      </c>
      <c r="B918" s="243" t="s">
        <v>829</v>
      </c>
      <c r="C918" s="300">
        <v>0</v>
      </c>
      <c r="D918" s="301">
        <v>0</v>
      </c>
      <c r="E918" s="548">
        <v>0</v>
      </c>
      <c r="F918" s="477" t="str">
        <f t="shared" si="115"/>
        <v/>
      </c>
      <c r="G918" s="477" t="str">
        <f t="shared" si="116"/>
        <v/>
      </c>
      <c r="H918" s="731" t="str">
        <f t="shared" si="117"/>
        <v>否</v>
      </c>
      <c r="I918" s="732" t="str">
        <f t="shared" si="118"/>
        <v>项</v>
      </c>
      <c r="J918" s="686" t="str">
        <f t="shared" si="119"/>
        <v>213</v>
      </c>
      <c r="K918" s="686" t="str">
        <f t="shared" si="120"/>
        <v>21303</v>
      </c>
      <c r="L918" s="686" t="str">
        <f t="shared" si="121"/>
        <v>2130337</v>
      </c>
    </row>
    <row r="919" s="529" customFormat="1" ht="34.9" customHeight="1" spans="1:12">
      <c r="A919" s="484">
        <v>2130399</v>
      </c>
      <c r="B919" s="243" t="s">
        <v>830</v>
      </c>
      <c r="C919" s="561">
        <v>0</v>
      </c>
      <c r="D919" s="561">
        <v>15</v>
      </c>
      <c r="E919" s="478">
        <v>0</v>
      </c>
      <c r="F919" s="477" t="str">
        <f t="shared" si="115"/>
        <v/>
      </c>
      <c r="G919" s="477">
        <f t="shared" si="116"/>
        <v>0</v>
      </c>
      <c r="H919" s="731" t="str">
        <f t="shared" si="117"/>
        <v>是</v>
      </c>
      <c r="I919" s="732" t="str">
        <f t="shared" si="118"/>
        <v>项</v>
      </c>
      <c r="J919" s="686" t="str">
        <f t="shared" si="119"/>
        <v>213</v>
      </c>
      <c r="K919" s="686" t="str">
        <f t="shared" si="120"/>
        <v>21303</v>
      </c>
      <c r="L919" s="686" t="str">
        <f t="shared" si="121"/>
        <v>2130399</v>
      </c>
    </row>
    <row r="920" s="529" customFormat="1" ht="34.9" customHeight="1" spans="1:12">
      <c r="A920" s="482">
        <v>21305</v>
      </c>
      <c r="B920" s="483" t="s">
        <v>831</v>
      </c>
      <c r="C920" s="693">
        <f>SUMIFS(C921:C$1302,$I921:$I$1302,"项",$K921:$K$1302,$A920)</f>
        <v>50255</v>
      </c>
      <c r="D920" s="693">
        <f>SUMIFS(D921:D$1302,$I921:$I$1302,"项",$K921:$K$1302,$A920)</f>
        <v>60824</v>
      </c>
      <c r="E920" s="693">
        <f>SUMIFS(E921:E$1302,$I921:$I$1302,"项",$K921:$K$1302,$A920)</f>
        <v>41936</v>
      </c>
      <c r="F920" s="477">
        <f t="shared" si="115"/>
        <v>-0.165535767585315</v>
      </c>
      <c r="G920" s="477">
        <f t="shared" si="116"/>
        <v>0.689464684992766</v>
      </c>
      <c r="H920" s="731" t="str">
        <f t="shared" si="117"/>
        <v>是</v>
      </c>
      <c r="I920" s="732" t="str">
        <f t="shared" si="118"/>
        <v>款</v>
      </c>
      <c r="J920" s="686" t="str">
        <f t="shared" si="119"/>
        <v>213</v>
      </c>
      <c r="K920" s="686" t="str">
        <f t="shared" si="120"/>
        <v>21305</v>
      </c>
      <c r="L920" s="686" t="str">
        <f t="shared" si="121"/>
        <v>21305</v>
      </c>
    </row>
    <row r="921" s="529" customFormat="1" ht="34.9" customHeight="1" spans="1:12">
      <c r="A921" s="484">
        <v>2130501</v>
      </c>
      <c r="B921" s="243" t="s">
        <v>151</v>
      </c>
      <c r="C921" s="561">
        <v>181</v>
      </c>
      <c r="D921" s="561">
        <v>0</v>
      </c>
      <c r="E921" s="478">
        <v>0</v>
      </c>
      <c r="F921" s="477">
        <f t="shared" si="115"/>
        <v>-1</v>
      </c>
      <c r="G921" s="477" t="str">
        <f t="shared" si="116"/>
        <v/>
      </c>
      <c r="H921" s="731" t="str">
        <f t="shared" si="117"/>
        <v>是</v>
      </c>
      <c r="I921" s="732" t="str">
        <f t="shared" si="118"/>
        <v>项</v>
      </c>
      <c r="J921" s="686" t="str">
        <f t="shared" si="119"/>
        <v>213</v>
      </c>
      <c r="K921" s="686" t="str">
        <f t="shared" si="120"/>
        <v>21305</v>
      </c>
      <c r="L921" s="686" t="str">
        <f t="shared" si="121"/>
        <v>2130501</v>
      </c>
    </row>
    <row r="922" s="529" customFormat="1" ht="34.9" hidden="1" customHeight="1" spans="1:12">
      <c r="A922" s="484">
        <v>2130502</v>
      </c>
      <c r="B922" s="243" t="s">
        <v>152</v>
      </c>
      <c r="C922" s="300">
        <v>0</v>
      </c>
      <c r="D922" s="301">
        <v>0</v>
      </c>
      <c r="E922" s="548">
        <v>0</v>
      </c>
      <c r="F922" s="477" t="str">
        <f t="shared" si="115"/>
        <v/>
      </c>
      <c r="G922" s="477" t="str">
        <f t="shared" si="116"/>
        <v/>
      </c>
      <c r="H922" s="731" t="str">
        <f t="shared" si="117"/>
        <v>否</v>
      </c>
      <c r="I922" s="732" t="str">
        <f t="shared" si="118"/>
        <v>项</v>
      </c>
      <c r="J922" s="686" t="str">
        <f t="shared" si="119"/>
        <v>213</v>
      </c>
      <c r="K922" s="686" t="str">
        <f t="shared" si="120"/>
        <v>21305</v>
      </c>
      <c r="L922" s="686" t="str">
        <f t="shared" si="121"/>
        <v>2130502</v>
      </c>
    </row>
    <row r="923" s="529" customFormat="1" ht="34.9" hidden="1" customHeight="1" spans="1:12">
      <c r="A923" s="484">
        <v>2130503</v>
      </c>
      <c r="B923" s="243" t="s">
        <v>153</v>
      </c>
      <c r="C923" s="300">
        <v>0</v>
      </c>
      <c r="D923" s="301">
        <v>0</v>
      </c>
      <c r="E923" s="548">
        <v>0</v>
      </c>
      <c r="F923" s="477" t="str">
        <f t="shared" si="115"/>
        <v/>
      </c>
      <c r="G923" s="477" t="str">
        <f t="shared" si="116"/>
        <v/>
      </c>
      <c r="H923" s="731" t="str">
        <f t="shared" si="117"/>
        <v>否</v>
      </c>
      <c r="I923" s="732" t="str">
        <f t="shared" si="118"/>
        <v>项</v>
      </c>
      <c r="J923" s="686" t="str">
        <f t="shared" si="119"/>
        <v>213</v>
      </c>
      <c r="K923" s="686" t="str">
        <f t="shared" si="120"/>
        <v>21305</v>
      </c>
      <c r="L923" s="686" t="str">
        <f t="shared" si="121"/>
        <v>2130503</v>
      </c>
    </row>
    <row r="924" s="529" customFormat="1" ht="34.9" customHeight="1" spans="1:12">
      <c r="A924" s="484">
        <v>2130504</v>
      </c>
      <c r="B924" s="243" t="s">
        <v>832</v>
      </c>
      <c r="C924" s="561">
        <v>18077</v>
      </c>
      <c r="D924" s="561">
        <v>24938</v>
      </c>
      <c r="E924" s="478">
        <v>15977</v>
      </c>
      <c r="F924" s="477">
        <f t="shared" si="115"/>
        <v>-0.11616971842673</v>
      </c>
      <c r="G924" s="477">
        <f t="shared" si="116"/>
        <v>0.640668858769749</v>
      </c>
      <c r="H924" s="731" t="str">
        <f t="shared" si="117"/>
        <v>是</v>
      </c>
      <c r="I924" s="732" t="str">
        <f t="shared" si="118"/>
        <v>项</v>
      </c>
      <c r="J924" s="686" t="str">
        <f t="shared" si="119"/>
        <v>213</v>
      </c>
      <c r="K924" s="686" t="str">
        <f t="shared" si="120"/>
        <v>21305</v>
      </c>
      <c r="L924" s="686" t="str">
        <f t="shared" si="121"/>
        <v>2130504</v>
      </c>
    </row>
    <row r="925" s="529" customFormat="1" ht="34.9" customHeight="1" spans="1:12">
      <c r="A925" s="484">
        <v>2130505</v>
      </c>
      <c r="B925" s="243" t="s">
        <v>833</v>
      </c>
      <c r="C925" s="561">
        <v>25268</v>
      </c>
      <c r="D925" s="561">
        <v>1695</v>
      </c>
      <c r="E925" s="478">
        <v>18470</v>
      </c>
      <c r="F925" s="477">
        <f t="shared" si="115"/>
        <v>-0.269035934779167</v>
      </c>
      <c r="G925" s="477">
        <f t="shared" si="116"/>
        <v>10.8967551622419</v>
      </c>
      <c r="H925" s="731" t="str">
        <f t="shared" si="117"/>
        <v>是</v>
      </c>
      <c r="I925" s="732" t="str">
        <f t="shared" si="118"/>
        <v>项</v>
      </c>
      <c r="J925" s="686" t="str">
        <f t="shared" si="119"/>
        <v>213</v>
      </c>
      <c r="K925" s="686" t="str">
        <f t="shared" si="120"/>
        <v>21305</v>
      </c>
      <c r="L925" s="686" t="str">
        <f t="shared" si="121"/>
        <v>2130505</v>
      </c>
    </row>
    <row r="926" s="529" customFormat="1" ht="34.9" customHeight="1" spans="1:12">
      <c r="A926" s="484">
        <v>2130506</v>
      </c>
      <c r="B926" s="243" t="s">
        <v>834</v>
      </c>
      <c r="C926" s="561">
        <v>1175</v>
      </c>
      <c r="D926" s="561">
        <v>0</v>
      </c>
      <c r="E926" s="478">
        <v>1038</v>
      </c>
      <c r="F926" s="477">
        <f t="shared" si="115"/>
        <v>-0.116595744680851</v>
      </c>
      <c r="G926" s="477" t="str">
        <f t="shared" si="116"/>
        <v/>
      </c>
      <c r="H926" s="731" t="str">
        <f t="shared" si="117"/>
        <v>是</v>
      </c>
      <c r="I926" s="732" t="str">
        <f t="shared" si="118"/>
        <v>项</v>
      </c>
      <c r="J926" s="686" t="str">
        <f t="shared" si="119"/>
        <v>213</v>
      </c>
      <c r="K926" s="686" t="str">
        <f t="shared" si="120"/>
        <v>21305</v>
      </c>
      <c r="L926" s="686" t="str">
        <f t="shared" si="121"/>
        <v>2130506</v>
      </c>
    </row>
    <row r="927" s="529" customFormat="1" ht="34.9" customHeight="1" spans="1:12">
      <c r="A927" s="484">
        <v>2130507</v>
      </c>
      <c r="B927" s="243" t="s">
        <v>835</v>
      </c>
      <c r="C927" s="561">
        <v>2073</v>
      </c>
      <c r="D927" s="561">
        <v>0</v>
      </c>
      <c r="E927" s="478">
        <v>1841</v>
      </c>
      <c r="F927" s="477">
        <f t="shared" si="115"/>
        <v>-0.111915098890497</v>
      </c>
      <c r="G927" s="477" t="str">
        <f t="shared" si="116"/>
        <v/>
      </c>
      <c r="H927" s="731" t="str">
        <f t="shared" si="117"/>
        <v>是</v>
      </c>
      <c r="I927" s="732" t="str">
        <f t="shared" si="118"/>
        <v>项</v>
      </c>
      <c r="J927" s="686" t="str">
        <f t="shared" si="119"/>
        <v>213</v>
      </c>
      <c r="K927" s="686" t="str">
        <f t="shared" si="120"/>
        <v>21305</v>
      </c>
      <c r="L927" s="686" t="str">
        <f t="shared" si="121"/>
        <v>2130507</v>
      </c>
    </row>
    <row r="928" s="529" customFormat="1" ht="34.9" hidden="1" customHeight="1" spans="1:12">
      <c r="A928" s="484">
        <v>2130508</v>
      </c>
      <c r="B928" s="243" t="s">
        <v>836</v>
      </c>
      <c r="C928" s="300">
        <v>0</v>
      </c>
      <c r="D928" s="301">
        <v>0</v>
      </c>
      <c r="E928" s="301">
        <v>0</v>
      </c>
      <c r="F928" s="477" t="str">
        <f t="shared" si="115"/>
        <v/>
      </c>
      <c r="G928" s="477" t="str">
        <f t="shared" si="116"/>
        <v/>
      </c>
      <c r="H928" s="731" t="str">
        <f t="shared" si="117"/>
        <v>否</v>
      </c>
      <c r="I928" s="732" t="str">
        <f t="shared" si="118"/>
        <v>项</v>
      </c>
      <c r="J928" s="686" t="str">
        <f t="shared" si="119"/>
        <v>213</v>
      </c>
      <c r="K928" s="686" t="str">
        <f t="shared" si="120"/>
        <v>21305</v>
      </c>
      <c r="L928" s="686" t="str">
        <f t="shared" si="121"/>
        <v>2130508</v>
      </c>
    </row>
    <row r="929" s="529" customFormat="1" ht="34.9" customHeight="1" spans="1:12">
      <c r="A929" s="484">
        <v>2130550</v>
      </c>
      <c r="B929" s="243" t="s">
        <v>160</v>
      </c>
      <c r="C929" s="561">
        <v>193</v>
      </c>
      <c r="D929" s="561">
        <v>0</v>
      </c>
      <c r="E929" s="478">
        <v>0</v>
      </c>
      <c r="F929" s="477">
        <f t="shared" si="115"/>
        <v>-1</v>
      </c>
      <c r="G929" s="477" t="str">
        <f t="shared" si="116"/>
        <v/>
      </c>
      <c r="H929" s="731" t="str">
        <f t="shared" si="117"/>
        <v>是</v>
      </c>
      <c r="I929" s="732" t="str">
        <f t="shared" si="118"/>
        <v>项</v>
      </c>
      <c r="J929" s="686" t="str">
        <f t="shared" si="119"/>
        <v>213</v>
      </c>
      <c r="K929" s="686" t="str">
        <f t="shared" si="120"/>
        <v>21305</v>
      </c>
      <c r="L929" s="686" t="str">
        <f t="shared" si="121"/>
        <v>2130550</v>
      </c>
    </row>
    <row r="930" s="529" customFormat="1" ht="34.9" customHeight="1" spans="1:12">
      <c r="A930" s="484">
        <v>2130599</v>
      </c>
      <c r="B930" s="243" t="s">
        <v>837</v>
      </c>
      <c r="C930" s="561">
        <v>3288</v>
      </c>
      <c r="D930" s="561">
        <v>34191</v>
      </c>
      <c r="E930" s="478">
        <v>4610</v>
      </c>
      <c r="F930" s="477">
        <f t="shared" si="115"/>
        <v>0.402068126520681</v>
      </c>
      <c r="G930" s="477">
        <f t="shared" si="116"/>
        <v>0.134830803427803</v>
      </c>
      <c r="H930" s="731" t="str">
        <f t="shared" si="117"/>
        <v>是</v>
      </c>
      <c r="I930" s="732" t="str">
        <f t="shared" si="118"/>
        <v>项</v>
      </c>
      <c r="J930" s="686" t="str">
        <f t="shared" si="119"/>
        <v>213</v>
      </c>
      <c r="K930" s="686" t="str">
        <f t="shared" si="120"/>
        <v>21305</v>
      </c>
      <c r="L930" s="686" t="str">
        <f t="shared" si="121"/>
        <v>2130599</v>
      </c>
    </row>
    <row r="931" s="529" customFormat="1" ht="34.9" customHeight="1" spans="1:12">
      <c r="A931" s="482">
        <v>21307</v>
      </c>
      <c r="B931" s="483" t="s">
        <v>838</v>
      </c>
      <c r="C931" s="693">
        <f>SUMIFS(C932:C$1302,$I932:$I$1302,"项",$K932:$K$1302,$A931)</f>
        <v>3065</v>
      </c>
      <c r="D931" s="693">
        <f>SUMIFS(D932:D$1302,$I932:$I$1302,"项",$K932:$K$1302,$A931)</f>
        <v>4197</v>
      </c>
      <c r="E931" s="693">
        <f>SUMIFS(E932:E$1302,$I932:$I$1302,"项",$K932:$K$1302,$A931)</f>
        <v>2285</v>
      </c>
      <c r="F931" s="477">
        <f t="shared" si="115"/>
        <v>-0.254486133768352</v>
      </c>
      <c r="G931" s="477">
        <f t="shared" si="116"/>
        <v>0.544436502263522</v>
      </c>
      <c r="H931" s="731" t="str">
        <f t="shared" si="117"/>
        <v>是</v>
      </c>
      <c r="I931" s="732" t="str">
        <f t="shared" si="118"/>
        <v>款</v>
      </c>
      <c r="J931" s="686" t="str">
        <f t="shared" si="119"/>
        <v>213</v>
      </c>
      <c r="K931" s="686" t="str">
        <f t="shared" si="120"/>
        <v>21307</v>
      </c>
      <c r="L931" s="686" t="str">
        <f t="shared" si="121"/>
        <v>21307</v>
      </c>
    </row>
    <row r="932" s="529" customFormat="1" ht="34.9" customHeight="1" spans="1:12">
      <c r="A932" s="484">
        <v>2130701</v>
      </c>
      <c r="B932" s="243" t="s">
        <v>839</v>
      </c>
      <c r="C932" s="561">
        <v>313</v>
      </c>
      <c r="D932" s="561">
        <v>1387</v>
      </c>
      <c r="E932" s="478">
        <v>516</v>
      </c>
      <c r="F932" s="477">
        <f t="shared" si="115"/>
        <v>0.648562300319489</v>
      </c>
      <c r="G932" s="477">
        <f t="shared" si="116"/>
        <v>0.372025955299207</v>
      </c>
      <c r="H932" s="731" t="str">
        <f t="shared" si="117"/>
        <v>是</v>
      </c>
      <c r="I932" s="732" t="str">
        <f t="shared" si="118"/>
        <v>项</v>
      </c>
      <c r="J932" s="686" t="str">
        <f t="shared" si="119"/>
        <v>213</v>
      </c>
      <c r="K932" s="686" t="str">
        <f t="shared" si="120"/>
        <v>21307</v>
      </c>
      <c r="L932" s="686" t="str">
        <f t="shared" si="121"/>
        <v>2130701</v>
      </c>
    </row>
    <row r="933" s="529" customFormat="1" ht="34.9" hidden="1" customHeight="1" spans="1:12">
      <c r="A933" s="484">
        <v>2130704</v>
      </c>
      <c r="B933" s="243" t="s">
        <v>840</v>
      </c>
      <c r="C933" s="300">
        <v>0</v>
      </c>
      <c r="D933" s="301">
        <v>0</v>
      </c>
      <c r="E933" s="548">
        <v>0</v>
      </c>
      <c r="F933" s="477" t="str">
        <f t="shared" si="115"/>
        <v/>
      </c>
      <c r="G933" s="477" t="str">
        <f t="shared" si="116"/>
        <v/>
      </c>
      <c r="H933" s="731" t="str">
        <f t="shared" si="117"/>
        <v>否</v>
      </c>
      <c r="I933" s="732" t="str">
        <f t="shared" si="118"/>
        <v>项</v>
      </c>
      <c r="J933" s="686" t="str">
        <f t="shared" si="119"/>
        <v>213</v>
      </c>
      <c r="K933" s="686" t="str">
        <f t="shared" si="120"/>
        <v>21307</v>
      </c>
      <c r="L933" s="686" t="str">
        <f t="shared" si="121"/>
        <v>2130704</v>
      </c>
    </row>
    <row r="934" s="529" customFormat="1" ht="34.9" customHeight="1" spans="1:12">
      <c r="A934" s="484">
        <v>2130705</v>
      </c>
      <c r="B934" s="243" t="s">
        <v>841</v>
      </c>
      <c r="C934" s="561">
        <v>2327</v>
      </c>
      <c r="D934" s="561">
        <v>2369</v>
      </c>
      <c r="E934" s="478">
        <v>1619</v>
      </c>
      <c r="F934" s="477">
        <f t="shared" si="115"/>
        <v>-0.304254404813064</v>
      </c>
      <c r="G934" s="477">
        <f t="shared" si="116"/>
        <v>0.683410721823554</v>
      </c>
      <c r="H934" s="731" t="str">
        <f t="shared" si="117"/>
        <v>是</v>
      </c>
      <c r="I934" s="732" t="str">
        <f t="shared" si="118"/>
        <v>项</v>
      </c>
      <c r="J934" s="686" t="str">
        <f t="shared" si="119"/>
        <v>213</v>
      </c>
      <c r="K934" s="686" t="str">
        <f t="shared" si="120"/>
        <v>21307</v>
      </c>
      <c r="L934" s="686" t="str">
        <f t="shared" si="121"/>
        <v>2130705</v>
      </c>
    </row>
    <row r="935" s="529" customFormat="1" ht="34.9" customHeight="1" spans="1:12">
      <c r="A935" s="484">
        <v>2130706</v>
      </c>
      <c r="B935" s="243" t="s">
        <v>842</v>
      </c>
      <c r="C935" s="561">
        <v>425</v>
      </c>
      <c r="D935" s="561">
        <v>361</v>
      </c>
      <c r="E935" s="478">
        <v>150</v>
      </c>
      <c r="F935" s="477">
        <f t="shared" si="115"/>
        <v>-0.647058823529412</v>
      </c>
      <c r="G935" s="477">
        <f t="shared" si="116"/>
        <v>0.415512465373961</v>
      </c>
      <c r="H935" s="731" t="str">
        <f t="shared" si="117"/>
        <v>是</v>
      </c>
      <c r="I935" s="732" t="str">
        <f t="shared" si="118"/>
        <v>项</v>
      </c>
      <c r="J935" s="686" t="str">
        <f t="shared" si="119"/>
        <v>213</v>
      </c>
      <c r="K935" s="686" t="str">
        <f t="shared" si="120"/>
        <v>21307</v>
      </c>
      <c r="L935" s="686" t="str">
        <f t="shared" si="121"/>
        <v>2130706</v>
      </c>
    </row>
    <row r="936" s="529" customFormat="1" ht="34.9" hidden="1" customHeight="1" spans="1:12">
      <c r="A936" s="484">
        <v>2130707</v>
      </c>
      <c r="B936" s="243" t="s">
        <v>843</v>
      </c>
      <c r="C936" s="300">
        <v>0</v>
      </c>
      <c r="D936" s="301">
        <v>0</v>
      </c>
      <c r="E936" s="548">
        <v>0</v>
      </c>
      <c r="F936" s="477" t="str">
        <f t="shared" si="115"/>
        <v/>
      </c>
      <c r="G936" s="477" t="str">
        <f t="shared" si="116"/>
        <v/>
      </c>
      <c r="H936" s="731" t="str">
        <f t="shared" si="117"/>
        <v>否</v>
      </c>
      <c r="I936" s="732" t="str">
        <f t="shared" si="118"/>
        <v>项</v>
      </c>
      <c r="J936" s="686" t="str">
        <f t="shared" si="119"/>
        <v>213</v>
      </c>
      <c r="K936" s="686" t="str">
        <f t="shared" si="120"/>
        <v>21307</v>
      </c>
      <c r="L936" s="686" t="str">
        <f t="shared" si="121"/>
        <v>2130707</v>
      </c>
    </row>
    <row r="937" s="529" customFormat="1" ht="34.9" customHeight="1" spans="1:12">
      <c r="A937" s="484">
        <v>2130799</v>
      </c>
      <c r="B937" s="243" t="s">
        <v>844</v>
      </c>
      <c r="C937" s="561">
        <v>0</v>
      </c>
      <c r="D937" s="561">
        <v>80</v>
      </c>
      <c r="E937" s="478">
        <v>0</v>
      </c>
      <c r="F937" s="477" t="str">
        <f t="shared" si="115"/>
        <v/>
      </c>
      <c r="G937" s="477">
        <f t="shared" si="116"/>
        <v>0</v>
      </c>
      <c r="H937" s="731" t="str">
        <f t="shared" si="117"/>
        <v>是</v>
      </c>
      <c r="I937" s="732" t="str">
        <f t="shared" si="118"/>
        <v>项</v>
      </c>
      <c r="J937" s="686" t="str">
        <f t="shared" si="119"/>
        <v>213</v>
      </c>
      <c r="K937" s="686" t="str">
        <f t="shared" si="120"/>
        <v>21307</v>
      </c>
      <c r="L937" s="686" t="str">
        <f t="shared" si="121"/>
        <v>2130799</v>
      </c>
    </row>
    <row r="938" s="529" customFormat="1" ht="34.9" customHeight="1" spans="1:12">
      <c r="A938" s="482">
        <v>21308</v>
      </c>
      <c r="B938" s="483" t="s">
        <v>845</v>
      </c>
      <c r="C938" s="693">
        <f>SUMIFS(C939:C$1302,$I939:$I$1302,"项",$K939:$K$1302,$A938)</f>
        <v>1080</v>
      </c>
      <c r="D938" s="693">
        <f>SUMIFS(D939:D$1302,$I939:$I$1302,"项",$K939:$K$1302,$A938)</f>
        <v>1504</v>
      </c>
      <c r="E938" s="693">
        <f>SUMIFS(E939:E$1302,$I939:$I$1302,"项",$K939:$K$1302,$A938)</f>
        <v>550</v>
      </c>
      <c r="F938" s="477">
        <f t="shared" si="115"/>
        <v>-0.490740740740741</v>
      </c>
      <c r="G938" s="477">
        <f t="shared" si="116"/>
        <v>0.365691489361702</v>
      </c>
      <c r="H938" s="731" t="str">
        <f t="shared" si="117"/>
        <v>是</v>
      </c>
      <c r="I938" s="732" t="str">
        <f t="shared" si="118"/>
        <v>款</v>
      </c>
      <c r="J938" s="686" t="str">
        <f t="shared" si="119"/>
        <v>213</v>
      </c>
      <c r="K938" s="686" t="str">
        <f t="shared" si="120"/>
        <v>21308</v>
      </c>
      <c r="L938" s="686" t="str">
        <f t="shared" si="121"/>
        <v>21308</v>
      </c>
    </row>
    <row r="939" s="529" customFormat="1" ht="34.9" hidden="1" customHeight="1" spans="1:12">
      <c r="A939" s="484">
        <v>2130801</v>
      </c>
      <c r="B939" s="243" t="s">
        <v>846</v>
      </c>
      <c r="C939" s="300">
        <v>0</v>
      </c>
      <c r="D939" s="301">
        <v>0</v>
      </c>
      <c r="E939" s="301">
        <v>0</v>
      </c>
      <c r="F939" s="477" t="str">
        <f t="shared" si="115"/>
        <v/>
      </c>
      <c r="G939" s="477" t="str">
        <f t="shared" si="116"/>
        <v/>
      </c>
      <c r="H939" s="731" t="str">
        <f t="shared" si="117"/>
        <v>否</v>
      </c>
      <c r="I939" s="732" t="str">
        <f t="shared" si="118"/>
        <v>项</v>
      </c>
      <c r="J939" s="686" t="str">
        <f t="shared" si="119"/>
        <v>213</v>
      </c>
      <c r="K939" s="686" t="str">
        <f t="shared" si="120"/>
        <v>21308</v>
      </c>
      <c r="L939" s="686" t="str">
        <f t="shared" si="121"/>
        <v>2130801</v>
      </c>
    </row>
    <row r="940" s="529" customFormat="1" ht="34.9" customHeight="1" spans="1:12">
      <c r="A940" s="484">
        <v>2130803</v>
      </c>
      <c r="B940" s="243" t="s">
        <v>847</v>
      </c>
      <c r="C940" s="561">
        <v>866</v>
      </c>
      <c r="D940" s="561">
        <v>1320</v>
      </c>
      <c r="E940" s="478">
        <v>470</v>
      </c>
      <c r="F940" s="477">
        <f t="shared" si="115"/>
        <v>-0.457274826789838</v>
      </c>
      <c r="G940" s="477">
        <f t="shared" si="116"/>
        <v>0.356060606060606</v>
      </c>
      <c r="H940" s="731" t="str">
        <f t="shared" si="117"/>
        <v>是</v>
      </c>
      <c r="I940" s="732" t="str">
        <f t="shared" si="118"/>
        <v>项</v>
      </c>
      <c r="J940" s="686" t="str">
        <f t="shared" si="119"/>
        <v>213</v>
      </c>
      <c r="K940" s="686" t="str">
        <f t="shared" si="120"/>
        <v>21308</v>
      </c>
      <c r="L940" s="686" t="str">
        <f t="shared" si="121"/>
        <v>2130803</v>
      </c>
    </row>
    <row r="941" s="529" customFormat="1" ht="34.9" customHeight="1" spans="1:12">
      <c r="A941" s="484">
        <v>2130804</v>
      </c>
      <c r="B941" s="243" t="s">
        <v>848</v>
      </c>
      <c r="C941" s="561">
        <v>205</v>
      </c>
      <c r="D941" s="561">
        <v>183</v>
      </c>
      <c r="E941" s="478">
        <v>80</v>
      </c>
      <c r="F941" s="477">
        <f t="shared" si="115"/>
        <v>-0.609756097560976</v>
      </c>
      <c r="G941" s="477">
        <f t="shared" si="116"/>
        <v>0.437158469945355</v>
      </c>
      <c r="H941" s="731" t="str">
        <f t="shared" si="117"/>
        <v>是</v>
      </c>
      <c r="I941" s="732" t="str">
        <f t="shared" si="118"/>
        <v>项</v>
      </c>
      <c r="J941" s="686" t="str">
        <f t="shared" si="119"/>
        <v>213</v>
      </c>
      <c r="K941" s="686" t="str">
        <f t="shared" si="120"/>
        <v>21308</v>
      </c>
      <c r="L941" s="686" t="str">
        <f t="shared" si="121"/>
        <v>2130804</v>
      </c>
    </row>
    <row r="942" s="529" customFormat="1" ht="34.9" hidden="1" customHeight="1" spans="1:12">
      <c r="A942" s="484">
        <v>2130805</v>
      </c>
      <c r="B942" s="243" t="s">
        <v>849</v>
      </c>
      <c r="C942" s="300">
        <v>0</v>
      </c>
      <c r="D942" s="301">
        <v>0</v>
      </c>
      <c r="E942" s="548">
        <v>0</v>
      </c>
      <c r="F942" s="477" t="str">
        <f t="shared" si="115"/>
        <v/>
      </c>
      <c r="G942" s="477" t="str">
        <f t="shared" si="116"/>
        <v/>
      </c>
      <c r="H942" s="731" t="str">
        <f t="shared" si="117"/>
        <v>否</v>
      </c>
      <c r="I942" s="732" t="str">
        <f t="shared" si="118"/>
        <v>项</v>
      </c>
      <c r="J942" s="686" t="str">
        <f t="shared" si="119"/>
        <v>213</v>
      </c>
      <c r="K942" s="686" t="str">
        <f t="shared" si="120"/>
        <v>21308</v>
      </c>
      <c r="L942" s="686" t="str">
        <f t="shared" si="121"/>
        <v>2130805</v>
      </c>
    </row>
    <row r="943" s="529" customFormat="1" ht="34.9" customHeight="1" spans="1:12">
      <c r="A943" s="484">
        <v>2130899</v>
      </c>
      <c r="B943" s="243" t="s">
        <v>850</v>
      </c>
      <c r="C943" s="561">
        <v>9</v>
      </c>
      <c r="D943" s="561">
        <v>1</v>
      </c>
      <c r="E943" s="478">
        <v>0</v>
      </c>
      <c r="F943" s="477">
        <f t="shared" si="115"/>
        <v>-1</v>
      </c>
      <c r="G943" s="477">
        <f t="shared" si="116"/>
        <v>0</v>
      </c>
      <c r="H943" s="731" t="str">
        <f t="shared" si="117"/>
        <v>是</v>
      </c>
      <c r="I943" s="732" t="str">
        <f t="shared" si="118"/>
        <v>项</v>
      </c>
      <c r="J943" s="686" t="str">
        <f t="shared" si="119"/>
        <v>213</v>
      </c>
      <c r="K943" s="686" t="str">
        <f t="shared" si="120"/>
        <v>21308</v>
      </c>
      <c r="L943" s="686" t="str">
        <f t="shared" si="121"/>
        <v>2130899</v>
      </c>
    </row>
    <row r="944" s="529" customFormat="1" ht="34.9" hidden="1" customHeight="1" spans="1:12">
      <c r="A944" s="482">
        <v>21309</v>
      </c>
      <c r="B944" s="483" t="s">
        <v>851</v>
      </c>
      <c r="C944" s="297">
        <f>SUMIFS(C945:C$1302,$I945:$I$1302,"项",$K945:$K$1302,$A944)</f>
        <v>0</v>
      </c>
      <c r="D944" s="297">
        <f>SUMIFS(D945:D$1302,$I945:$I$1302,"项",$K945:$K$1302,$A944)</f>
        <v>0</v>
      </c>
      <c r="E944" s="297">
        <f>SUMIFS(E945:E$1302,$I945:$I$1302,"项",$K945:$K$1302,$A944)</f>
        <v>0</v>
      </c>
      <c r="F944" s="477" t="str">
        <f t="shared" si="115"/>
        <v/>
      </c>
      <c r="G944" s="477" t="str">
        <f t="shared" si="116"/>
        <v/>
      </c>
      <c r="H944" s="731" t="str">
        <f t="shared" si="117"/>
        <v>否</v>
      </c>
      <c r="I944" s="732" t="str">
        <f t="shared" si="118"/>
        <v>款</v>
      </c>
      <c r="J944" s="686" t="str">
        <f t="shared" si="119"/>
        <v>213</v>
      </c>
      <c r="K944" s="686" t="str">
        <f t="shared" si="120"/>
        <v>21309</v>
      </c>
      <c r="L944" s="686" t="str">
        <f t="shared" si="121"/>
        <v>21309</v>
      </c>
    </row>
    <row r="945" s="529" customFormat="1" ht="34.9" hidden="1" customHeight="1" spans="1:12">
      <c r="A945" s="484">
        <v>2130901</v>
      </c>
      <c r="B945" s="243" t="s">
        <v>852</v>
      </c>
      <c r="C945" s="300">
        <v>0</v>
      </c>
      <c r="D945" s="301">
        <v>0</v>
      </c>
      <c r="E945" s="301">
        <v>0</v>
      </c>
      <c r="F945" s="477" t="str">
        <f t="shared" si="115"/>
        <v/>
      </c>
      <c r="G945" s="477" t="str">
        <f t="shared" si="116"/>
        <v/>
      </c>
      <c r="H945" s="731" t="str">
        <f t="shared" si="117"/>
        <v>否</v>
      </c>
      <c r="I945" s="732" t="str">
        <f t="shared" si="118"/>
        <v>项</v>
      </c>
      <c r="J945" s="686" t="str">
        <f t="shared" si="119"/>
        <v>213</v>
      </c>
      <c r="K945" s="686" t="str">
        <f t="shared" si="120"/>
        <v>21309</v>
      </c>
      <c r="L945" s="686" t="str">
        <f t="shared" si="121"/>
        <v>2130901</v>
      </c>
    </row>
    <row r="946" s="529" customFormat="1" ht="34.9" hidden="1" customHeight="1" spans="1:12">
      <c r="A946" s="484">
        <v>2130999</v>
      </c>
      <c r="B946" s="243" t="s">
        <v>853</v>
      </c>
      <c r="C946" s="300">
        <v>0</v>
      </c>
      <c r="D946" s="301">
        <v>0</v>
      </c>
      <c r="E946" s="548">
        <v>0</v>
      </c>
      <c r="F946" s="477" t="str">
        <f t="shared" si="115"/>
        <v/>
      </c>
      <c r="G946" s="477" t="str">
        <f t="shared" si="116"/>
        <v/>
      </c>
      <c r="H946" s="731" t="str">
        <f t="shared" si="117"/>
        <v>否</v>
      </c>
      <c r="I946" s="732" t="str">
        <f t="shared" si="118"/>
        <v>项</v>
      </c>
      <c r="J946" s="686" t="str">
        <f t="shared" si="119"/>
        <v>213</v>
      </c>
      <c r="K946" s="686" t="str">
        <f t="shared" si="120"/>
        <v>21309</v>
      </c>
      <c r="L946" s="686" t="str">
        <f t="shared" si="121"/>
        <v>2130999</v>
      </c>
    </row>
    <row r="947" s="529" customFormat="1" ht="34.9" customHeight="1" spans="1:12">
      <c r="A947" s="482">
        <v>21399</v>
      </c>
      <c r="B947" s="483" t="s">
        <v>854</v>
      </c>
      <c r="C947" s="693">
        <f>SUMIFS(C948:C$1302,$I948:$I$1302,"项",$K948:$K$1302,$A947)</f>
        <v>3</v>
      </c>
      <c r="D947" s="693">
        <f>SUMIFS(D948:D$1302,$I948:$I$1302,"项",$K948:$K$1302,$A947)</f>
        <v>40</v>
      </c>
      <c r="E947" s="693">
        <f>SUMIFS(E948:E$1302,$I948:$I$1302,"项",$K948:$K$1302,$A947)</f>
        <v>20</v>
      </c>
      <c r="F947" s="477">
        <f t="shared" si="115"/>
        <v>5.66666666666667</v>
      </c>
      <c r="G947" s="477">
        <f t="shared" si="116"/>
        <v>0.5</v>
      </c>
      <c r="H947" s="731" t="str">
        <f t="shared" si="117"/>
        <v>是</v>
      </c>
      <c r="I947" s="732" t="str">
        <f t="shared" si="118"/>
        <v>款</v>
      </c>
      <c r="J947" s="686" t="str">
        <f t="shared" si="119"/>
        <v>213</v>
      </c>
      <c r="K947" s="686" t="str">
        <f t="shared" si="120"/>
        <v>21399</v>
      </c>
      <c r="L947" s="686" t="str">
        <f t="shared" si="121"/>
        <v>21399</v>
      </c>
    </row>
    <row r="948" s="529" customFormat="1" ht="34.9" hidden="1" customHeight="1" spans="1:12">
      <c r="A948" s="484">
        <v>2139901</v>
      </c>
      <c r="B948" s="243" t="s">
        <v>855</v>
      </c>
      <c r="C948" s="300">
        <v>0</v>
      </c>
      <c r="D948" s="301">
        <v>0</v>
      </c>
      <c r="E948" s="548">
        <v>0</v>
      </c>
      <c r="F948" s="477" t="str">
        <f t="shared" si="115"/>
        <v/>
      </c>
      <c r="G948" s="477" t="str">
        <f t="shared" si="116"/>
        <v/>
      </c>
      <c r="H948" s="731" t="str">
        <f t="shared" si="117"/>
        <v>否</v>
      </c>
      <c r="I948" s="732" t="str">
        <f t="shared" si="118"/>
        <v>项</v>
      </c>
      <c r="J948" s="686" t="str">
        <f t="shared" si="119"/>
        <v>213</v>
      </c>
      <c r="K948" s="686" t="str">
        <f t="shared" si="120"/>
        <v>21399</v>
      </c>
      <c r="L948" s="686" t="str">
        <f t="shared" si="121"/>
        <v>2139901</v>
      </c>
    </row>
    <row r="949" s="529" customFormat="1" ht="34.9" customHeight="1" spans="1:12">
      <c r="A949" s="484">
        <v>2139999</v>
      </c>
      <c r="B949" s="243" t="s">
        <v>856</v>
      </c>
      <c r="C949" s="561">
        <v>3</v>
      </c>
      <c r="D949" s="561">
        <v>40</v>
      </c>
      <c r="E949" s="478">
        <v>20</v>
      </c>
      <c r="F949" s="477">
        <f t="shared" si="115"/>
        <v>5.66666666666667</v>
      </c>
      <c r="G949" s="477">
        <f t="shared" si="116"/>
        <v>0.5</v>
      </c>
      <c r="H949" s="731" t="str">
        <f t="shared" si="117"/>
        <v>是</v>
      </c>
      <c r="I949" s="732" t="str">
        <f t="shared" si="118"/>
        <v>项</v>
      </c>
      <c r="J949" s="686" t="str">
        <f t="shared" si="119"/>
        <v>213</v>
      </c>
      <c r="K949" s="686" t="str">
        <f t="shared" si="120"/>
        <v>21399</v>
      </c>
      <c r="L949" s="686" t="str">
        <f t="shared" si="121"/>
        <v>2139999</v>
      </c>
    </row>
    <row r="950" s="529" customFormat="1" ht="34.9" customHeight="1" spans="1:12">
      <c r="A950" s="730">
        <v>214</v>
      </c>
      <c r="B950" s="185" t="s">
        <v>107</v>
      </c>
      <c r="C950" s="353">
        <f>SUMIFS(C951:C$1302,$I951:$I$1302,"款",$J951:$J$1302,$A950)</f>
        <v>5774</v>
      </c>
      <c r="D950" s="353">
        <f>SUMIFS(D951:D$1302,$I951:$I$1302,"款",$J951:$J$1302,$A950)</f>
        <v>17396</v>
      </c>
      <c r="E950" s="353">
        <f>SUMIFS(E951:E$1302,$I951:$I$1302,"款",$J951:$J$1302,$A950)</f>
        <v>4568</v>
      </c>
      <c r="F950" s="471">
        <f t="shared" si="115"/>
        <v>-0.208867336335296</v>
      </c>
      <c r="G950" s="471">
        <f t="shared" si="116"/>
        <v>0.262589100942745</v>
      </c>
      <c r="H950" s="731" t="str">
        <f t="shared" si="117"/>
        <v>是</v>
      </c>
      <c r="I950" s="732" t="str">
        <f t="shared" si="118"/>
        <v>类</v>
      </c>
      <c r="J950" s="686" t="str">
        <f t="shared" si="119"/>
        <v>214</v>
      </c>
      <c r="K950" s="686" t="str">
        <f t="shared" si="120"/>
        <v>214</v>
      </c>
      <c r="L950" s="686" t="str">
        <f t="shared" si="121"/>
        <v>214</v>
      </c>
    </row>
    <row r="951" s="529" customFormat="1" ht="34.9" customHeight="1" spans="1:12">
      <c r="A951" s="482">
        <v>21401</v>
      </c>
      <c r="B951" s="483" t="s">
        <v>857</v>
      </c>
      <c r="C951" s="693">
        <f>SUMIFS(C952:C$1302,$I952:$I$1302,"项",$K952:$K$1302,$A951)</f>
        <v>5774</v>
      </c>
      <c r="D951" s="693">
        <f>SUMIFS(D952:D$1302,$I952:$I$1302,"项",$K952:$K$1302,$A951)</f>
        <v>17396</v>
      </c>
      <c r="E951" s="693">
        <f>SUMIFS(E952:E$1302,$I952:$I$1302,"项",$K952:$K$1302,$A951)</f>
        <v>4568</v>
      </c>
      <c r="F951" s="477">
        <f t="shared" si="115"/>
        <v>-0.208867336335296</v>
      </c>
      <c r="G951" s="477">
        <f t="shared" si="116"/>
        <v>0.262589100942745</v>
      </c>
      <c r="H951" s="731" t="str">
        <f t="shared" si="117"/>
        <v>是</v>
      </c>
      <c r="I951" s="732" t="str">
        <f t="shared" si="118"/>
        <v>款</v>
      </c>
      <c r="J951" s="686" t="str">
        <f t="shared" si="119"/>
        <v>214</v>
      </c>
      <c r="K951" s="686" t="str">
        <f t="shared" si="120"/>
        <v>21401</v>
      </c>
      <c r="L951" s="686" t="str">
        <f t="shared" si="121"/>
        <v>21401</v>
      </c>
    </row>
    <row r="952" s="529" customFormat="1" ht="34.9" customHeight="1" spans="1:12">
      <c r="A952" s="484">
        <v>2140101</v>
      </c>
      <c r="B952" s="243" t="s">
        <v>151</v>
      </c>
      <c r="C952" s="561">
        <v>313</v>
      </c>
      <c r="D952" s="561">
        <v>376</v>
      </c>
      <c r="E952" s="561">
        <v>309</v>
      </c>
      <c r="F952" s="477">
        <f t="shared" si="115"/>
        <v>-0.012779552715655</v>
      </c>
      <c r="G952" s="477">
        <f t="shared" si="116"/>
        <v>0.821808510638298</v>
      </c>
      <c r="H952" s="731" t="str">
        <f t="shared" si="117"/>
        <v>是</v>
      </c>
      <c r="I952" s="732" t="str">
        <f t="shared" si="118"/>
        <v>项</v>
      </c>
      <c r="J952" s="686" t="str">
        <f t="shared" si="119"/>
        <v>214</v>
      </c>
      <c r="K952" s="686" t="str">
        <f t="shared" si="120"/>
        <v>21401</v>
      </c>
      <c r="L952" s="686" t="str">
        <f t="shared" si="121"/>
        <v>2140101</v>
      </c>
    </row>
    <row r="953" s="529" customFormat="1" ht="34.9" hidden="1" customHeight="1" spans="1:12">
      <c r="A953" s="484">
        <v>2140102</v>
      </c>
      <c r="B953" s="243" t="s">
        <v>152</v>
      </c>
      <c r="C953" s="300">
        <v>0</v>
      </c>
      <c r="D953" s="301">
        <v>0</v>
      </c>
      <c r="E953" s="548">
        <v>0</v>
      </c>
      <c r="F953" s="477" t="str">
        <f t="shared" si="115"/>
        <v/>
      </c>
      <c r="G953" s="477" t="str">
        <f t="shared" si="116"/>
        <v/>
      </c>
      <c r="H953" s="731" t="str">
        <f t="shared" si="117"/>
        <v>否</v>
      </c>
      <c r="I953" s="732" t="str">
        <f t="shared" si="118"/>
        <v>项</v>
      </c>
      <c r="J953" s="686" t="str">
        <f t="shared" si="119"/>
        <v>214</v>
      </c>
      <c r="K953" s="686" t="str">
        <f t="shared" si="120"/>
        <v>21401</v>
      </c>
      <c r="L953" s="686" t="str">
        <f t="shared" si="121"/>
        <v>2140102</v>
      </c>
    </row>
    <row r="954" s="529" customFormat="1" ht="34.9" hidden="1" customHeight="1" spans="1:12">
      <c r="A954" s="484">
        <v>2140103</v>
      </c>
      <c r="B954" s="243" t="s">
        <v>153</v>
      </c>
      <c r="C954" s="300">
        <v>0</v>
      </c>
      <c r="D954" s="301">
        <v>0</v>
      </c>
      <c r="E954" s="548">
        <v>0</v>
      </c>
      <c r="F954" s="477" t="str">
        <f t="shared" si="115"/>
        <v/>
      </c>
      <c r="G954" s="477" t="str">
        <f t="shared" si="116"/>
        <v/>
      </c>
      <c r="H954" s="731" t="str">
        <f t="shared" si="117"/>
        <v>否</v>
      </c>
      <c r="I954" s="732" t="str">
        <f t="shared" si="118"/>
        <v>项</v>
      </c>
      <c r="J954" s="686" t="str">
        <f t="shared" si="119"/>
        <v>214</v>
      </c>
      <c r="K954" s="686" t="str">
        <f t="shared" si="120"/>
        <v>21401</v>
      </c>
      <c r="L954" s="686" t="str">
        <f t="shared" si="121"/>
        <v>2140103</v>
      </c>
    </row>
    <row r="955" s="529" customFormat="1" ht="34.9" customHeight="1" spans="1:12">
      <c r="A955" s="484">
        <v>2140104</v>
      </c>
      <c r="B955" s="243" t="s">
        <v>858</v>
      </c>
      <c r="C955" s="561">
        <v>3780</v>
      </c>
      <c r="D955" s="561">
        <v>11683</v>
      </c>
      <c r="E955" s="478">
        <v>2609</v>
      </c>
      <c r="F955" s="477">
        <f t="shared" si="115"/>
        <v>-0.30978835978836</v>
      </c>
      <c r="G955" s="477">
        <f t="shared" si="116"/>
        <v>0.223315929127793</v>
      </c>
      <c r="H955" s="731" t="str">
        <f t="shared" si="117"/>
        <v>是</v>
      </c>
      <c r="I955" s="732" t="str">
        <f t="shared" si="118"/>
        <v>项</v>
      </c>
      <c r="J955" s="686" t="str">
        <f t="shared" si="119"/>
        <v>214</v>
      </c>
      <c r="K955" s="686" t="str">
        <f t="shared" si="120"/>
        <v>21401</v>
      </c>
      <c r="L955" s="686" t="str">
        <f t="shared" si="121"/>
        <v>2140104</v>
      </c>
    </row>
    <row r="956" s="529" customFormat="1" ht="34.9" customHeight="1" spans="1:12">
      <c r="A956" s="484">
        <v>2140106</v>
      </c>
      <c r="B956" s="243" t="s">
        <v>859</v>
      </c>
      <c r="C956" s="561">
        <v>1144</v>
      </c>
      <c r="D956" s="561">
        <v>4310</v>
      </c>
      <c r="E956" s="478">
        <v>1367</v>
      </c>
      <c r="F956" s="477">
        <f t="shared" si="115"/>
        <v>0.19493006993007</v>
      </c>
      <c r="G956" s="477">
        <f t="shared" si="116"/>
        <v>0.317169373549884</v>
      </c>
      <c r="H956" s="731" t="str">
        <f t="shared" si="117"/>
        <v>是</v>
      </c>
      <c r="I956" s="732" t="str">
        <f t="shared" si="118"/>
        <v>项</v>
      </c>
      <c r="J956" s="686" t="str">
        <f t="shared" si="119"/>
        <v>214</v>
      </c>
      <c r="K956" s="686" t="str">
        <f t="shared" si="120"/>
        <v>21401</v>
      </c>
      <c r="L956" s="686" t="str">
        <f t="shared" si="121"/>
        <v>2140106</v>
      </c>
    </row>
    <row r="957" s="529" customFormat="1" ht="34.9" hidden="1" customHeight="1" spans="1:12">
      <c r="A957" s="484">
        <v>2140109</v>
      </c>
      <c r="B957" s="243" t="s">
        <v>860</v>
      </c>
      <c r="C957" s="300">
        <v>0</v>
      </c>
      <c r="D957" s="301">
        <v>0</v>
      </c>
      <c r="E957" s="548">
        <v>0</v>
      </c>
      <c r="F957" s="477" t="str">
        <f t="shared" si="115"/>
        <v/>
      </c>
      <c r="G957" s="477" t="str">
        <f t="shared" si="116"/>
        <v/>
      </c>
      <c r="H957" s="731" t="str">
        <f t="shared" si="117"/>
        <v>否</v>
      </c>
      <c r="I957" s="732" t="str">
        <f t="shared" si="118"/>
        <v>项</v>
      </c>
      <c r="J957" s="686" t="str">
        <f t="shared" si="119"/>
        <v>214</v>
      </c>
      <c r="K957" s="686" t="str">
        <f t="shared" si="120"/>
        <v>21401</v>
      </c>
      <c r="L957" s="686" t="str">
        <f t="shared" si="121"/>
        <v>2140109</v>
      </c>
    </row>
    <row r="958" s="529" customFormat="1" ht="34.9" hidden="1" customHeight="1" spans="1:12">
      <c r="A958" s="484">
        <v>2140110</v>
      </c>
      <c r="B958" s="243" t="s">
        <v>861</v>
      </c>
      <c r="C958" s="300">
        <v>0</v>
      </c>
      <c r="D958" s="301">
        <v>0</v>
      </c>
      <c r="E958" s="548">
        <v>0</v>
      </c>
      <c r="F958" s="477" t="str">
        <f t="shared" si="115"/>
        <v/>
      </c>
      <c r="G958" s="477" t="str">
        <f t="shared" si="116"/>
        <v/>
      </c>
      <c r="H958" s="731" t="str">
        <f t="shared" si="117"/>
        <v>否</v>
      </c>
      <c r="I958" s="732" t="str">
        <f t="shared" si="118"/>
        <v>项</v>
      </c>
      <c r="J958" s="686" t="str">
        <f t="shared" si="119"/>
        <v>214</v>
      </c>
      <c r="K958" s="686" t="str">
        <f t="shared" si="120"/>
        <v>21401</v>
      </c>
      <c r="L958" s="686" t="str">
        <f t="shared" si="121"/>
        <v>2140110</v>
      </c>
    </row>
    <row r="959" s="529" customFormat="1" ht="34.9" hidden="1" customHeight="1" spans="1:12">
      <c r="A959" s="484">
        <v>2140111</v>
      </c>
      <c r="B959" s="243" t="s">
        <v>862</v>
      </c>
      <c r="C959" s="300">
        <v>0</v>
      </c>
      <c r="D959" s="301">
        <v>0</v>
      </c>
      <c r="E959" s="301">
        <v>0</v>
      </c>
      <c r="F959" s="477" t="str">
        <f t="shared" si="115"/>
        <v/>
      </c>
      <c r="G959" s="477" t="str">
        <f t="shared" si="116"/>
        <v/>
      </c>
      <c r="H959" s="731" t="str">
        <f t="shared" si="117"/>
        <v>否</v>
      </c>
      <c r="I959" s="732" t="str">
        <f t="shared" si="118"/>
        <v>项</v>
      </c>
      <c r="J959" s="686" t="str">
        <f t="shared" si="119"/>
        <v>214</v>
      </c>
      <c r="K959" s="686" t="str">
        <f t="shared" si="120"/>
        <v>21401</v>
      </c>
      <c r="L959" s="686" t="str">
        <f t="shared" si="121"/>
        <v>2140111</v>
      </c>
    </row>
    <row r="960" s="529" customFormat="1" ht="34.9" customHeight="1" spans="1:12">
      <c r="A960" s="484">
        <v>2140112</v>
      </c>
      <c r="B960" s="243" t="s">
        <v>863</v>
      </c>
      <c r="C960" s="561">
        <v>248</v>
      </c>
      <c r="D960" s="561">
        <v>201</v>
      </c>
      <c r="E960" s="478">
        <v>206</v>
      </c>
      <c r="F960" s="477">
        <f t="shared" si="115"/>
        <v>-0.169354838709677</v>
      </c>
      <c r="G960" s="477">
        <f t="shared" si="116"/>
        <v>1.02487562189055</v>
      </c>
      <c r="H960" s="731" t="str">
        <f t="shared" si="117"/>
        <v>是</v>
      </c>
      <c r="I960" s="732" t="str">
        <f t="shared" si="118"/>
        <v>项</v>
      </c>
      <c r="J960" s="686" t="str">
        <f t="shared" si="119"/>
        <v>214</v>
      </c>
      <c r="K960" s="686" t="str">
        <f t="shared" si="120"/>
        <v>21401</v>
      </c>
      <c r="L960" s="686" t="str">
        <f t="shared" si="121"/>
        <v>2140112</v>
      </c>
    </row>
    <row r="961" s="529" customFormat="1" ht="34.9" hidden="1" customHeight="1" spans="1:12">
      <c r="A961" s="484">
        <v>2140114</v>
      </c>
      <c r="B961" s="243" t="s">
        <v>864</v>
      </c>
      <c r="C961" s="300">
        <v>0</v>
      </c>
      <c r="D961" s="301">
        <v>0</v>
      </c>
      <c r="E961" s="548">
        <v>0</v>
      </c>
      <c r="F961" s="477" t="str">
        <f t="shared" si="115"/>
        <v/>
      </c>
      <c r="G961" s="477" t="str">
        <f t="shared" si="116"/>
        <v/>
      </c>
      <c r="H961" s="731" t="str">
        <f t="shared" si="117"/>
        <v>否</v>
      </c>
      <c r="I961" s="732" t="str">
        <f t="shared" si="118"/>
        <v>项</v>
      </c>
      <c r="J961" s="686" t="str">
        <f t="shared" si="119"/>
        <v>214</v>
      </c>
      <c r="K961" s="686" t="str">
        <f t="shared" si="120"/>
        <v>21401</v>
      </c>
      <c r="L961" s="686" t="str">
        <f t="shared" si="121"/>
        <v>2140114</v>
      </c>
    </row>
    <row r="962" s="529" customFormat="1" ht="34.9" hidden="1" customHeight="1" spans="1:12">
      <c r="A962" s="484">
        <v>2140122</v>
      </c>
      <c r="B962" s="243" t="s">
        <v>865</v>
      </c>
      <c r="C962" s="300">
        <v>0</v>
      </c>
      <c r="D962" s="301">
        <v>0</v>
      </c>
      <c r="E962" s="301">
        <v>0</v>
      </c>
      <c r="F962" s="477" t="str">
        <f t="shared" si="115"/>
        <v/>
      </c>
      <c r="G962" s="477" t="str">
        <f t="shared" si="116"/>
        <v/>
      </c>
      <c r="H962" s="731" t="str">
        <f t="shared" si="117"/>
        <v>否</v>
      </c>
      <c r="I962" s="732" t="str">
        <f t="shared" si="118"/>
        <v>项</v>
      </c>
      <c r="J962" s="686" t="str">
        <f t="shared" si="119"/>
        <v>214</v>
      </c>
      <c r="K962" s="686" t="str">
        <f t="shared" si="120"/>
        <v>21401</v>
      </c>
      <c r="L962" s="686" t="str">
        <f t="shared" si="121"/>
        <v>2140122</v>
      </c>
    </row>
    <row r="963" s="529" customFormat="1" ht="34.9" customHeight="1" spans="1:12">
      <c r="A963" s="484">
        <v>2140123</v>
      </c>
      <c r="B963" s="243" t="s">
        <v>866</v>
      </c>
      <c r="C963" s="561">
        <v>0</v>
      </c>
      <c r="D963" s="561">
        <v>0</v>
      </c>
      <c r="E963" s="478">
        <v>3</v>
      </c>
      <c r="F963" s="477" t="str">
        <f t="shared" si="115"/>
        <v/>
      </c>
      <c r="G963" s="477" t="str">
        <f t="shared" si="116"/>
        <v/>
      </c>
      <c r="H963" s="731" t="str">
        <f t="shared" si="117"/>
        <v>是</v>
      </c>
      <c r="I963" s="732" t="str">
        <f t="shared" si="118"/>
        <v>项</v>
      </c>
      <c r="J963" s="686" t="str">
        <f t="shared" si="119"/>
        <v>214</v>
      </c>
      <c r="K963" s="686" t="str">
        <f t="shared" si="120"/>
        <v>21401</v>
      </c>
      <c r="L963" s="686" t="str">
        <f t="shared" si="121"/>
        <v>2140123</v>
      </c>
    </row>
    <row r="964" s="529" customFormat="1" ht="34.9" hidden="1" customHeight="1" spans="1:12">
      <c r="A964" s="484">
        <v>2140127</v>
      </c>
      <c r="B964" s="243" t="s">
        <v>867</v>
      </c>
      <c r="C964" s="300">
        <v>0</v>
      </c>
      <c r="D964" s="301">
        <v>0</v>
      </c>
      <c r="E964" s="548">
        <v>0</v>
      </c>
      <c r="F964" s="477" t="str">
        <f t="shared" si="115"/>
        <v/>
      </c>
      <c r="G964" s="477" t="str">
        <f t="shared" si="116"/>
        <v/>
      </c>
      <c r="H964" s="731" t="str">
        <f t="shared" si="117"/>
        <v>否</v>
      </c>
      <c r="I964" s="732" t="str">
        <f t="shared" si="118"/>
        <v>项</v>
      </c>
      <c r="J964" s="686" t="str">
        <f t="shared" si="119"/>
        <v>214</v>
      </c>
      <c r="K964" s="686" t="str">
        <f t="shared" si="120"/>
        <v>21401</v>
      </c>
      <c r="L964" s="686" t="str">
        <f t="shared" si="121"/>
        <v>2140127</v>
      </c>
    </row>
    <row r="965" s="529" customFormat="1" ht="34.9" hidden="1" customHeight="1" spans="1:12">
      <c r="A965" s="733">
        <v>2140128</v>
      </c>
      <c r="B965" s="347" t="s">
        <v>868</v>
      </c>
      <c r="C965" s="314">
        <v>0</v>
      </c>
      <c r="D965" s="716">
        <v>0</v>
      </c>
      <c r="E965" s="716">
        <v>0</v>
      </c>
      <c r="F965" s="471" t="str">
        <f t="shared" si="115"/>
        <v/>
      </c>
      <c r="G965" s="471" t="str">
        <f t="shared" si="116"/>
        <v/>
      </c>
      <c r="H965" s="731" t="str">
        <f t="shared" si="117"/>
        <v>否</v>
      </c>
      <c r="I965" s="732" t="str">
        <f t="shared" si="118"/>
        <v>项</v>
      </c>
      <c r="J965" s="686" t="str">
        <f t="shared" si="119"/>
        <v>214</v>
      </c>
      <c r="K965" s="686" t="str">
        <f t="shared" si="120"/>
        <v>21401</v>
      </c>
      <c r="L965" s="686" t="str">
        <f t="shared" si="121"/>
        <v>2140128</v>
      </c>
    </row>
    <row r="966" s="529" customFormat="1" ht="34.9" hidden="1" customHeight="1" spans="1:12">
      <c r="A966" s="484">
        <v>2140129</v>
      </c>
      <c r="B966" s="243" t="s">
        <v>869</v>
      </c>
      <c r="C966" s="300">
        <v>0</v>
      </c>
      <c r="D966" s="301">
        <v>0</v>
      </c>
      <c r="E966" s="301">
        <v>0</v>
      </c>
      <c r="F966" s="477" t="str">
        <f t="shared" si="115"/>
        <v/>
      </c>
      <c r="G966" s="477" t="str">
        <f t="shared" si="116"/>
        <v/>
      </c>
      <c r="H966" s="731" t="str">
        <f t="shared" si="117"/>
        <v>否</v>
      </c>
      <c r="I966" s="732" t="str">
        <f t="shared" si="118"/>
        <v>项</v>
      </c>
      <c r="J966" s="686" t="str">
        <f t="shared" si="119"/>
        <v>214</v>
      </c>
      <c r="K966" s="686" t="str">
        <f t="shared" si="120"/>
        <v>21401</v>
      </c>
      <c r="L966" s="686" t="str">
        <f t="shared" si="121"/>
        <v>2140129</v>
      </c>
    </row>
    <row r="967" s="529" customFormat="1" ht="34.9" hidden="1" customHeight="1" spans="1:12">
      <c r="A967" s="484">
        <v>2140130</v>
      </c>
      <c r="B967" s="243" t="s">
        <v>870</v>
      </c>
      <c r="C967" s="300">
        <v>0</v>
      </c>
      <c r="D967" s="301">
        <v>0</v>
      </c>
      <c r="E967" s="548">
        <v>0</v>
      </c>
      <c r="F967" s="477" t="str">
        <f t="shared" si="115"/>
        <v/>
      </c>
      <c r="G967" s="477" t="str">
        <f t="shared" si="116"/>
        <v/>
      </c>
      <c r="H967" s="731" t="str">
        <f t="shared" si="117"/>
        <v>否</v>
      </c>
      <c r="I967" s="732" t="str">
        <f t="shared" si="118"/>
        <v>项</v>
      </c>
      <c r="J967" s="686" t="str">
        <f t="shared" si="119"/>
        <v>214</v>
      </c>
      <c r="K967" s="686" t="str">
        <f t="shared" si="120"/>
        <v>21401</v>
      </c>
      <c r="L967" s="686" t="str">
        <f t="shared" si="121"/>
        <v>2140130</v>
      </c>
    </row>
    <row r="968" s="529" customFormat="1" ht="34.9" hidden="1" customHeight="1" spans="1:12">
      <c r="A968" s="484">
        <v>2140131</v>
      </c>
      <c r="B968" s="243" t="s">
        <v>871</v>
      </c>
      <c r="C968" s="300">
        <v>0</v>
      </c>
      <c r="D968" s="301">
        <v>0</v>
      </c>
      <c r="E968" s="548">
        <v>0</v>
      </c>
      <c r="F968" s="477" t="str">
        <f t="shared" si="115"/>
        <v/>
      </c>
      <c r="G968" s="477" t="str">
        <f t="shared" si="116"/>
        <v/>
      </c>
      <c r="H968" s="731" t="str">
        <f t="shared" si="117"/>
        <v>否</v>
      </c>
      <c r="I968" s="732" t="str">
        <f t="shared" si="118"/>
        <v>项</v>
      </c>
      <c r="J968" s="686" t="str">
        <f t="shared" si="119"/>
        <v>214</v>
      </c>
      <c r="K968" s="686" t="str">
        <f t="shared" si="120"/>
        <v>21401</v>
      </c>
      <c r="L968" s="686" t="str">
        <f t="shared" si="121"/>
        <v>2140131</v>
      </c>
    </row>
    <row r="969" s="529" customFormat="1" ht="34.9" hidden="1" customHeight="1" spans="1:12">
      <c r="A969" s="484">
        <v>2140133</v>
      </c>
      <c r="B969" s="243" t="s">
        <v>872</v>
      </c>
      <c r="C969" s="300">
        <v>0</v>
      </c>
      <c r="D969" s="301">
        <v>0</v>
      </c>
      <c r="E969" s="548">
        <v>0</v>
      </c>
      <c r="F969" s="477" t="str">
        <f t="shared" si="115"/>
        <v/>
      </c>
      <c r="G969" s="477" t="str">
        <f t="shared" si="116"/>
        <v/>
      </c>
      <c r="H969" s="731" t="str">
        <f t="shared" si="117"/>
        <v>否</v>
      </c>
      <c r="I969" s="732" t="str">
        <f t="shared" si="118"/>
        <v>项</v>
      </c>
      <c r="J969" s="686" t="str">
        <f t="shared" si="119"/>
        <v>214</v>
      </c>
      <c r="K969" s="686" t="str">
        <f t="shared" si="120"/>
        <v>21401</v>
      </c>
      <c r="L969" s="686" t="str">
        <f t="shared" si="121"/>
        <v>2140133</v>
      </c>
    </row>
    <row r="970" s="529" customFormat="1" ht="34.9" hidden="1" customHeight="1" spans="1:12">
      <c r="A970" s="484">
        <v>2140136</v>
      </c>
      <c r="B970" s="243" t="s">
        <v>873</v>
      </c>
      <c r="C970" s="300">
        <v>0</v>
      </c>
      <c r="D970" s="301">
        <v>0</v>
      </c>
      <c r="E970" s="548">
        <v>0</v>
      </c>
      <c r="F970" s="477" t="str">
        <f t="shared" ref="F970:F1033" si="122">IF(C970&lt;&gt;0,E970/C970-1,"")</f>
        <v/>
      </c>
      <c r="G970" s="477" t="str">
        <f t="shared" ref="G970:G1033" si="123">IF(D970&lt;&gt;0,E970/D970,"")</f>
        <v/>
      </c>
      <c r="H970" s="731" t="str">
        <f t="shared" ref="H970:H1033" si="124">IF(LEN(A970)=3,"是",IF(B970&lt;&gt;"",IF(SUM(C970:E970)&lt;&gt;0,"是","否"),"是"))</f>
        <v>否</v>
      </c>
      <c r="I970" s="732" t="str">
        <f t="shared" ref="I970:I1033" si="125">_xlfn.IFS(LEN(A970)=3,"类",LEN(A970)=5,"款",LEN(A970)=7,"项")</f>
        <v>项</v>
      </c>
      <c r="J970" s="686" t="str">
        <f t="shared" ref="J970:J1033" si="126">LEFT(A970,3)</f>
        <v>214</v>
      </c>
      <c r="K970" s="686" t="str">
        <f t="shared" ref="K970:K1033" si="127">LEFT(A970,5)</f>
        <v>21401</v>
      </c>
      <c r="L970" s="686" t="str">
        <f t="shared" ref="L970:L1033" si="128">LEFT(A970,7)</f>
        <v>2140136</v>
      </c>
    </row>
    <row r="971" s="529" customFormat="1" ht="34.9" hidden="1" customHeight="1" spans="1:12">
      <c r="A971" s="484">
        <v>2140138</v>
      </c>
      <c r="B971" s="243" t="s">
        <v>874</v>
      </c>
      <c r="C971" s="300">
        <v>0</v>
      </c>
      <c r="D971" s="301">
        <v>0</v>
      </c>
      <c r="E971" s="548">
        <v>0</v>
      </c>
      <c r="F971" s="477" t="str">
        <f t="shared" si="122"/>
        <v/>
      </c>
      <c r="G971" s="477" t="str">
        <f t="shared" si="123"/>
        <v/>
      </c>
      <c r="H971" s="731" t="str">
        <f t="shared" si="124"/>
        <v>否</v>
      </c>
      <c r="I971" s="732" t="str">
        <f t="shared" si="125"/>
        <v>项</v>
      </c>
      <c r="J971" s="686" t="str">
        <f t="shared" si="126"/>
        <v>214</v>
      </c>
      <c r="K971" s="686" t="str">
        <f t="shared" si="127"/>
        <v>21401</v>
      </c>
      <c r="L971" s="686" t="str">
        <f t="shared" si="128"/>
        <v>2140138</v>
      </c>
    </row>
    <row r="972" s="529" customFormat="1" ht="34.9" customHeight="1" spans="1:12">
      <c r="A972" s="484">
        <v>2140199</v>
      </c>
      <c r="B972" s="243" t="s">
        <v>875</v>
      </c>
      <c r="C972" s="561">
        <v>289</v>
      </c>
      <c r="D972" s="561">
        <v>826</v>
      </c>
      <c r="E972" s="478">
        <v>74</v>
      </c>
      <c r="F972" s="477">
        <f t="shared" si="122"/>
        <v>-0.743944636678201</v>
      </c>
      <c r="G972" s="477">
        <f t="shared" si="123"/>
        <v>0.0895883777239709</v>
      </c>
      <c r="H972" s="731" t="str">
        <f t="shared" si="124"/>
        <v>是</v>
      </c>
      <c r="I972" s="732" t="str">
        <f t="shared" si="125"/>
        <v>项</v>
      </c>
      <c r="J972" s="686" t="str">
        <f t="shared" si="126"/>
        <v>214</v>
      </c>
      <c r="K972" s="686" t="str">
        <f t="shared" si="127"/>
        <v>21401</v>
      </c>
      <c r="L972" s="686" t="str">
        <f t="shared" si="128"/>
        <v>2140199</v>
      </c>
    </row>
    <row r="973" s="529" customFormat="1" ht="34.9" hidden="1" customHeight="1" spans="1:12">
      <c r="A973" s="482">
        <v>21402</v>
      </c>
      <c r="B973" s="483" t="s">
        <v>876</v>
      </c>
      <c r="C973" s="297">
        <f>SUMIFS(C974:C$1302,$I974:$I$1302,"项",$K974:$K$1302,$A973)</f>
        <v>0</v>
      </c>
      <c r="D973" s="297">
        <f>SUMIFS(D974:D$1302,$I974:$I$1302,"项",$K974:$K$1302,$A973)</f>
        <v>0</v>
      </c>
      <c r="E973" s="297">
        <f>SUMIFS(E974:E$1302,$I974:$I$1302,"项",$K974:$K$1302,$A973)</f>
        <v>0</v>
      </c>
      <c r="F973" s="477" t="str">
        <f t="shared" si="122"/>
        <v/>
      </c>
      <c r="G973" s="477" t="str">
        <f t="shared" si="123"/>
        <v/>
      </c>
      <c r="H973" s="731" t="str">
        <f t="shared" si="124"/>
        <v>否</v>
      </c>
      <c r="I973" s="732" t="str">
        <f t="shared" si="125"/>
        <v>款</v>
      </c>
      <c r="J973" s="686" t="str">
        <f t="shared" si="126"/>
        <v>214</v>
      </c>
      <c r="K973" s="686" t="str">
        <f t="shared" si="127"/>
        <v>21402</v>
      </c>
      <c r="L973" s="686" t="str">
        <f t="shared" si="128"/>
        <v>21402</v>
      </c>
    </row>
    <row r="974" s="529" customFormat="1" ht="34.9" hidden="1" customHeight="1" spans="1:12">
      <c r="A974" s="484">
        <v>2140201</v>
      </c>
      <c r="B974" s="243" t="s">
        <v>151</v>
      </c>
      <c r="C974" s="300">
        <v>0</v>
      </c>
      <c r="D974" s="301">
        <v>0</v>
      </c>
      <c r="E974" s="548">
        <v>0</v>
      </c>
      <c r="F974" s="477" t="str">
        <f t="shared" si="122"/>
        <v/>
      </c>
      <c r="G974" s="477" t="str">
        <f t="shared" si="123"/>
        <v/>
      </c>
      <c r="H974" s="731" t="str">
        <f t="shared" si="124"/>
        <v>否</v>
      </c>
      <c r="I974" s="732" t="str">
        <f t="shared" si="125"/>
        <v>项</v>
      </c>
      <c r="J974" s="686" t="str">
        <f t="shared" si="126"/>
        <v>214</v>
      </c>
      <c r="K974" s="686" t="str">
        <f t="shared" si="127"/>
        <v>21402</v>
      </c>
      <c r="L974" s="686" t="str">
        <f t="shared" si="128"/>
        <v>2140201</v>
      </c>
    </row>
    <row r="975" s="529" customFormat="1" ht="34.9" hidden="1" customHeight="1" spans="1:12">
      <c r="A975" s="484">
        <v>2140202</v>
      </c>
      <c r="B975" s="243" t="s">
        <v>152</v>
      </c>
      <c r="C975" s="300">
        <v>0</v>
      </c>
      <c r="D975" s="301">
        <v>0</v>
      </c>
      <c r="E975" s="548">
        <v>0</v>
      </c>
      <c r="F975" s="477" t="str">
        <f t="shared" si="122"/>
        <v/>
      </c>
      <c r="G975" s="477" t="str">
        <f t="shared" si="123"/>
        <v/>
      </c>
      <c r="H975" s="731" t="str">
        <f t="shared" si="124"/>
        <v>否</v>
      </c>
      <c r="I975" s="732" t="str">
        <f t="shared" si="125"/>
        <v>项</v>
      </c>
      <c r="J975" s="686" t="str">
        <f t="shared" si="126"/>
        <v>214</v>
      </c>
      <c r="K975" s="686" t="str">
        <f t="shared" si="127"/>
        <v>21402</v>
      </c>
      <c r="L975" s="686" t="str">
        <f t="shared" si="128"/>
        <v>2140202</v>
      </c>
    </row>
    <row r="976" s="529" customFormat="1" ht="34.9" hidden="1" customHeight="1" spans="1:12">
      <c r="A976" s="484">
        <v>2140203</v>
      </c>
      <c r="B976" s="243" t="s">
        <v>153</v>
      </c>
      <c r="C976" s="300">
        <v>0</v>
      </c>
      <c r="D976" s="301">
        <v>0</v>
      </c>
      <c r="E976" s="548">
        <v>0</v>
      </c>
      <c r="F976" s="477" t="str">
        <f t="shared" si="122"/>
        <v/>
      </c>
      <c r="G976" s="477" t="str">
        <f t="shared" si="123"/>
        <v/>
      </c>
      <c r="H976" s="731" t="str">
        <f t="shared" si="124"/>
        <v>否</v>
      </c>
      <c r="I976" s="732" t="str">
        <f t="shared" si="125"/>
        <v>项</v>
      </c>
      <c r="J976" s="686" t="str">
        <f t="shared" si="126"/>
        <v>214</v>
      </c>
      <c r="K976" s="686" t="str">
        <f t="shared" si="127"/>
        <v>21402</v>
      </c>
      <c r="L976" s="686" t="str">
        <f t="shared" si="128"/>
        <v>2140203</v>
      </c>
    </row>
    <row r="977" s="529" customFormat="1" ht="34.9" hidden="1" customHeight="1" spans="1:12">
      <c r="A977" s="484">
        <v>2140204</v>
      </c>
      <c r="B977" s="243" t="s">
        <v>877</v>
      </c>
      <c r="C977" s="300">
        <v>0</v>
      </c>
      <c r="D977" s="301">
        <v>0</v>
      </c>
      <c r="E977" s="548">
        <v>0</v>
      </c>
      <c r="F977" s="477" t="str">
        <f t="shared" si="122"/>
        <v/>
      </c>
      <c r="G977" s="477" t="str">
        <f t="shared" si="123"/>
        <v/>
      </c>
      <c r="H977" s="731" t="str">
        <f t="shared" si="124"/>
        <v>否</v>
      </c>
      <c r="I977" s="732" t="str">
        <f t="shared" si="125"/>
        <v>项</v>
      </c>
      <c r="J977" s="686" t="str">
        <f t="shared" si="126"/>
        <v>214</v>
      </c>
      <c r="K977" s="686" t="str">
        <f t="shared" si="127"/>
        <v>21402</v>
      </c>
      <c r="L977" s="686" t="str">
        <f t="shared" si="128"/>
        <v>2140204</v>
      </c>
    </row>
    <row r="978" s="529" customFormat="1" ht="34.9" hidden="1" customHeight="1" spans="1:12">
      <c r="A978" s="484">
        <v>2140205</v>
      </c>
      <c r="B978" s="243" t="s">
        <v>878</v>
      </c>
      <c r="C978" s="300">
        <v>0</v>
      </c>
      <c r="D978" s="301">
        <v>0</v>
      </c>
      <c r="E978" s="548">
        <v>0</v>
      </c>
      <c r="F978" s="477" t="str">
        <f t="shared" si="122"/>
        <v/>
      </c>
      <c r="G978" s="477" t="str">
        <f t="shared" si="123"/>
        <v/>
      </c>
      <c r="H978" s="731" t="str">
        <f t="shared" si="124"/>
        <v>否</v>
      </c>
      <c r="I978" s="732" t="str">
        <f t="shared" si="125"/>
        <v>项</v>
      </c>
      <c r="J978" s="686" t="str">
        <f t="shared" si="126"/>
        <v>214</v>
      </c>
      <c r="K978" s="686" t="str">
        <f t="shared" si="127"/>
        <v>21402</v>
      </c>
      <c r="L978" s="686" t="str">
        <f t="shared" si="128"/>
        <v>2140205</v>
      </c>
    </row>
    <row r="979" s="529" customFormat="1" ht="34.9" hidden="1" customHeight="1" spans="1:12">
      <c r="A979" s="484">
        <v>2140206</v>
      </c>
      <c r="B979" s="243" t="s">
        <v>879</v>
      </c>
      <c r="C979" s="300">
        <v>0</v>
      </c>
      <c r="D979" s="301">
        <v>0</v>
      </c>
      <c r="E979" s="548">
        <v>0</v>
      </c>
      <c r="F979" s="477" t="str">
        <f t="shared" si="122"/>
        <v/>
      </c>
      <c r="G979" s="477" t="str">
        <f t="shared" si="123"/>
        <v/>
      </c>
      <c r="H979" s="731" t="str">
        <f t="shared" si="124"/>
        <v>否</v>
      </c>
      <c r="I979" s="732" t="str">
        <f t="shared" si="125"/>
        <v>项</v>
      </c>
      <c r="J979" s="686" t="str">
        <f t="shared" si="126"/>
        <v>214</v>
      </c>
      <c r="K979" s="686" t="str">
        <f t="shared" si="127"/>
        <v>21402</v>
      </c>
      <c r="L979" s="686" t="str">
        <f t="shared" si="128"/>
        <v>2140206</v>
      </c>
    </row>
    <row r="980" s="529" customFormat="1" ht="34.9" hidden="1" customHeight="1" spans="1:12">
      <c r="A980" s="484">
        <v>2140207</v>
      </c>
      <c r="B980" s="243" t="s">
        <v>880</v>
      </c>
      <c r="C980" s="300">
        <v>0</v>
      </c>
      <c r="D980" s="301">
        <v>0</v>
      </c>
      <c r="E980" s="548">
        <v>0</v>
      </c>
      <c r="F980" s="477" t="str">
        <f t="shared" si="122"/>
        <v/>
      </c>
      <c r="G980" s="477" t="str">
        <f t="shared" si="123"/>
        <v/>
      </c>
      <c r="H980" s="731" t="str">
        <f t="shared" si="124"/>
        <v>否</v>
      </c>
      <c r="I980" s="732" t="str">
        <f t="shared" si="125"/>
        <v>项</v>
      </c>
      <c r="J980" s="686" t="str">
        <f t="shared" si="126"/>
        <v>214</v>
      </c>
      <c r="K980" s="686" t="str">
        <f t="shared" si="127"/>
        <v>21402</v>
      </c>
      <c r="L980" s="686" t="str">
        <f t="shared" si="128"/>
        <v>2140207</v>
      </c>
    </row>
    <row r="981" s="529" customFormat="1" ht="34.9" hidden="1" customHeight="1" spans="1:12">
      <c r="A981" s="484">
        <v>2140208</v>
      </c>
      <c r="B981" s="243" t="s">
        <v>881</v>
      </c>
      <c r="C981" s="300">
        <v>0</v>
      </c>
      <c r="D981" s="301">
        <v>0</v>
      </c>
      <c r="E981" s="548">
        <v>0</v>
      </c>
      <c r="F981" s="477" t="str">
        <f t="shared" si="122"/>
        <v/>
      </c>
      <c r="G981" s="477" t="str">
        <f t="shared" si="123"/>
        <v/>
      </c>
      <c r="H981" s="731" t="str">
        <f t="shared" si="124"/>
        <v>否</v>
      </c>
      <c r="I981" s="732" t="str">
        <f t="shared" si="125"/>
        <v>项</v>
      </c>
      <c r="J981" s="686" t="str">
        <f t="shared" si="126"/>
        <v>214</v>
      </c>
      <c r="K981" s="686" t="str">
        <f t="shared" si="127"/>
        <v>21402</v>
      </c>
      <c r="L981" s="686" t="str">
        <f t="shared" si="128"/>
        <v>2140208</v>
      </c>
    </row>
    <row r="982" s="529" customFormat="1" ht="34.9" hidden="1" customHeight="1" spans="1:12">
      <c r="A982" s="484">
        <v>2140299</v>
      </c>
      <c r="B982" s="243" t="s">
        <v>882</v>
      </c>
      <c r="C982" s="300">
        <v>0</v>
      </c>
      <c r="D982" s="301">
        <v>0</v>
      </c>
      <c r="E982" s="548">
        <v>0</v>
      </c>
      <c r="F982" s="477" t="str">
        <f t="shared" si="122"/>
        <v/>
      </c>
      <c r="G982" s="477" t="str">
        <f t="shared" si="123"/>
        <v/>
      </c>
      <c r="H982" s="731" t="str">
        <f t="shared" si="124"/>
        <v>否</v>
      </c>
      <c r="I982" s="732" t="str">
        <f t="shared" si="125"/>
        <v>项</v>
      </c>
      <c r="J982" s="686" t="str">
        <f t="shared" si="126"/>
        <v>214</v>
      </c>
      <c r="K982" s="686" t="str">
        <f t="shared" si="127"/>
        <v>21402</v>
      </c>
      <c r="L982" s="686" t="str">
        <f t="shared" si="128"/>
        <v>2140299</v>
      </c>
    </row>
    <row r="983" s="529" customFormat="1" ht="34.9" hidden="1" customHeight="1" spans="1:12">
      <c r="A983" s="482">
        <v>21403</v>
      </c>
      <c r="B983" s="483" t="s">
        <v>883</v>
      </c>
      <c r="C983" s="297">
        <f>SUMIFS(C984:C$1302,$I984:$I$1302,"项",$K984:$K$1302,$A983)</f>
        <v>0</v>
      </c>
      <c r="D983" s="297">
        <f>SUMIFS(D984:D$1302,$I984:$I$1302,"项",$K984:$K$1302,$A983)</f>
        <v>0</v>
      </c>
      <c r="E983" s="297">
        <f>SUMIFS(E984:E$1302,$I984:$I$1302,"项",$K984:$K$1302,$A983)</f>
        <v>0</v>
      </c>
      <c r="F983" s="477" t="str">
        <f t="shared" si="122"/>
        <v/>
      </c>
      <c r="G983" s="477" t="str">
        <f t="shared" si="123"/>
        <v/>
      </c>
      <c r="H983" s="731" t="str">
        <f t="shared" si="124"/>
        <v>否</v>
      </c>
      <c r="I983" s="732" t="str">
        <f t="shared" si="125"/>
        <v>款</v>
      </c>
      <c r="J983" s="686" t="str">
        <f t="shared" si="126"/>
        <v>214</v>
      </c>
      <c r="K983" s="686" t="str">
        <f t="shared" si="127"/>
        <v>21403</v>
      </c>
      <c r="L983" s="686" t="str">
        <f t="shared" si="128"/>
        <v>21403</v>
      </c>
    </row>
    <row r="984" s="529" customFormat="1" ht="34.9" hidden="1" customHeight="1" spans="1:12">
      <c r="A984" s="484">
        <v>2140301</v>
      </c>
      <c r="B984" s="243" t="s">
        <v>151</v>
      </c>
      <c r="C984" s="300">
        <v>0</v>
      </c>
      <c r="D984" s="301">
        <v>0</v>
      </c>
      <c r="E984" s="548">
        <v>0</v>
      </c>
      <c r="F984" s="477" t="str">
        <f t="shared" si="122"/>
        <v/>
      </c>
      <c r="G984" s="477" t="str">
        <f t="shared" si="123"/>
        <v/>
      </c>
      <c r="H984" s="731" t="str">
        <f t="shared" si="124"/>
        <v>否</v>
      </c>
      <c r="I984" s="732" t="str">
        <f t="shared" si="125"/>
        <v>项</v>
      </c>
      <c r="J984" s="686" t="str">
        <f t="shared" si="126"/>
        <v>214</v>
      </c>
      <c r="K984" s="686" t="str">
        <f t="shared" si="127"/>
        <v>21403</v>
      </c>
      <c r="L984" s="686" t="str">
        <f t="shared" si="128"/>
        <v>2140301</v>
      </c>
    </row>
    <row r="985" s="529" customFormat="1" ht="34.9" hidden="1" customHeight="1" spans="1:12">
      <c r="A985" s="484">
        <v>2140302</v>
      </c>
      <c r="B985" s="243" t="s">
        <v>152</v>
      </c>
      <c r="C985" s="300">
        <v>0</v>
      </c>
      <c r="D985" s="301">
        <v>0</v>
      </c>
      <c r="E985" s="548">
        <v>0</v>
      </c>
      <c r="F985" s="477" t="str">
        <f t="shared" si="122"/>
        <v/>
      </c>
      <c r="G985" s="477" t="str">
        <f t="shared" si="123"/>
        <v/>
      </c>
      <c r="H985" s="731" t="str">
        <f t="shared" si="124"/>
        <v>否</v>
      </c>
      <c r="I985" s="732" t="str">
        <f t="shared" si="125"/>
        <v>项</v>
      </c>
      <c r="J985" s="686" t="str">
        <f t="shared" si="126"/>
        <v>214</v>
      </c>
      <c r="K985" s="686" t="str">
        <f t="shared" si="127"/>
        <v>21403</v>
      </c>
      <c r="L985" s="686" t="str">
        <f t="shared" si="128"/>
        <v>2140302</v>
      </c>
    </row>
    <row r="986" s="529" customFormat="1" ht="34.9" hidden="1" customHeight="1" spans="1:12">
      <c r="A986" s="484">
        <v>2140303</v>
      </c>
      <c r="B986" s="243" t="s">
        <v>153</v>
      </c>
      <c r="C986" s="300">
        <v>0</v>
      </c>
      <c r="D986" s="301">
        <v>0</v>
      </c>
      <c r="E986" s="548">
        <v>0</v>
      </c>
      <c r="F986" s="477" t="str">
        <f t="shared" si="122"/>
        <v/>
      </c>
      <c r="G986" s="477" t="str">
        <f t="shared" si="123"/>
        <v/>
      </c>
      <c r="H986" s="731" t="str">
        <f t="shared" si="124"/>
        <v>否</v>
      </c>
      <c r="I986" s="732" t="str">
        <f t="shared" si="125"/>
        <v>项</v>
      </c>
      <c r="J986" s="686" t="str">
        <f t="shared" si="126"/>
        <v>214</v>
      </c>
      <c r="K986" s="686" t="str">
        <f t="shared" si="127"/>
        <v>21403</v>
      </c>
      <c r="L986" s="686" t="str">
        <f t="shared" si="128"/>
        <v>2140303</v>
      </c>
    </row>
    <row r="987" s="529" customFormat="1" ht="34.9" hidden="1" customHeight="1" spans="1:12">
      <c r="A987" s="484">
        <v>2140304</v>
      </c>
      <c r="B987" s="243" t="s">
        <v>884</v>
      </c>
      <c r="C987" s="300">
        <v>0</v>
      </c>
      <c r="D987" s="301">
        <v>0</v>
      </c>
      <c r="E987" s="548">
        <v>0</v>
      </c>
      <c r="F987" s="477" t="str">
        <f t="shared" si="122"/>
        <v/>
      </c>
      <c r="G987" s="477" t="str">
        <f t="shared" si="123"/>
        <v/>
      </c>
      <c r="H987" s="731" t="str">
        <f t="shared" si="124"/>
        <v>否</v>
      </c>
      <c r="I987" s="732" t="str">
        <f t="shared" si="125"/>
        <v>项</v>
      </c>
      <c r="J987" s="686" t="str">
        <f t="shared" si="126"/>
        <v>214</v>
      </c>
      <c r="K987" s="686" t="str">
        <f t="shared" si="127"/>
        <v>21403</v>
      </c>
      <c r="L987" s="686" t="str">
        <f t="shared" si="128"/>
        <v>2140304</v>
      </c>
    </row>
    <row r="988" s="529" customFormat="1" ht="34.9" hidden="1" customHeight="1" spans="1:12">
      <c r="A988" s="484">
        <v>2140305</v>
      </c>
      <c r="B988" s="243" t="s">
        <v>885</v>
      </c>
      <c r="C988" s="300">
        <v>0</v>
      </c>
      <c r="D988" s="301">
        <v>0</v>
      </c>
      <c r="E988" s="548">
        <v>0</v>
      </c>
      <c r="F988" s="477" t="str">
        <f t="shared" si="122"/>
        <v/>
      </c>
      <c r="G988" s="477" t="str">
        <f t="shared" si="123"/>
        <v/>
      </c>
      <c r="H988" s="731" t="str">
        <f t="shared" si="124"/>
        <v>否</v>
      </c>
      <c r="I988" s="732" t="str">
        <f t="shared" si="125"/>
        <v>项</v>
      </c>
      <c r="J988" s="686" t="str">
        <f t="shared" si="126"/>
        <v>214</v>
      </c>
      <c r="K988" s="686" t="str">
        <f t="shared" si="127"/>
        <v>21403</v>
      </c>
      <c r="L988" s="686" t="str">
        <f t="shared" si="128"/>
        <v>2140305</v>
      </c>
    </row>
    <row r="989" s="529" customFormat="1" ht="34.9" hidden="1" customHeight="1" spans="1:12">
      <c r="A989" s="484">
        <v>2140306</v>
      </c>
      <c r="B989" s="243" t="s">
        <v>886</v>
      </c>
      <c r="C989" s="300">
        <v>0</v>
      </c>
      <c r="D989" s="301">
        <v>0</v>
      </c>
      <c r="E989" s="301">
        <v>0</v>
      </c>
      <c r="F989" s="477" t="str">
        <f t="shared" si="122"/>
        <v/>
      </c>
      <c r="G989" s="477" t="str">
        <f t="shared" si="123"/>
        <v/>
      </c>
      <c r="H989" s="731" t="str">
        <f t="shared" si="124"/>
        <v>否</v>
      </c>
      <c r="I989" s="732" t="str">
        <f t="shared" si="125"/>
        <v>项</v>
      </c>
      <c r="J989" s="686" t="str">
        <f t="shared" si="126"/>
        <v>214</v>
      </c>
      <c r="K989" s="686" t="str">
        <f t="shared" si="127"/>
        <v>21403</v>
      </c>
      <c r="L989" s="686" t="str">
        <f t="shared" si="128"/>
        <v>2140306</v>
      </c>
    </row>
    <row r="990" s="529" customFormat="1" ht="34.9" hidden="1" customHeight="1" spans="1:12">
      <c r="A990" s="484">
        <v>2140307</v>
      </c>
      <c r="B990" s="243" t="s">
        <v>887</v>
      </c>
      <c r="C990" s="300">
        <v>0</v>
      </c>
      <c r="D990" s="301">
        <v>0</v>
      </c>
      <c r="E990" s="548">
        <v>0</v>
      </c>
      <c r="F990" s="477" t="str">
        <f t="shared" si="122"/>
        <v/>
      </c>
      <c r="G990" s="477" t="str">
        <f t="shared" si="123"/>
        <v/>
      </c>
      <c r="H990" s="731" t="str">
        <f t="shared" si="124"/>
        <v>否</v>
      </c>
      <c r="I990" s="732" t="str">
        <f t="shared" si="125"/>
        <v>项</v>
      </c>
      <c r="J990" s="686" t="str">
        <f t="shared" si="126"/>
        <v>214</v>
      </c>
      <c r="K990" s="686" t="str">
        <f t="shared" si="127"/>
        <v>21403</v>
      </c>
      <c r="L990" s="686" t="str">
        <f t="shared" si="128"/>
        <v>2140307</v>
      </c>
    </row>
    <row r="991" s="529" customFormat="1" ht="34.9" hidden="1" customHeight="1" spans="1:12">
      <c r="A991" s="484">
        <v>2140308</v>
      </c>
      <c r="B991" s="243" t="s">
        <v>888</v>
      </c>
      <c r="C991" s="300">
        <v>0</v>
      </c>
      <c r="D991" s="301">
        <v>0</v>
      </c>
      <c r="E991" s="548">
        <v>0</v>
      </c>
      <c r="F991" s="477" t="str">
        <f t="shared" si="122"/>
        <v/>
      </c>
      <c r="G991" s="477" t="str">
        <f t="shared" si="123"/>
        <v/>
      </c>
      <c r="H991" s="731" t="str">
        <f t="shared" si="124"/>
        <v>否</v>
      </c>
      <c r="I991" s="732" t="str">
        <f t="shared" si="125"/>
        <v>项</v>
      </c>
      <c r="J991" s="686" t="str">
        <f t="shared" si="126"/>
        <v>214</v>
      </c>
      <c r="K991" s="686" t="str">
        <f t="shared" si="127"/>
        <v>21403</v>
      </c>
      <c r="L991" s="686" t="str">
        <f t="shared" si="128"/>
        <v>2140308</v>
      </c>
    </row>
    <row r="992" s="529" customFormat="1" ht="34.9" hidden="1" customHeight="1" spans="1:12">
      <c r="A992" s="484">
        <v>2140399</v>
      </c>
      <c r="B992" s="243" t="s">
        <v>889</v>
      </c>
      <c r="C992" s="300">
        <v>0</v>
      </c>
      <c r="D992" s="301">
        <v>0</v>
      </c>
      <c r="E992" s="548">
        <v>0</v>
      </c>
      <c r="F992" s="477" t="str">
        <f t="shared" si="122"/>
        <v/>
      </c>
      <c r="G992" s="477" t="str">
        <f t="shared" si="123"/>
        <v/>
      </c>
      <c r="H992" s="731" t="str">
        <f t="shared" si="124"/>
        <v>否</v>
      </c>
      <c r="I992" s="732" t="str">
        <f t="shared" si="125"/>
        <v>项</v>
      </c>
      <c r="J992" s="686" t="str">
        <f t="shared" si="126"/>
        <v>214</v>
      </c>
      <c r="K992" s="686" t="str">
        <f t="shared" si="127"/>
        <v>21403</v>
      </c>
      <c r="L992" s="686" t="str">
        <f t="shared" si="128"/>
        <v>2140399</v>
      </c>
    </row>
    <row r="993" s="529" customFormat="1" ht="34.9" hidden="1" customHeight="1" spans="1:12">
      <c r="A993" s="482">
        <v>21405</v>
      </c>
      <c r="B993" s="483" t="s">
        <v>890</v>
      </c>
      <c r="C993" s="297">
        <f>SUMIFS(C994:C$1302,$I994:$I$1302,"项",$K994:$K$1302,$A993)</f>
        <v>0</v>
      </c>
      <c r="D993" s="297">
        <f>SUMIFS(D994:D$1302,$I994:$I$1302,"项",$K994:$K$1302,$A993)</f>
        <v>0</v>
      </c>
      <c r="E993" s="297">
        <f>SUMIFS(E994:E$1302,$I994:$I$1302,"项",$K994:$K$1302,$A993)</f>
        <v>0</v>
      </c>
      <c r="F993" s="477" t="str">
        <f t="shared" si="122"/>
        <v/>
      </c>
      <c r="G993" s="477" t="str">
        <f t="shared" si="123"/>
        <v/>
      </c>
      <c r="H993" s="731" t="str">
        <f t="shared" si="124"/>
        <v>否</v>
      </c>
      <c r="I993" s="732" t="str">
        <f t="shared" si="125"/>
        <v>款</v>
      </c>
      <c r="J993" s="686" t="str">
        <f t="shared" si="126"/>
        <v>214</v>
      </c>
      <c r="K993" s="686" t="str">
        <f t="shared" si="127"/>
        <v>21405</v>
      </c>
      <c r="L993" s="686" t="str">
        <f t="shared" si="128"/>
        <v>21405</v>
      </c>
    </row>
    <row r="994" s="529" customFormat="1" ht="34.9" hidden="1" customHeight="1" spans="1:12">
      <c r="A994" s="484">
        <v>2140501</v>
      </c>
      <c r="B994" s="243" t="s">
        <v>151</v>
      </c>
      <c r="C994" s="300">
        <v>0</v>
      </c>
      <c r="D994" s="301">
        <v>0</v>
      </c>
      <c r="E994" s="548">
        <v>0</v>
      </c>
      <c r="F994" s="477" t="str">
        <f t="shared" si="122"/>
        <v/>
      </c>
      <c r="G994" s="477" t="str">
        <f t="shared" si="123"/>
        <v/>
      </c>
      <c r="H994" s="731" t="str">
        <f t="shared" si="124"/>
        <v>否</v>
      </c>
      <c r="I994" s="732" t="str">
        <f t="shared" si="125"/>
        <v>项</v>
      </c>
      <c r="J994" s="686" t="str">
        <f t="shared" si="126"/>
        <v>214</v>
      </c>
      <c r="K994" s="686" t="str">
        <f t="shared" si="127"/>
        <v>21405</v>
      </c>
      <c r="L994" s="686" t="str">
        <f t="shared" si="128"/>
        <v>2140501</v>
      </c>
    </row>
    <row r="995" s="529" customFormat="1" ht="34.9" hidden="1" customHeight="1" spans="1:12">
      <c r="A995" s="484">
        <v>2140502</v>
      </c>
      <c r="B995" s="243" t="s">
        <v>152</v>
      </c>
      <c r="C995" s="300">
        <v>0</v>
      </c>
      <c r="D995" s="301">
        <v>0</v>
      </c>
      <c r="E995" s="548">
        <v>0</v>
      </c>
      <c r="F995" s="477" t="str">
        <f t="shared" si="122"/>
        <v/>
      </c>
      <c r="G995" s="477" t="str">
        <f t="shared" si="123"/>
        <v/>
      </c>
      <c r="H995" s="731" t="str">
        <f t="shared" si="124"/>
        <v>否</v>
      </c>
      <c r="I995" s="732" t="str">
        <f t="shared" si="125"/>
        <v>项</v>
      </c>
      <c r="J995" s="686" t="str">
        <f t="shared" si="126"/>
        <v>214</v>
      </c>
      <c r="K995" s="686" t="str">
        <f t="shared" si="127"/>
        <v>21405</v>
      </c>
      <c r="L995" s="686" t="str">
        <f t="shared" si="128"/>
        <v>2140502</v>
      </c>
    </row>
    <row r="996" s="529" customFormat="1" ht="34.9" hidden="1" customHeight="1" spans="1:12">
      <c r="A996" s="484">
        <v>2140503</v>
      </c>
      <c r="B996" s="243" t="s">
        <v>153</v>
      </c>
      <c r="C996" s="300">
        <v>0</v>
      </c>
      <c r="D996" s="301">
        <v>0</v>
      </c>
      <c r="E996" s="548">
        <v>0</v>
      </c>
      <c r="F996" s="477" t="str">
        <f t="shared" si="122"/>
        <v/>
      </c>
      <c r="G996" s="477" t="str">
        <f t="shared" si="123"/>
        <v/>
      </c>
      <c r="H996" s="731" t="str">
        <f t="shared" si="124"/>
        <v>否</v>
      </c>
      <c r="I996" s="732" t="str">
        <f t="shared" si="125"/>
        <v>项</v>
      </c>
      <c r="J996" s="686" t="str">
        <f t="shared" si="126"/>
        <v>214</v>
      </c>
      <c r="K996" s="686" t="str">
        <f t="shared" si="127"/>
        <v>21405</v>
      </c>
      <c r="L996" s="686" t="str">
        <f t="shared" si="128"/>
        <v>2140503</v>
      </c>
    </row>
    <row r="997" s="529" customFormat="1" ht="34.9" hidden="1" customHeight="1" spans="1:12">
      <c r="A997" s="484">
        <v>2140504</v>
      </c>
      <c r="B997" s="243" t="s">
        <v>881</v>
      </c>
      <c r="C997" s="300">
        <v>0</v>
      </c>
      <c r="D997" s="301">
        <v>0</v>
      </c>
      <c r="E997" s="548">
        <v>0</v>
      </c>
      <c r="F997" s="477" t="str">
        <f t="shared" si="122"/>
        <v/>
      </c>
      <c r="G997" s="477" t="str">
        <f t="shared" si="123"/>
        <v/>
      </c>
      <c r="H997" s="731" t="str">
        <f t="shared" si="124"/>
        <v>否</v>
      </c>
      <c r="I997" s="732" t="str">
        <f t="shared" si="125"/>
        <v>项</v>
      </c>
      <c r="J997" s="686" t="str">
        <f t="shared" si="126"/>
        <v>214</v>
      </c>
      <c r="K997" s="686" t="str">
        <f t="shared" si="127"/>
        <v>21405</v>
      </c>
      <c r="L997" s="686" t="str">
        <f t="shared" si="128"/>
        <v>2140504</v>
      </c>
    </row>
    <row r="998" s="529" customFormat="1" ht="34.9" hidden="1" customHeight="1" spans="1:12">
      <c r="A998" s="484">
        <v>2140505</v>
      </c>
      <c r="B998" s="243" t="s">
        <v>891</v>
      </c>
      <c r="C998" s="300">
        <v>0</v>
      </c>
      <c r="D998" s="301">
        <v>0</v>
      </c>
      <c r="E998" s="548">
        <v>0</v>
      </c>
      <c r="F998" s="477" t="str">
        <f t="shared" si="122"/>
        <v/>
      </c>
      <c r="G998" s="477" t="str">
        <f t="shared" si="123"/>
        <v/>
      </c>
      <c r="H998" s="731" t="str">
        <f t="shared" si="124"/>
        <v>否</v>
      </c>
      <c r="I998" s="732" t="str">
        <f t="shared" si="125"/>
        <v>项</v>
      </c>
      <c r="J998" s="686" t="str">
        <f t="shared" si="126"/>
        <v>214</v>
      </c>
      <c r="K998" s="686" t="str">
        <f t="shared" si="127"/>
        <v>21405</v>
      </c>
      <c r="L998" s="686" t="str">
        <f t="shared" si="128"/>
        <v>2140505</v>
      </c>
    </row>
    <row r="999" s="529" customFormat="1" ht="34.9" hidden="1" customHeight="1" spans="1:12">
      <c r="A999" s="484">
        <v>2140599</v>
      </c>
      <c r="B999" s="243" t="s">
        <v>892</v>
      </c>
      <c r="C999" s="300">
        <v>0</v>
      </c>
      <c r="D999" s="301">
        <v>0</v>
      </c>
      <c r="E999" s="301">
        <v>0</v>
      </c>
      <c r="F999" s="477" t="str">
        <f t="shared" si="122"/>
        <v/>
      </c>
      <c r="G999" s="477" t="str">
        <f t="shared" si="123"/>
        <v/>
      </c>
      <c r="H999" s="731" t="str">
        <f t="shared" si="124"/>
        <v>否</v>
      </c>
      <c r="I999" s="732" t="str">
        <f t="shared" si="125"/>
        <v>项</v>
      </c>
      <c r="J999" s="686" t="str">
        <f t="shared" si="126"/>
        <v>214</v>
      </c>
      <c r="K999" s="686" t="str">
        <f t="shared" si="127"/>
        <v>21405</v>
      </c>
      <c r="L999" s="686" t="str">
        <f t="shared" si="128"/>
        <v>2140599</v>
      </c>
    </row>
    <row r="1000" s="529" customFormat="1" ht="34.9" hidden="1" customHeight="1" spans="1:12">
      <c r="A1000" s="482">
        <v>21406</v>
      </c>
      <c r="B1000" s="483" t="s">
        <v>893</v>
      </c>
      <c r="C1000" s="297">
        <f>SUMIFS(C1001:C$1302,$I1001:$I$1302,"项",$K1001:$K$1302,$A1000)</f>
        <v>0</v>
      </c>
      <c r="D1000" s="297">
        <f>SUMIFS(D1001:D$1302,$I1001:$I$1302,"项",$K1001:$K$1302,$A1000)</f>
        <v>0</v>
      </c>
      <c r="E1000" s="297">
        <f>SUMIFS(E1001:E$1302,$I1001:$I$1302,"项",$K1001:$K$1302,$A1000)</f>
        <v>0</v>
      </c>
      <c r="F1000" s="477" t="str">
        <f t="shared" si="122"/>
        <v/>
      </c>
      <c r="G1000" s="477" t="str">
        <f t="shared" si="123"/>
        <v/>
      </c>
      <c r="H1000" s="731" t="str">
        <f t="shared" si="124"/>
        <v>否</v>
      </c>
      <c r="I1000" s="732" t="str">
        <f t="shared" si="125"/>
        <v>款</v>
      </c>
      <c r="J1000" s="686" t="str">
        <f t="shared" si="126"/>
        <v>214</v>
      </c>
      <c r="K1000" s="686" t="str">
        <f t="shared" si="127"/>
        <v>21406</v>
      </c>
      <c r="L1000" s="686" t="str">
        <f t="shared" si="128"/>
        <v>21406</v>
      </c>
    </row>
    <row r="1001" s="529" customFormat="1" ht="34.9" hidden="1" customHeight="1" spans="1:12">
      <c r="A1001" s="484">
        <v>2140601</v>
      </c>
      <c r="B1001" s="243" t="s">
        <v>894</v>
      </c>
      <c r="C1001" s="300">
        <v>0</v>
      </c>
      <c r="D1001" s="301">
        <v>0</v>
      </c>
      <c r="E1001" s="548">
        <v>0</v>
      </c>
      <c r="F1001" s="477" t="str">
        <f t="shared" si="122"/>
        <v/>
      </c>
      <c r="G1001" s="477" t="str">
        <f t="shared" si="123"/>
        <v/>
      </c>
      <c r="H1001" s="731" t="str">
        <f t="shared" si="124"/>
        <v>否</v>
      </c>
      <c r="I1001" s="732" t="str">
        <f t="shared" si="125"/>
        <v>项</v>
      </c>
      <c r="J1001" s="686" t="str">
        <f t="shared" si="126"/>
        <v>214</v>
      </c>
      <c r="K1001" s="686" t="str">
        <f t="shared" si="127"/>
        <v>21406</v>
      </c>
      <c r="L1001" s="686" t="str">
        <f t="shared" si="128"/>
        <v>2140601</v>
      </c>
    </row>
    <row r="1002" s="529" customFormat="1" ht="34.9" hidden="1" customHeight="1" spans="1:12">
      <c r="A1002" s="484">
        <v>2140602</v>
      </c>
      <c r="B1002" s="243" t="s">
        <v>895</v>
      </c>
      <c r="C1002" s="300">
        <v>0</v>
      </c>
      <c r="D1002" s="301">
        <v>0</v>
      </c>
      <c r="E1002" s="548">
        <v>0</v>
      </c>
      <c r="F1002" s="477" t="str">
        <f t="shared" si="122"/>
        <v/>
      </c>
      <c r="G1002" s="477" t="str">
        <f t="shared" si="123"/>
        <v/>
      </c>
      <c r="H1002" s="731" t="str">
        <f t="shared" si="124"/>
        <v>否</v>
      </c>
      <c r="I1002" s="732" t="str">
        <f t="shared" si="125"/>
        <v>项</v>
      </c>
      <c r="J1002" s="686" t="str">
        <f t="shared" si="126"/>
        <v>214</v>
      </c>
      <c r="K1002" s="686" t="str">
        <f t="shared" si="127"/>
        <v>21406</v>
      </c>
      <c r="L1002" s="686" t="str">
        <f t="shared" si="128"/>
        <v>2140602</v>
      </c>
    </row>
    <row r="1003" s="529" customFormat="1" ht="34.9" hidden="1" customHeight="1" spans="1:12">
      <c r="A1003" s="484">
        <v>2140603</v>
      </c>
      <c r="B1003" s="243" t="s">
        <v>896</v>
      </c>
      <c r="C1003" s="300">
        <v>0</v>
      </c>
      <c r="D1003" s="301">
        <v>0</v>
      </c>
      <c r="E1003" s="548">
        <v>0</v>
      </c>
      <c r="F1003" s="477" t="str">
        <f t="shared" si="122"/>
        <v/>
      </c>
      <c r="G1003" s="477" t="str">
        <f t="shared" si="123"/>
        <v/>
      </c>
      <c r="H1003" s="731" t="str">
        <f t="shared" si="124"/>
        <v>否</v>
      </c>
      <c r="I1003" s="732" t="str">
        <f t="shared" si="125"/>
        <v>项</v>
      </c>
      <c r="J1003" s="686" t="str">
        <f t="shared" si="126"/>
        <v>214</v>
      </c>
      <c r="K1003" s="686" t="str">
        <f t="shared" si="127"/>
        <v>21406</v>
      </c>
      <c r="L1003" s="686" t="str">
        <f t="shared" si="128"/>
        <v>2140603</v>
      </c>
    </row>
    <row r="1004" s="529" customFormat="1" ht="34.9" hidden="1" customHeight="1" spans="1:12">
      <c r="A1004" s="484">
        <v>2140699</v>
      </c>
      <c r="B1004" s="243" t="s">
        <v>897</v>
      </c>
      <c r="C1004" s="300">
        <v>0</v>
      </c>
      <c r="D1004" s="301">
        <v>0</v>
      </c>
      <c r="E1004" s="548">
        <v>0</v>
      </c>
      <c r="F1004" s="477" t="str">
        <f t="shared" si="122"/>
        <v/>
      </c>
      <c r="G1004" s="477" t="str">
        <f t="shared" si="123"/>
        <v/>
      </c>
      <c r="H1004" s="731" t="str">
        <f t="shared" si="124"/>
        <v>否</v>
      </c>
      <c r="I1004" s="732" t="str">
        <f t="shared" si="125"/>
        <v>项</v>
      </c>
      <c r="J1004" s="686" t="str">
        <f t="shared" si="126"/>
        <v>214</v>
      </c>
      <c r="K1004" s="686" t="str">
        <f t="shared" si="127"/>
        <v>21406</v>
      </c>
      <c r="L1004" s="686" t="str">
        <f t="shared" si="128"/>
        <v>2140699</v>
      </c>
    </row>
    <row r="1005" s="529" customFormat="1" ht="34.9" hidden="1" customHeight="1" spans="1:12">
      <c r="A1005" s="482">
        <v>21499</v>
      </c>
      <c r="B1005" s="483" t="s">
        <v>898</v>
      </c>
      <c r="C1005" s="297">
        <f>SUMIFS(C1006:C$1302,$I1006:$I$1302,"项",$K1006:$K$1302,$A1005)</f>
        <v>0</v>
      </c>
      <c r="D1005" s="297">
        <f>SUMIFS(D1006:D$1302,$I1006:$I$1302,"项",$K1006:$K$1302,$A1005)</f>
        <v>0</v>
      </c>
      <c r="E1005" s="297">
        <f>SUMIFS(E1006:E$1302,$I1006:$I$1302,"项",$K1006:$K$1302,$A1005)</f>
        <v>0</v>
      </c>
      <c r="F1005" s="477" t="str">
        <f t="shared" si="122"/>
        <v/>
      </c>
      <c r="G1005" s="477" t="str">
        <f t="shared" si="123"/>
        <v/>
      </c>
      <c r="H1005" s="731" t="str">
        <f t="shared" si="124"/>
        <v>否</v>
      </c>
      <c r="I1005" s="732" t="str">
        <f t="shared" si="125"/>
        <v>款</v>
      </c>
      <c r="J1005" s="686" t="str">
        <f t="shared" si="126"/>
        <v>214</v>
      </c>
      <c r="K1005" s="686" t="str">
        <f t="shared" si="127"/>
        <v>21499</v>
      </c>
      <c r="L1005" s="686" t="str">
        <f t="shared" si="128"/>
        <v>21499</v>
      </c>
    </row>
    <row r="1006" s="529" customFormat="1" ht="34.9" hidden="1" customHeight="1" spans="1:12">
      <c r="A1006" s="484">
        <v>2149901</v>
      </c>
      <c r="B1006" s="243" t="s">
        <v>899</v>
      </c>
      <c r="C1006" s="300">
        <v>0</v>
      </c>
      <c r="D1006" s="301">
        <v>0</v>
      </c>
      <c r="E1006" s="548">
        <v>0</v>
      </c>
      <c r="F1006" s="477" t="str">
        <f t="shared" si="122"/>
        <v/>
      </c>
      <c r="G1006" s="477" t="str">
        <f t="shared" si="123"/>
        <v/>
      </c>
      <c r="H1006" s="731" t="str">
        <f t="shared" si="124"/>
        <v>否</v>
      </c>
      <c r="I1006" s="732" t="str">
        <f t="shared" si="125"/>
        <v>项</v>
      </c>
      <c r="J1006" s="686" t="str">
        <f t="shared" si="126"/>
        <v>214</v>
      </c>
      <c r="K1006" s="686" t="str">
        <f t="shared" si="127"/>
        <v>21499</v>
      </c>
      <c r="L1006" s="686" t="str">
        <f t="shared" si="128"/>
        <v>2149901</v>
      </c>
    </row>
    <row r="1007" s="529" customFormat="1" ht="34.9" hidden="1" customHeight="1" spans="1:12">
      <c r="A1007" s="484">
        <v>2149999</v>
      </c>
      <c r="B1007" s="243" t="s">
        <v>900</v>
      </c>
      <c r="C1007" s="300">
        <v>0</v>
      </c>
      <c r="D1007" s="301">
        <v>0</v>
      </c>
      <c r="E1007" s="548">
        <v>0</v>
      </c>
      <c r="F1007" s="477" t="str">
        <f t="shared" si="122"/>
        <v/>
      </c>
      <c r="G1007" s="477" t="str">
        <f t="shared" si="123"/>
        <v/>
      </c>
      <c r="H1007" s="731" t="str">
        <f t="shared" si="124"/>
        <v>否</v>
      </c>
      <c r="I1007" s="732" t="str">
        <f t="shared" si="125"/>
        <v>项</v>
      </c>
      <c r="J1007" s="686" t="str">
        <f t="shared" si="126"/>
        <v>214</v>
      </c>
      <c r="K1007" s="686" t="str">
        <f t="shared" si="127"/>
        <v>21499</v>
      </c>
      <c r="L1007" s="686" t="str">
        <f t="shared" si="128"/>
        <v>2149999</v>
      </c>
    </row>
    <row r="1008" s="529" customFormat="1" ht="34.9" customHeight="1" spans="1:12">
      <c r="A1008" s="730">
        <v>215</v>
      </c>
      <c r="B1008" s="185" t="s">
        <v>109</v>
      </c>
      <c r="C1008" s="353">
        <f>SUMIFS(C1009:C$1302,$I1009:$I$1302,"款",$J1009:$J$1302,$A1008)</f>
        <v>1015</v>
      </c>
      <c r="D1008" s="353">
        <f>SUMIFS(D1009:D$1302,$I1009:$I$1302,"款",$J1009:$J$1302,$A1008)</f>
        <v>1378</v>
      </c>
      <c r="E1008" s="353">
        <f>SUMIFS(E1009:E$1302,$I1009:$I$1302,"款",$J1009:$J$1302,$A1008)</f>
        <v>664</v>
      </c>
      <c r="F1008" s="471">
        <f t="shared" si="122"/>
        <v>-0.345812807881773</v>
      </c>
      <c r="G1008" s="471">
        <f t="shared" si="123"/>
        <v>0.481857764876633</v>
      </c>
      <c r="H1008" s="731" t="str">
        <f t="shared" si="124"/>
        <v>是</v>
      </c>
      <c r="I1008" s="732" t="str">
        <f t="shared" si="125"/>
        <v>类</v>
      </c>
      <c r="J1008" s="686" t="str">
        <f t="shared" si="126"/>
        <v>215</v>
      </c>
      <c r="K1008" s="686" t="str">
        <f t="shared" si="127"/>
        <v>215</v>
      </c>
      <c r="L1008" s="686" t="str">
        <f t="shared" si="128"/>
        <v>215</v>
      </c>
    </row>
    <row r="1009" s="529" customFormat="1" ht="34.9" hidden="1" customHeight="1" spans="1:12">
      <c r="A1009" s="482">
        <v>21501</v>
      </c>
      <c r="B1009" s="483" t="s">
        <v>901</v>
      </c>
      <c r="C1009" s="297">
        <f>SUMIFS(C1010:C$1302,$I1010:$I$1302,"项",$K1010:$K$1302,$A1009)</f>
        <v>0</v>
      </c>
      <c r="D1009" s="297">
        <f>SUMIFS(D1010:D$1302,$I1010:$I$1302,"项",$K1010:$K$1302,$A1009)</f>
        <v>0</v>
      </c>
      <c r="E1009" s="297">
        <f>SUMIFS(E1010:E$1302,$I1010:$I$1302,"项",$K1010:$K$1302,$A1009)</f>
        <v>0</v>
      </c>
      <c r="F1009" s="477" t="str">
        <f t="shared" si="122"/>
        <v/>
      </c>
      <c r="G1009" s="477" t="str">
        <f t="shared" si="123"/>
        <v/>
      </c>
      <c r="H1009" s="731" t="str">
        <f t="shared" si="124"/>
        <v>否</v>
      </c>
      <c r="I1009" s="732" t="str">
        <f t="shared" si="125"/>
        <v>款</v>
      </c>
      <c r="J1009" s="686" t="str">
        <f t="shared" si="126"/>
        <v>215</v>
      </c>
      <c r="K1009" s="686" t="str">
        <f t="shared" si="127"/>
        <v>21501</v>
      </c>
      <c r="L1009" s="686" t="str">
        <f t="shared" si="128"/>
        <v>21501</v>
      </c>
    </row>
    <row r="1010" s="529" customFormat="1" ht="34.9" hidden="1" customHeight="1" spans="1:12">
      <c r="A1010" s="484">
        <v>2150101</v>
      </c>
      <c r="B1010" s="243" t="s">
        <v>151</v>
      </c>
      <c r="C1010" s="300">
        <v>0</v>
      </c>
      <c r="D1010" s="301">
        <v>0</v>
      </c>
      <c r="E1010" s="548">
        <v>0</v>
      </c>
      <c r="F1010" s="477" t="str">
        <f t="shared" si="122"/>
        <v/>
      </c>
      <c r="G1010" s="477" t="str">
        <f t="shared" si="123"/>
        <v/>
      </c>
      <c r="H1010" s="731" t="str">
        <f t="shared" si="124"/>
        <v>否</v>
      </c>
      <c r="I1010" s="732" t="str">
        <f t="shared" si="125"/>
        <v>项</v>
      </c>
      <c r="J1010" s="686" t="str">
        <f t="shared" si="126"/>
        <v>215</v>
      </c>
      <c r="K1010" s="686" t="str">
        <f t="shared" si="127"/>
        <v>21501</v>
      </c>
      <c r="L1010" s="686" t="str">
        <f t="shared" si="128"/>
        <v>2150101</v>
      </c>
    </row>
    <row r="1011" s="529" customFormat="1" ht="34.9" hidden="1" customHeight="1" spans="1:12">
      <c r="A1011" s="484">
        <v>2150102</v>
      </c>
      <c r="B1011" s="243" t="s">
        <v>152</v>
      </c>
      <c r="C1011" s="300">
        <v>0</v>
      </c>
      <c r="D1011" s="301">
        <v>0</v>
      </c>
      <c r="E1011" s="548">
        <v>0</v>
      </c>
      <c r="F1011" s="477" t="str">
        <f t="shared" si="122"/>
        <v/>
      </c>
      <c r="G1011" s="477" t="str">
        <f t="shared" si="123"/>
        <v/>
      </c>
      <c r="H1011" s="731" t="str">
        <f t="shared" si="124"/>
        <v>否</v>
      </c>
      <c r="I1011" s="732" t="str">
        <f t="shared" si="125"/>
        <v>项</v>
      </c>
      <c r="J1011" s="686" t="str">
        <f t="shared" si="126"/>
        <v>215</v>
      </c>
      <c r="K1011" s="686" t="str">
        <f t="shared" si="127"/>
        <v>21501</v>
      </c>
      <c r="L1011" s="686" t="str">
        <f t="shared" si="128"/>
        <v>2150102</v>
      </c>
    </row>
    <row r="1012" s="529" customFormat="1" ht="34.9" hidden="1" customHeight="1" spans="1:12">
      <c r="A1012" s="484">
        <v>2150103</v>
      </c>
      <c r="B1012" s="243" t="s">
        <v>153</v>
      </c>
      <c r="C1012" s="300">
        <v>0</v>
      </c>
      <c r="D1012" s="301">
        <v>0</v>
      </c>
      <c r="E1012" s="548">
        <v>0</v>
      </c>
      <c r="F1012" s="477" t="str">
        <f t="shared" si="122"/>
        <v/>
      </c>
      <c r="G1012" s="477" t="str">
        <f t="shared" si="123"/>
        <v/>
      </c>
      <c r="H1012" s="731" t="str">
        <f t="shared" si="124"/>
        <v>否</v>
      </c>
      <c r="I1012" s="732" t="str">
        <f t="shared" si="125"/>
        <v>项</v>
      </c>
      <c r="J1012" s="686" t="str">
        <f t="shared" si="126"/>
        <v>215</v>
      </c>
      <c r="K1012" s="686" t="str">
        <f t="shared" si="127"/>
        <v>21501</v>
      </c>
      <c r="L1012" s="686" t="str">
        <f t="shared" si="128"/>
        <v>2150103</v>
      </c>
    </row>
    <row r="1013" s="529" customFormat="1" ht="34.9" hidden="1" customHeight="1" spans="1:12">
      <c r="A1013" s="484">
        <v>2150104</v>
      </c>
      <c r="B1013" s="243" t="s">
        <v>902</v>
      </c>
      <c r="C1013" s="300">
        <v>0</v>
      </c>
      <c r="D1013" s="301">
        <v>0</v>
      </c>
      <c r="E1013" s="548">
        <v>0</v>
      </c>
      <c r="F1013" s="477" t="str">
        <f t="shared" si="122"/>
        <v/>
      </c>
      <c r="G1013" s="477" t="str">
        <f t="shared" si="123"/>
        <v/>
      </c>
      <c r="H1013" s="731" t="str">
        <f t="shared" si="124"/>
        <v>否</v>
      </c>
      <c r="I1013" s="732" t="str">
        <f t="shared" si="125"/>
        <v>项</v>
      </c>
      <c r="J1013" s="686" t="str">
        <f t="shared" si="126"/>
        <v>215</v>
      </c>
      <c r="K1013" s="686" t="str">
        <f t="shared" si="127"/>
        <v>21501</v>
      </c>
      <c r="L1013" s="686" t="str">
        <f t="shared" si="128"/>
        <v>2150104</v>
      </c>
    </row>
    <row r="1014" s="529" customFormat="1" ht="34.9" hidden="1" customHeight="1" spans="1:12">
      <c r="A1014" s="484">
        <v>2150105</v>
      </c>
      <c r="B1014" s="243" t="s">
        <v>903</v>
      </c>
      <c r="C1014" s="300">
        <v>0</v>
      </c>
      <c r="D1014" s="301">
        <v>0</v>
      </c>
      <c r="E1014" s="301">
        <v>0</v>
      </c>
      <c r="F1014" s="477" t="str">
        <f t="shared" si="122"/>
        <v/>
      </c>
      <c r="G1014" s="477" t="str">
        <f t="shared" si="123"/>
        <v/>
      </c>
      <c r="H1014" s="731" t="str">
        <f t="shared" si="124"/>
        <v>否</v>
      </c>
      <c r="I1014" s="732" t="str">
        <f t="shared" si="125"/>
        <v>项</v>
      </c>
      <c r="J1014" s="686" t="str">
        <f t="shared" si="126"/>
        <v>215</v>
      </c>
      <c r="K1014" s="686" t="str">
        <f t="shared" si="127"/>
        <v>21501</v>
      </c>
      <c r="L1014" s="686" t="str">
        <f t="shared" si="128"/>
        <v>2150105</v>
      </c>
    </row>
    <row r="1015" s="529" customFormat="1" ht="34.9" hidden="1" customHeight="1" spans="1:12">
      <c r="A1015" s="484">
        <v>2150106</v>
      </c>
      <c r="B1015" s="243" t="s">
        <v>904</v>
      </c>
      <c r="C1015" s="300">
        <v>0</v>
      </c>
      <c r="D1015" s="301">
        <v>0</v>
      </c>
      <c r="E1015" s="548">
        <v>0</v>
      </c>
      <c r="F1015" s="477" t="str">
        <f t="shared" si="122"/>
        <v/>
      </c>
      <c r="G1015" s="477" t="str">
        <f t="shared" si="123"/>
        <v/>
      </c>
      <c r="H1015" s="731" t="str">
        <f t="shared" si="124"/>
        <v>否</v>
      </c>
      <c r="I1015" s="732" t="str">
        <f t="shared" si="125"/>
        <v>项</v>
      </c>
      <c r="J1015" s="686" t="str">
        <f t="shared" si="126"/>
        <v>215</v>
      </c>
      <c r="K1015" s="686" t="str">
        <f t="shared" si="127"/>
        <v>21501</v>
      </c>
      <c r="L1015" s="686" t="str">
        <f t="shared" si="128"/>
        <v>2150106</v>
      </c>
    </row>
    <row r="1016" s="529" customFormat="1" ht="34.9" hidden="1" customHeight="1" spans="1:12">
      <c r="A1016" s="484">
        <v>2150107</v>
      </c>
      <c r="B1016" s="243" t="s">
        <v>905</v>
      </c>
      <c r="C1016" s="300">
        <v>0</v>
      </c>
      <c r="D1016" s="301">
        <v>0</v>
      </c>
      <c r="E1016" s="548">
        <v>0</v>
      </c>
      <c r="F1016" s="477" t="str">
        <f t="shared" si="122"/>
        <v/>
      </c>
      <c r="G1016" s="477" t="str">
        <f t="shared" si="123"/>
        <v/>
      </c>
      <c r="H1016" s="731" t="str">
        <f t="shared" si="124"/>
        <v>否</v>
      </c>
      <c r="I1016" s="732" t="str">
        <f t="shared" si="125"/>
        <v>项</v>
      </c>
      <c r="J1016" s="686" t="str">
        <f t="shared" si="126"/>
        <v>215</v>
      </c>
      <c r="K1016" s="686" t="str">
        <f t="shared" si="127"/>
        <v>21501</v>
      </c>
      <c r="L1016" s="686" t="str">
        <f t="shared" si="128"/>
        <v>2150107</v>
      </c>
    </row>
    <row r="1017" s="529" customFormat="1" ht="34.9" hidden="1" customHeight="1" spans="1:12">
      <c r="A1017" s="484">
        <v>2150108</v>
      </c>
      <c r="B1017" s="243" t="s">
        <v>906</v>
      </c>
      <c r="C1017" s="300">
        <v>0</v>
      </c>
      <c r="D1017" s="301">
        <v>0</v>
      </c>
      <c r="E1017" s="548">
        <v>0</v>
      </c>
      <c r="F1017" s="477" t="str">
        <f t="shared" si="122"/>
        <v/>
      </c>
      <c r="G1017" s="477" t="str">
        <f t="shared" si="123"/>
        <v/>
      </c>
      <c r="H1017" s="731" t="str">
        <f t="shared" si="124"/>
        <v>否</v>
      </c>
      <c r="I1017" s="732" t="str">
        <f t="shared" si="125"/>
        <v>项</v>
      </c>
      <c r="J1017" s="686" t="str">
        <f t="shared" si="126"/>
        <v>215</v>
      </c>
      <c r="K1017" s="686" t="str">
        <f t="shared" si="127"/>
        <v>21501</v>
      </c>
      <c r="L1017" s="686" t="str">
        <f t="shared" si="128"/>
        <v>2150108</v>
      </c>
    </row>
    <row r="1018" s="529" customFormat="1" ht="34.9" hidden="1" customHeight="1" spans="1:12">
      <c r="A1018" s="484">
        <v>2150199</v>
      </c>
      <c r="B1018" s="243" t="s">
        <v>907</v>
      </c>
      <c r="C1018" s="300">
        <v>0</v>
      </c>
      <c r="D1018" s="301">
        <v>0</v>
      </c>
      <c r="E1018" s="548">
        <v>0</v>
      </c>
      <c r="F1018" s="477" t="str">
        <f t="shared" si="122"/>
        <v/>
      </c>
      <c r="G1018" s="477" t="str">
        <f t="shared" si="123"/>
        <v/>
      </c>
      <c r="H1018" s="731" t="str">
        <f t="shared" si="124"/>
        <v>否</v>
      </c>
      <c r="I1018" s="732" t="str">
        <f t="shared" si="125"/>
        <v>项</v>
      </c>
      <c r="J1018" s="686" t="str">
        <f t="shared" si="126"/>
        <v>215</v>
      </c>
      <c r="K1018" s="686" t="str">
        <f t="shared" si="127"/>
        <v>21501</v>
      </c>
      <c r="L1018" s="686" t="str">
        <f t="shared" si="128"/>
        <v>2150199</v>
      </c>
    </row>
    <row r="1019" s="529" customFormat="1" ht="34.9" hidden="1" customHeight="1" spans="1:12">
      <c r="A1019" s="482">
        <v>21502</v>
      </c>
      <c r="B1019" s="483" t="s">
        <v>908</v>
      </c>
      <c r="C1019" s="297">
        <f>SUMIFS(C1020:C$1302,$I1020:$I$1302,"项",$K1020:$K$1302,$A1019)</f>
        <v>0</v>
      </c>
      <c r="D1019" s="297">
        <f>SUMIFS(D1020:D$1302,$I1020:$I$1302,"项",$K1020:$K$1302,$A1019)</f>
        <v>0</v>
      </c>
      <c r="E1019" s="297">
        <f>SUMIFS(E1020:E$1302,$I1020:$I$1302,"项",$K1020:$K$1302,$A1019)</f>
        <v>0</v>
      </c>
      <c r="F1019" s="477" t="str">
        <f t="shared" si="122"/>
        <v/>
      </c>
      <c r="G1019" s="477" t="str">
        <f t="shared" si="123"/>
        <v/>
      </c>
      <c r="H1019" s="731" t="str">
        <f t="shared" si="124"/>
        <v>否</v>
      </c>
      <c r="I1019" s="732" t="str">
        <f t="shared" si="125"/>
        <v>款</v>
      </c>
      <c r="J1019" s="686" t="str">
        <f t="shared" si="126"/>
        <v>215</v>
      </c>
      <c r="K1019" s="686" t="str">
        <f t="shared" si="127"/>
        <v>21502</v>
      </c>
      <c r="L1019" s="686" t="str">
        <f t="shared" si="128"/>
        <v>21502</v>
      </c>
    </row>
    <row r="1020" s="529" customFormat="1" ht="34.9" hidden="1" customHeight="1" spans="1:12">
      <c r="A1020" s="484">
        <v>2150201</v>
      </c>
      <c r="B1020" s="243" t="s">
        <v>151</v>
      </c>
      <c r="C1020" s="300">
        <v>0</v>
      </c>
      <c r="D1020" s="301">
        <v>0</v>
      </c>
      <c r="E1020" s="548">
        <v>0</v>
      </c>
      <c r="F1020" s="477" t="str">
        <f t="shared" si="122"/>
        <v/>
      </c>
      <c r="G1020" s="477" t="str">
        <f t="shared" si="123"/>
        <v/>
      </c>
      <c r="H1020" s="731" t="str">
        <f t="shared" si="124"/>
        <v>否</v>
      </c>
      <c r="I1020" s="732" t="str">
        <f t="shared" si="125"/>
        <v>项</v>
      </c>
      <c r="J1020" s="686" t="str">
        <f t="shared" si="126"/>
        <v>215</v>
      </c>
      <c r="K1020" s="686" t="str">
        <f t="shared" si="127"/>
        <v>21502</v>
      </c>
      <c r="L1020" s="686" t="str">
        <f t="shared" si="128"/>
        <v>2150201</v>
      </c>
    </row>
    <row r="1021" s="529" customFormat="1" ht="34.9" hidden="1" customHeight="1" spans="1:12">
      <c r="A1021" s="484">
        <v>2150202</v>
      </c>
      <c r="B1021" s="243" t="s">
        <v>152</v>
      </c>
      <c r="C1021" s="300">
        <v>0</v>
      </c>
      <c r="D1021" s="301">
        <v>0</v>
      </c>
      <c r="E1021" s="301">
        <v>0</v>
      </c>
      <c r="F1021" s="477" t="str">
        <f t="shared" si="122"/>
        <v/>
      </c>
      <c r="G1021" s="477" t="str">
        <f t="shared" si="123"/>
        <v/>
      </c>
      <c r="H1021" s="731" t="str">
        <f t="shared" si="124"/>
        <v>否</v>
      </c>
      <c r="I1021" s="732" t="str">
        <f t="shared" si="125"/>
        <v>项</v>
      </c>
      <c r="J1021" s="686" t="str">
        <f t="shared" si="126"/>
        <v>215</v>
      </c>
      <c r="K1021" s="686" t="str">
        <f t="shared" si="127"/>
        <v>21502</v>
      </c>
      <c r="L1021" s="686" t="str">
        <f t="shared" si="128"/>
        <v>2150202</v>
      </c>
    </row>
    <row r="1022" s="529" customFormat="1" ht="34.9" hidden="1" customHeight="1" spans="1:12">
      <c r="A1022" s="484">
        <v>2150203</v>
      </c>
      <c r="B1022" s="243" t="s">
        <v>153</v>
      </c>
      <c r="C1022" s="300">
        <v>0</v>
      </c>
      <c r="D1022" s="301">
        <v>0</v>
      </c>
      <c r="E1022" s="548">
        <v>0</v>
      </c>
      <c r="F1022" s="477" t="str">
        <f t="shared" si="122"/>
        <v/>
      </c>
      <c r="G1022" s="477" t="str">
        <f t="shared" si="123"/>
        <v/>
      </c>
      <c r="H1022" s="731" t="str">
        <f t="shared" si="124"/>
        <v>否</v>
      </c>
      <c r="I1022" s="732" t="str">
        <f t="shared" si="125"/>
        <v>项</v>
      </c>
      <c r="J1022" s="686" t="str">
        <f t="shared" si="126"/>
        <v>215</v>
      </c>
      <c r="K1022" s="686" t="str">
        <f t="shared" si="127"/>
        <v>21502</v>
      </c>
      <c r="L1022" s="686" t="str">
        <f t="shared" si="128"/>
        <v>2150203</v>
      </c>
    </row>
    <row r="1023" s="529" customFormat="1" ht="34.9" hidden="1" customHeight="1" spans="1:12">
      <c r="A1023" s="484">
        <v>2150204</v>
      </c>
      <c r="B1023" s="243" t="s">
        <v>909</v>
      </c>
      <c r="C1023" s="300">
        <v>0</v>
      </c>
      <c r="D1023" s="301">
        <v>0</v>
      </c>
      <c r="E1023" s="548">
        <v>0</v>
      </c>
      <c r="F1023" s="477" t="str">
        <f t="shared" si="122"/>
        <v/>
      </c>
      <c r="G1023" s="477" t="str">
        <f t="shared" si="123"/>
        <v/>
      </c>
      <c r="H1023" s="731" t="str">
        <f t="shared" si="124"/>
        <v>否</v>
      </c>
      <c r="I1023" s="732" t="str">
        <f t="shared" si="125"/>
        <v>项</v>
      </c>
      <c r="J1023" s="686" t="str">
        <f t="shared" si="126"/>
        <v>215</v>
      </c>
      <c r="K1023" s="686" t="str">
        <f t="shared" si="127"/>
        <v>21502</v>
      </c>
      <c r="L1023" s="686" t="str">
        <f t="shared" si="128"/>
        <v>2150204</v>
      </c>
    </row>
    <row r="1024" s="529" customFormat="1" ht="34.9" hidden="1" customHeight="1" spans="1:12">
      <c r="A1024" s="484">
        <v>2150205</v>
      </c>
      <c r="B1024" s="243" t="s">
        <v>910</v>
      </c>
      <c r="C1024" s="300">
        <v>0</v>
      </c>
      <c r="D1024" s="301">
        <v>0</v>
      </c>
      <c r="E1024" s="548">
        <v>0</v>
      </c>
      <c r="F1024" s="477" t="str">
        <f t="shared" si="122"/>
        <v/>
      </c>
      <c r="G1024" s="477" t="str">
        <f t="shared" si="123"/>
        <v/>
      </c>
      <c r="H1024" s="731" t="str">
        <f t="shared" si="124"/>
        <v>否</v>
      </c>
      <c r="I1024" s="732" t="str">
        <f t="shared" si="125"/>
        <v>项</v>
      </c>
      <c r="J1024" s="686" t="str">
        <f t="shared" si="126"/>
        <v>215</v>
      </c>
      <c r="K1024" s="686" t="str">
        <f t="shared" si="127"/>
        <v>21502</v>
      </c>
      <c r="L1024" s="686" t="str">
        <f t="shared" si="128"/>
        <v>2150205</v>
      </c>
    </row>
    <row r="1025" s="529" customFormat="1" ht="34.9" hidden="1" customHeight="1" spans="1:12">
      <c r="A1025" s="484">
        <v>2150206</v>
      </c>
      <c r="B1025" s="243" t="s">
        <v>911</v>
      </c>
      <c r="C1025" s="300">
        <v>0</v>
      </c>
      <c r="D1025" s="301">
        <v>0</v>
      </c>
      <c r="E1025" s="548">
        <v>0</v>
      </c>
      <c r="F1025" s="477" t="str">
        <f t="shared" si="122"/>
        <v/>
      </c>
      <c r="G1025" s="477" t="str">
        <f t="shared" si="123"/>
        <v/>
      </c>
      <c r="H1025" s="731" t="str">
        <f t="shared" si="124"/>
        <v>否</v>
      </c>
      <c r="I1025" s="732" t="str">
        <f t="shared" si="125"/>
        <v>项</v>
      </c>
      <c r="J1025" s="686" t="str">
        <f t="shared" si="126"/>
        <v>215</v>
      </c>
      <c r="K1025" s="686" t="str">
        <f t="shared" si="127"/>
        <v>21502</v>
      </c>
      <c r="L1025" s="686" t="str">
        <f t="shared" si="128"/>
        <v>2150206</v>
      </c>
    </row>
    <row r="1026" s="529" customFormat="1" ht="34.9" hidden="1" customHeight="1" spans="1:12">
      <c r="A1026" s="484">
        <v>2150207</v>
      </c>
      <c r="B1026" s="243" t="s">
        <v>912</v>
      </c>
      <c r="C1026" s="300">
        <v>0</v>
      </c>
      <c r="D1026" s="301">
        <v>0</v>
      </c>
      <c r="E1026" s="301">
        <v>0</v>
      </c>
      <c r="F1026" s="477" t="str">
        <f t="shared" si="122"/>
        <v/>
      </c>
      <c r="G1026" s="477" t="str">
        <f t="shared" si="123"/>
        <v/>
      </c>
      <c r="H1026" s="731" t="str">
        <f t="shared" si="124"/>
        <v>否</v>
      </c>
      <c r="I1026" s="732" t="str">
        <f t="shared" si="125"/>
        <v>项</v>
      </c>
      <c r="J1026" s="686" t="str">
        <f t="shared" si="126"/>
        <v>215</v>
      </c>
      <c r="K1026" s="686" t="str">
        <f t="shared" si="127"/>
        <v>21502</v>
      </c>
      <c r="L1026" s="686" t="str">
        <f t="shared" si="128"/>
        <v>2150207</v>
      </c>
    </row>
    <row r="1027" s="529" customFormat="1" ht="34.9" hidden="1" customHeight="1" spans="1:12">
      <c r="A1027" s="484">
        <v>2150208</v>
      </c>
      <c r="B1027" s="243" t="s">
        <v>913</v>
      </c>
      <c r="C1027" s="300">
        <v>0</v>
      </c>
      <c r="D1027" s="301">
        <v>0</v>
      </c>
      <c r="E1027" s="548">
        <v>0</v>
      </c>
      <c r="F1027" s="477" t="str">
        <f t="shared" si="122"/>
        <v/>
      </c>
      <c r="G1027" s="477" t="str">
        <f t="shared" si="123"/>
        <v/>
      </c>
      <c r="H1027" s="731" t="str">
        <f t="shared" si="124"/>
        <v>否</v>
      </c>
      <c r="I1027" s="732" t="str">
        <f t="shared" si="125"/>
        <v>项</v>
      </c>
      <c r="J1027" s="686" t="str">
        <f t="shared" si="126"/>
        <v>215</v>
      </c>
      <c r="K1027" s="686" t="str">
        <f t="shared" si="127"/>
        <v>21502</v>
      </c>
      <c r="L1027" s="686" t="str">
        <f t="shared" si="128"/>
        <v>2150208</v>
      </c>
    </row>
    <row r="1028" s="529" customFormat="1" ht="34.9" hidden="1" customHeight="1" spans="1:12">
      <c r="A1028" s="484">
        <v>2150209</v>
      </c>
      <c r="B1028" s="243" t="s">
        <v>914</v>
      </c>
      <c r="C1028" s="300">
        <v>0</v>
      </c>
      <c r="D1028" s="301">
        <v>0</v>
      </c>
      <c r="E1028" s="548">
        <v>0</v>
      </c>
      <c r="F1028" s="477" t="str">
        <f t="shared" si="122"/>
        <v/>
      </c>
      <c r="G1028" s="477" t="str">
        <f t="shared" si="123"/>
        <v/>
      </c>
      <c r="H1028" s="731" t="str">
        <f t="shared" si="124"/>
        <v>否</v>
      </c>
      <c r="I1028" s="732" t="str">
        <f t="shared" si="125"/>
        <v>项</v>
      </c>
      <c r="J1028" s="686" t="str">
        <f t="shared" si="126"/>
        <v>215</v>
      </c>
      <c r="K1028" s="686" t="str">
        <f t="shared" si="127"/>
        <v>21502</v>
      </c>
      <c r="L1028" s="686" t="str">
        <f t="shared" si="128"/>
        <v>2150209</v>
      </c>
    </row>
    <row r="1029" s="529" customFormat="1" ht="34.9" hidden="1" customHeight="1" spans="1:12">
      <c r="A1029" s="733">
        <v>2150210</v>
      </c>
      <c r="B1029" s="347" t="s">
        <v>915</v>
      </c>
      <c r="C1029" s="314">
        <v>0</v>
      </c>
      <c r="D1029" s="716">
        <v>0</v>
      </c>
      <c r="E1029" s="716">
        <v>0</v>
      </c>
      <c r="F1029" s="471" t="str">
        <f t="shared" si="122"/>
        <v/>
      </c>
      <c r="G1029" s="471" t="str">
        <f t="shared" si="123"/>
        <v/>
      </c>
      <c r="H1029" s="731" t="str">
        <f t="shared" si="124"/>
        <v>否</v>
      </c>
      <c r="I1029" s="732" t="str">
        <f t="shared" si="125"/>
        <v>项</v>
      </c>
      <c r="J1029" s="686" t="str">
        <f t="shared" si="126"/>
        <v>215</v>
      </c>
      <c r="K1029" s="686" t="str">
        <f t="shared" si="127"/>
        <v>21502</v>
      </c>
      <c r="L1029" s="686" t="str">
        <f t="shared" si="128"/>
        <v>2150210</v>
      </c>
    </row>
    <row r="1030" s="529" customFormat="1" ht="34.9" hidden="1" customHeight="1" spans="1:12">
      <c r="A1030" s="484">
        <v>2150212</v>
      </c>
      <c r="B1030" s="243" t="s">
        <v>916</v>
      </c>
      <c r="C1030" s="300">
        <v>0</v>
      </c>
      <c r="D1030" s="301">
        <v>0</v>
      </c>
      <c r="E1030" s="301">
        <v>0</v>
      </c>
      <c r="F1030" s="477" t="str">
        <f t="shared" si="122"/>
        <v/>
      </c>
      <c r="G1030" s="477" t="str">
        <f t="shared" si="123"/>
        <v/>
      </c>
      <c r="H1030" s="731" t="str">
        <f t="shared" si="124"/>
        <v>否</v>
      </c>
      <c r="I1030" s="732" t="str">
        <f t="shared" si="125"/>
        <v>项</v>
      </c>
      <c r="J1030" s="686" t="str">
        <f t="shared" si="126"/>
        <v>215</v>
      </c>
      <c r="K1030" s="686" t="str">
        <f t="shared" si="127"/>
        <v>21502</v>
      </c>
      <c r="L1030" s="686" t="str">
        <f t="shared" si="128"/>
        <v>2150212</v>
      </c>
    </row>
    <row r="1031" s="529" customFormat="1" ht="34.9" hidden="1" customHeight="1" spans="1:12">
      <c r="A1031" s="484">
        <v>2150213</v>
      </c>
      <c r="B1031" s="243" t="s">
        <v>917</v>
      </c>
      <c r="C1031" s="300">
        <v>0</v>
      </c>
      <c r="D1031" s="301">
        <v>0</v>
      </c>
      <c r="E1031" s="548">
        <v>0</v>
      </c>
      <c r="F1031" s="477" t="str">
        <f t="shared" si="122"/>
        <v/>
      </c>
      <c r="G1031" s="477" t="str">
        <f t="shared" si="123"/>
        <v/>
      </c>
      <c r="H1031" s="731" t="str">
        <f t="shared" si="124"/>
        <v>否</v>
      </c>
      <c r="I1031" s="732" t="str">
        <f t="shared" si="125"/>
        <v>项</v>
      </c>
      <c r="J1031" s="686" t="str">
        <f t="shared" si="126"/>
        <v>215</v>
      </c>
      <c r="K1031" s="686" t="str">
        <f t="shared" si="127"/>
        <v>21502</v>
      </c>
      <c r="L1031" s="686" t="str">
        <f t="shared" si="128"/>
        <v>2150213</v>
      </c>
    </row>
    <row r="1032" s="529" customFormat="1" ht="34.9" hidden="1" customHeight="1" spans="1:12">
      <c r="A1032" s="484">
        <v>2150214</v>
      </c>
      <c r="B1032" s="243" t="s">
        <v>918</v>
      </c>
      <c r="C1032" s="300">
        <v>0</v>
      </c>
      <c r="D1032" s="301">
        <v>0</v>
      </c>
      <c r="E1032" s="548">
        <v>0</v>
      </c>
      <c r="F1032" s="477" t="str">
        <f t="shared" si="122"/>
        <v/>
      </c>
      <c r="G1032" s="477" t="str">
        <f t="shared" si="123"/>
        <v/>
      </c>
      <c r="H1032" s="731" t="str">
        <f t="shared" si="124"/>
        <v>否</v>
      </c>
      <c r="I1032" s="732" t="str">
        <f t="shared" si="125"/>
        <v>项</v>
      </c>
      <c r="J1032" s="686" t="str">
        <f t="shared" si="126"/>
        <v>215</v>
      </c>
      <c r="K1032" s="686" t="str">
        <f t="shared" si="127"/>
        <v>21502</v>
      </c>
      <c r="L1032" s="686" t="str">
        <f t="shared" si="128"/>
        <v>2150214</v>
      </c>
    </row>
    <row r="1033" s="529" customFormat="1" ht="34.9" hidden="1" customHeight="1" spans="1:12">
      <c r="A1033" s="484">
        <v>2150215</v>
      </c>
      <c r="B1033" s="243" t="s">
        <v>919</v>
      </c>
      <c r="C1033" s="300">
        <v>0</v>
      </c>
      <c r="D1033" s="301">
        <v>0</v>
      </c>
      <c r="E1033" s="548">
        <v>0</v>
      </c>
      <c r="F1033" s="477" t="str">
        <f t="shared" si="122"/>
        <v/>
      </c>
      <c r="G1033" s="477" t="str">
        <f t="shared" si="123"/>
        <v/>
      </c>
      <c r="H1033" s="731" t="str">
        <f t="shared" si="124"/>
        <v>否</v>
      </c>
      <c r="I1033" s="732" t="str">
        <f t="shared" si="125"/>
        <v>项</v>
      </c>
      <c r="J1033" s="686" t="str">
        <f t="shared" si="126"/>
        <v>215</v>
      </c>
      <c r="K1033" s="686" t="str">
        <f t="shared" si="127"/>
        <v>21502</v>
      </c>
      <c r="L1033" s="686" t="str">
        <f t="shared" si="128"/>
        <v>2150215</v>
      </c>
    </row>
    <row r="1034" s="529" customFormat="1" ht="34.9" hidden="1" customHeight="1" spans="1:12">
      <c r="A1034" s="484">
        <v>2150299</v>
      </c>
      <c r="B1034" s="243" t="s">
        <v>920</v>
      </c>
      <c r="C1034" s="300">
        <v>0</v>
      </c>
      <c r="D1034" s="301">
        <v>0</v>
      </c>
      <c r="E1034" s="548">
        <v>0</v>
      </c>
      <c r="F1034" s="477" t="str">
        <f t="shared" ref="F1034:F1097" si="129">IF(C1034&lt;&gt;0,E1034/C1034-1,"")</f>
        <v/>
      </c>
      <c r="G1034" s="477" t="str">
        <f t="shared" ref="G1034:G1097" si="130">IF(D1034&lt;&gt;0,E1034/D1034,"")</f>
        <v/>
      </c>
      <c r="H1034" s="731" t="str">
        <f t="shared" ref="H1034:H1097" si="131">IF(LEN(A1034)=3,"是",IF(B1034&lt;&gt;"",IF(SUM(C1034:E1034)&lt;&gt;0,"是","否"),"是"))</f>
        <v>否</v>
      </c>
      <c r="I1034" s="732" t="str">
        <f t="shared" ref="I1034:I1097" si="132">_xlfn.IFS(LEN(A1034)=3,"类",LEN(A1034)=5,"款",LEN(A1034)=7,"项")</f>
        <v>项</v>
      </c>
      <c r="J1034" s="686" t="str">
        <f t="shared" ref="J1034:J1097" si="133">LEFT(A1034,3)</f>
        <v>215</v>
      </c>
      <c r="K1034" s="686" t="str">
        <f t="shared" ref="K1034:K1097" si="134">LEFT(A1034,5)</f>
        <v>21502</v>
      </c>
      <c r="L1034" s="686" t="str">
        <f t="shared" ref="L1034:L1097" si="135">LEFT(A1034,7)</f>
        <v>2150299</v>
      </c>
    </row>
    <row r="1035" s="529" customFormat="1" ht="34.9" hidden="1" customHeight="1" spans="1:12">
      <c r="A1035" s="482">
        <v>21503</v>
      </c>
      <c r="B1035" s="483" t="s">
        <v>921</v>
      </c>
      <c r="C1035" s="297">
        <f>SUMIFS(C1036:C$1302,$I1036:$I$1302,"项",$K1036:$K$1302,$A1035)</f>
        <v>0</v>
      </c>
      <c r="D1035" s="297">
        <f>SUMIFS(D1036:D$1302,$I1036:$I$1302,"项",$K1036:$K$1302,$A1035)</f>
        <v>0</v>
      </c>
      <c r="E1035" s="297">
        <f>SUMIFS(E1036:E$1302,$I1036:$I$1302,"项",$K1036:$K$1302,$A1035)</f>
        <v>0</v>
      </c>
      <c r="F1035" s="477" t="str">
        <f t="shared" si="129"/>
        <v/>
      </c>
      <c r="G1035" s="477" t="str">
        <f t="shared" si="130"/>
        <v/>
      </c>
      <c r="H1035" s="731" t="str">
        <f t="shared" si="131"/>
        <v>否</v>
      </c>
      <c r="I1035" s="732" t="str">
        <f t="shared" si="132"/>
        <v>款</v>
      </c>
      <c r="J1035" s="686" t="str">
        <f t="shared" si="133"/>
        <v>215</v>
      </c>
      <c r="K1035" s="686" t="str">
        <f t="shared" si="134"/>
        <v>21503</v>
      </c>
      <c r="L1035" s="686" t="str">
        <f t="shared" si="135"/>
        <v>21503</v>
      </c>
    </row>
    <row r="1036" s="529" customFormat="1" ht="34.9" hidden="1" customHeight="1" spans="1:12">
      <c r="A1036" s="484">
        <v>2150301</v>
      </c>
      <c r="B1036" s="243" t="s">
        <v>151</v>
      </c>
      <c r="C1036" s="300">
        <v>0</v>
      </c>
      <c r="D1036" s="301">
        <v>0</v>
      </c>
      <c r="E1036" s="548">
        <v>0</v>
      </c>
      <c r="F1036" s="477" t="str">
        <f t="shared" si="129"/>
        <v/>
      </c>
      <c r="G1036" s="477" t="str">
        <f t="shared" si="130"/>
        <v/>
      </c>
      <c r="H1036" s="731" t="str">
        <f t="shared" si="131"/>
        <v>否</v>
      </c>
      <c r="I1036" s="732" t="str">
        <f t="shared" si="132"/>
        <v>项</v>
      </c>
      <c r="J1036" s="686" t="str">
        <f t="shared" si="133"/>
        <v>215</v>
      </c>
      <c r="K1036" s="686" t="str">
        <f t="shared" si="134"/>
        <v>21503</v>
      </c>
      <c r="L1036" s="686" t="str">
        <f t="shared" si="135"/>
        <v>2150301</v>
      </c>
    </row>
    <row r="1037" s="529" customFormat="1" ht="34.9" hidden="1" customHeight="1" spans="1:12">
      <c r="A1037" s="484">
        <v>2150302</v>
      </c>
      <c r="B1037" s="243" t="s">
        <v>152</v>
      </c>
      <c r="C1037" s="300">
        <v>0</v>
      </c>
      <c r="D1037" s="301">
        <v>0</v>
      </c>
      <c r="E1037" s="548">
        <v>0</v>
      </c>
      <c r="F1037" s="477" t="str">
        <f t="shared" si="129"/>
        <v/>
      </c>
      <c r="G1037" s="477" t="str">
        <f t="shared" si="130"/>
        <v/>
      </c>
      <c r="H1037" s="731" t="str">
        <f t="shared" si="131"/>
        <v>否</v>
      </c>
      <c r="I1037" s="732" t="str">
        <f t="shared" si="132"/>
        <v>项</v>
      </c>
      <c r="J1037" s="686" t="str">
        <f t="shared" si="133"/>
        <v>215</v>
      </c>
      <c r="K1037" s="686" t="str">
        <f t="shared" si="134"/>
        <v>21503</v>
      </c>
      <c r="L1037" s="686" t="str">
        <f t="shared" si="135"/>
        <v>2150302</v>
      </c>
    </row>
    <row r="1038" s="529" customFormat="1" ht="34.9" hidden="1" customHeight="1" spans="1:12">
      <c r="A1038" s="484">
        <v>2150303</v>
      </c>
      <c r="B1038" s="243" t="s">
        <v>153</v>
      </c>
      <c r="C1038" s="300">
        <v>0</v>
      </c>
      <c r="D1038" s="301">
        <v>0</v>
      </c>
      <c r="E1038" s="548">
        <v>0</v>
      </c>
      <c r="F1038" s="477" t="str">
        <f t="shared" si="129"/>
        <v/>
      </c>
      <c r="G1038" s="477" t="str">
        <f t="shared" si="130"/>
        <v/>
      </c>
      <c r="H1038" s="731" t="str">
        <f t="shared" si="131"/>
        <v>否</v>
      </c>
      <c r="I1038" s="732" t="str">
        <f t="shared" si="132"/>
        <v>项</v>
      </c>
      <c r="J1038" s="686" t="str">
        <f t="shared" si="133"/>
        <v>215</v>
      </c>
      <c r="K1038" s="686" t="str">
        <f t="shared" si="134"/>
        <v>21503</v>
      </c>
      <c r="L1038" s="686" t="str">
        <f t="shared" si="135"/>
        <v>2150303</v>
      </c>
    </row>
    <row r="1039" s="529" customFormat="1" ht="34.9" hidden="1" customHeight="1" spans="1:12">
      <c r="A1039" s="484">
        <v>2150399</v>
      </c>
      <c r="B1039" s="243" t="s">
        <v>922</v>
      </c>
      <c r="C1039" s="300">
        <v>0</v>
      </c>
      <c r="D1039" s="301">
        <v>0</v>
      </c>
      <c r="E1039" s="548">
        <v>0</v>
      </c>
      <c r="F1039" s="477" t="str">
        <f t="shared" si="129"/>
        <v/>
      </c>
      <c r="G1039" s="477" t="str">
        <f t="shared" si="130"/>
        <v/>
      </c>
      <c r="H1039" s="731" t="str">
        <f t="shared" si="131"/>
        <v>否</v>
      </c>
      <c r="I1039" s="732" t="str">
        <f t="shared" si="132"/>
        <v>项</v>
      </c>
      <c r="J1039" s="686" t="str">
        <f t="shared" si="133"/>
        <v>215</v>
      </c>
      <c r="K1039" s="686" t="str">
        <f t="shared" si="134"/>
        <v>21503</v>
      </c>
      <c r="L1039" s="686" t="str">
        <f t="shared" si="135"/>
        <v>2150399</v>
      </c>
    </row>
    <row r="1040" s="529" customFormat="1" ht="34.9" customHeight="1" spans="1:12">
      <c r="A1040" s="482">
        <v>21505</v>
      </c>
      <c r="B1040" s="483" t="s">
        <v>923</v>
      </c>
      <c r="C1040" s="693">
        <f>SUMIFS(C1041:C$1302,$I1041:$I$1302,"项",$K1041:$K$1302,$A1040)</f>
        <v>987</v>
      </c>
      <c r="D1040" s="693">
        <f>SUMIFS(D1041:D$1302,$I1041:$I$1302,"项",$K1041:$K$1302,$A1040)</f>
        <v>878</v>
      </c>
      <c r="E1040" s="693">
        <f>SUMIFS(E1041:E$1302,$I1041:$I$1302,"项",$K1041:$K$1302,$A1040)</f>
        <v>626</v>
      </c>
      <c r="F1040" s="477">
        <f t="shared" si="129"/>
        <v>-0.365754812563323</v>
      </c>
      <c r="G1040" s="477">
        <f t="shared" si="130"/>
        <v>0.712984054669704</v>
      </c>
      <c r="H1040" s="731" t="str">
        <f t="shared" si="131"/>
        <v>是</v>
      </c>
      <c r="I1040" s="732" t="str">
        <f t="shared" si="132"/>
        <v>款</v>
      </c>
      <c r="J1040" s="686" t="str">
        <f t="shared" si="133"/>
        <v>215</v>
      </c>
      <c r="K1040" s="686" t="str">
        <f t="shared" si="134"/>
        <v>21505</v>
      </c>
      <c r="L1040" s="686" t="str">
        <f t="shared" si="135"/>
        <v>21505</v>
      </c>
    </row>
    <row r="1041" s="529" customFormat="1" ht="34.9" hidden="1" customHeight="1" spans="1:12">
      <c r="A1041" s="484">
        <v>2150501</v>
      </c>
      <c r="B1041" s="243" t="s">
        <v>151</v>
      </c>
      <c r="C1041" s="300">
        <v>0</v>
      </c>
      <c r="D1041" s="301">
        <v>0</v>
      </c>
      <c r="E1041" s="548">
        <v>0</v>
      </c>
      <c r="F1041" s="477" t="str">
        <f t="shared" si="129"/>
        <v/>
      </c>
      <c r="G1041" s="477" t="str">
        <f t="shared" si="130"/>
        <v/>
      </c>
      <c r="H1041" s="731" t="str">
        <f t="shared" si="131"/>
        <v>否</v>
      </c>
      <c r="I1041" s="732" t="str">
        <f t="shared" si="132"/>
        <v>项</v>
      </c>
      <c r="J1041" s="686" t="str">
        <f t="shared" si="133"/>
        <v>215</v>
      </c>
      <c r="K1041" s="686" t="str">
        <f t="shared" si="134"/>
        <v>21505</v>
      </c>
      <c r="L1041" s="686" t="str">
        <f t="shared" si="135"/>
        <v>2150501</v>
      </c>
    </row>
    <row r="1042" s="529" customFormat="1" ht="34.9" hidden="1" customHeight="1" spans="1:12">
      <c r="A1042" s="484">
        <v>2150502</v>
      </c>
      <c r="B1042" s="243" t="s">
        <v>152</v>
      </c>
      <c r="C1042" s="300">
        <v>0</v>
      </c>
      <c r="D1042" s="301">
        <v>0</v>
      </c>
      <c r="E1042" s="548">
        <v>0</v>
      </c>
      <c r="F1042" s="477" t="str">
        <f t="shared" si="129"/>
        <v/>
      </c>
      <c r="G1042" s="477" t="str">
        <f t="shared" si="130"/>
        <v/>
      </c>
      <c r="H1042" s="731" t="str">
        <f t="shared" si="131"/>
        <v>否</v>
      </c>
      <c r="I1042" s="732" t="str">
        <f t="shared" si="132"/>
        <v>项</v>
      </c>
      <c r="J1042" s="686" t="str">
        <f t="shared" si="133"/>
        <v>215</v>
      </c>
      <c r="K1042" s="686" t="str">
        <f t="shared" si="134"/>
        <v>21505</v>
      </c>
      <c r="L1042" s="686" t="str">
        <f t="shared" si="135"/>
        <v>2150502</v>
      </c>
    </row>
    <row r="1043" s="529" customFormat="1" ht="34.9" hidden="1" customHeight="1" spans="1:12">
      <c r="A1043" s="484">
        <v>2150503</v>
      </c>
      <c r="B1043" s="243" t="s">
        <v>153</v>
      </c>
      <c r="C1043" s="300">
        <v>0</v>
      </c>
      <c r="D1043" s="301">
        <v>0</v>
      </c>
      <c r="E1043" s="548">
        <v>0</v>
      </c>
      <c r="F1043" s="477" t="str">
        <f t="shared" si="129"/>
        <v/>
      </c>
      <c r="G1043" s="477" t="str">
        <f t="shared" si="130"/>
        <v/>
      </c>
      <c r="H1043" s="731" t="str">
        <f t="shared" si="131"/>
        <v>否</v>
      </c>
      <c r="I1043" s="732" t="str">
        <f t="shared" si="132"/>
        <v>项</v>
      </c>
      <c r="J1043" s="686" t="str">
        <f t="shared" si="133"/>
        <v>215</v>
      </c>
      <c r="K1043" s="686" t="str">
        <f t="shared" si="134"/>
        <v>21505</v>
      </c>
      <c r="L1043" s="686" t="str">
        <f t="shared" si="135"/>
        <v>2150503</v>
      </c>
    </row>
    <row r="1044" s="529" customFormat="1" ht="34.9" hidden="1" customHeight="1" spans="1:12">
      <c r="A1044" s="484">
        <v>2150505</v>
      </c>
      <c r="B1044" s="243" t="s">
        <v>924</v>
      </c>
      <c r="C1044" s="300">
        <v>0</v>
      </c>
      <c r="D1044" s="301">
        <v>0</v>
      </c>
      <c r="E1044" s="548">
        <v>0</v>
      </c>
      <c r="F1044" s="477" t="str">
        <f t="shared" si="129"/>
        <v/>
      </c>
      <c r="G1044" s="477" t="str">
        <f t="shared" si="130"/>
        <v/>
      </c>
      <c r="H1044" s="731" t="str">
        <f t="shared" si="131"/>
        <v>否</v>
      </c>
      <c r="I1044" s="732" t="str">
        <f t="shared" si="132"/>
        <v>项</v>
      </c>
      <c r="J1044" s="686" t="str">
        <f t="shared" si="133"/>
        <v>215</v>
      </c>
      <c r="K1044" s="686" t="str">
        <f t="shared" si="134"/>
        <v>21505</v>
      </c>
      <c r="L1044" s="686" t="str">
        <f t="shared" si="135"/>
        <v>2150505</v>
      </c>
    </row>
    <row r="1045" s="529" customFormat="1" ht="34.9" hidden="1" customHeight="1" spans="1:12">
      <c r="A1045" s="484">
        <v>2150507</v>
      </c>
      <c r="B1045" s="243" t="s">
        <v>925</v>
      </c>
      <c r="C1045" s="300">
        <v>0</v>
      </c>
      <c r="D1045" s="301">
        <v>0</v>
      </c>
      <c r="E1045" s="548">
        <v>0</v>
      </c>
      <c r="F1045" s="477" t="str">
        <f t="shared" si="129"/>
        <v/>
      </c>
      <c r="G1045" s="477" t="str">
        <f t="shared" si="130"/>
        <v/>
      </c>
      <c r="H1045" s="731" t="str">
        <f t="shared" si="131"/>
        <v>否</v>
      </c>
      <c r="I1045" s="732" t="str">
        <f t="shared" si="132"/>
        <v>项</v>
      </c>
      <c r="J1045" s="686" t="str">
        <f t="shared" si="133"/>
        <v>215</v>
      </c>
      <c r="K1045" s="686" t="str">
        <f t="shared" si="134"/>
        <v>21505</v>
      </c>
      <c r="L1045" s="686" t="str">
        <f t="shared" si="135"/>
        <v>2150507</v>
      </c>
    </row>
    <row r="1046" s="529" customFormat="1" ht="34.9" hidden="1" customHeight="1" spans="1:12">
      <c r="A1046" s="484">
        <v>2150508</v>
      </c>
      <c r="B1046" s="243" t="s">
        <v>926</v>
      </c>
      <c r="C1046" s="300">
        <v>0</v>
      </c>
      <c r="D1046" s="301">
        <v>0</v>
      </c>
      <c r="E1046" s="548">
        <v>0</v>
      </c>
      <c r="F1046" s="477" t="str">
        <f t="shared" si="129"/>
        <v/>
      </c>
      <c r="G1046" s="477" t="str">
        <f t="shared" si="130"/>
        <v/>
      </c>
      <c r="H1046" s="731" t="str">
        <f t="shared" si="131"/>
        <v>否</v>
      </c>
      <c r="I1046" s="732" t="str">
        <f t="shared" si="132"/>
        <v>项</v>
      </c>
      <c r="J1046" s="686" t="str">
        <f t="shared" si="133"/>
        <v>215</v>
      </c>
      <c r="K1046" s="686" t="str">
        <f t="shared" si="134"/>
        <v>21505</v>
      </c>
      <c r="L1046" s="686" t="str">
        <f t="shared" si="135"/>
        <v>2150508</v>
      </c>
    </row>
    <row r="1047" s="529" customFormat="1" ht="34.9" hidden="1" customHeight="1" spans="1:12">
      <c r="A1047" s="484">
        <v>2150516</v>
      </c>
      <c r="B1047" s="243" t="s">
        <v>927</v>
      </c>
      <c r="C1047" s="300">
        <v>0</v>
      </c>
      <c r="D1047" s="301">
        <v>0</v>
      </c>
      <c r="E1047" s="548">
        <v>0</v>
      </c>
      <c r="F1047" s="477" t="str">
        <f t="shared" si="129"/>
        <v/>
      </c>
      <c r="G1047" s="477" t="str">
        <f t="shared" si="130"/>
        <v/>
      </c>
      <c r="H1047" s="731" t="str">
        <f t="shared" si="131"/>
        <v>否</v>
      </c>
      <c r="I1047" s="732" t="str">
        <f t="shared" si="132"/>
        <v>项</v>
      </c>
      <c r="J1047" s="686" t="str">
        <f t="shared" si="133"/>
        <v>215</v>
      </c>
      <c r="K1047" s="686" t="str">
        <f t="shared" si="134"/>
        <v>21505</v>
      </c>
      <c r="L1047" s="686" t="str">
        <f t="shared" si="135"/>
        <v>2150516</v>
      </c>
    </row>
    <row r="1048" s="529" customFormat="1" ht="34.9" customHeight="1" spans="1:12">
      <c r="A1048" s="484">
        <v>2150517</v>
      </c>
      <c r="B1048" s="243" t="s">
        <v>928</v>
      </c>
      <c r="C1048" s="561">
        <v>987</v>
      </c>
      <c r="D1048" s="561">
        <v>878</v>
      </c>
      <c r="E1048" s="478">
        <v>626</v>
      </c>
      <c r="F1048" s="477">
        <f t="shared" si="129"/>
        <v>-0.365754812563323</v>
      </c>
      <c r="G1048" s="477">
        <f t="shared" si="130"/>
        <v>0.712984054669704</v>
      </c>
      <c r="H1048" s="731" t="str">
        <f t="shared" si="131"/>
        <v>是</v>
      </c>
      <c r="I1048" s="732" t="str">
        <f t="shared" si="132"/>
        <v>项</v>
      </c>
      <c r="J1048" s="686" t="str">
        <f t="shared" si="133"/>
        <v>215</v>
      </c>
      <c r="K1048" s="686" t="str">
        <f t="shared" si="134"/>
        <v>21505</v>
      </c>
      <c r="L1048" s="686" t="str">
        <f t="shared" si="135"/>
        <v>2150517</v>
      </c>
    </row>
    <row r="1049" s="529" customFormat="1" ht="34.9" hidden="1" customHeight="1" spans="1:12">
      <c r="A1049" s="484">
        <v>2150550</v>
      </c>
      <c r="B1049" s="243" t="s">
        <v>160</v>
      </c>
      <c r="C1049" s="300">
        <v>0</v>
      </c>
      <c r="D1049" s="301">
        <v>0</v>
      </c>
      <c r="E1049" s="548">
        <v>0</v>
      </c>
      <c r="F1049" s="477" t="str">
        <f t="shared" si="129"/>
        <v/>
      </c>
      <c r="G1049" s="477" t="str">
        <f t="shared" si="130"/>
        <v/>
      </c>
      <c r="H1049" s="731" t="str">
        <f t="shared" si="131"/>
        <v>否</v>
      </c>
      <c r="I1049" s="732" t="str">
        <f t="shared" si="132"/>
        <v>项</v>
      </c>
      <c r="J1049" s="686" t="str">
        <f t="shared" si="133"/>
        <v>215</v>
      </c>
      <c r="K1049" s="686" t="str">
        <f t="shared" si="134"/>
        <v>21505</v>
      </c>
      <c r="L1049" s="686" t="str">
        <f t="shared" si="135"/>
        <v>2150550</v>
      </c>
    </row>
    <row r="1050" s="529" customFormat="1" ht="34.9" hidden="1" customHeight="1" spans="1:12">
      <c r="A1050" s="484">
        <v>2150599</v>
      </c>
      <c r="B1050" s="243" t="s">
        <v>929</v>
      </c>
      <c r="C1050" s="300">
        <v>0</v>
      </c>
      <c r="D1050" s="301">
        <v>0</v>
      </c>
      <c r="E1050" s="548">
        <v>0</v>
      </c>
      <c r="F1050" s="477" t="str">
        <f t="shared" si="129"/>
        <v/>
      </c>
      <c r="G1050" s="477" t="str">
        <f t="shared" si="130"/>
        <v/>
      </c>
      <c r="H1050" s="731" t="str">
        <f t="shared" si="131"/>
        <v>否</v>
      </c>
      <c r="I1050" s="732" t="str">
        <f t="shared" si="132"/>
        <v>项</v>
      </c>
      <c r="J1050" s="686" t="str">
        <f t="shared" si="133"/>
        <v>215</v>
      </c>
      <c r="K1050" s="686" t="str">
        <f t="shared" si="134"/>
        <v>21505</v>
      </c>
      <c r="L1050" s="686" t="str">
        <f t="shared" si="135"/>
        <v>2150599</v>
      </c>
    </row>
    <row r="1051" s="529" customFormat="1" ht="34.9" hidden="1" customHeight="1" spans="1:12">
      <c r="A1051" s="482">
        <v>21507</v>
      </c>
      <c r="B1051" s="483" t="s">
        <v>930</v>
      </c>
      <c r="C1051" s="297">
        <f>SUMIFS(C1052:C$1302,$I1052:$I$1302,"项",$K1052:$K$1302,$A1051)</f>
        <v>0</v>
      </c>
      <c r="D1051" s="297">
        <f>SUMIFS(D1052:D$1302,$I1052:$I$1302,"项",$K1052:$K$1302,$A1051)</f>
        <v>0</v>
      </c>
      <c r="E1051" s="297">
        <f>SUMIFS(E1052:E$1302,$I1052:$I$1302,"项",$K1052:$K$1302,$A1051)</f>
        <v>0</v>
      </c>
      <c r="F1051" s="477" t="str">
        <f t="shared" si="129"/>
        <v/>
      </c>
      <c r="G1051" s="477" t="str">
        <f t="shared" si="130"/>
        <v/>
      </c>
      <c r="H1051" s="731" t="str">
        <f t="shared" si="131"/>
        <v>否</v>
      </c>
      <c r="I1051" s="732" t="str">
        <f t="shared" si="132"/>
        <v>款</v>
      </c>
      <c r="J1051" s="686" t="str">
        <f t="shared" si="133"/>
        <v>215</v>
      </c>
      <c r="K1051" s="686" t="str">
        <f t="shared" si="134"/>
        <v>21507</v>
      </c>
      <c r="L1051" s="686" t="str">
        <f t="shared" si="135"/>
        <v>21507</v>
      </c>
    </row>
    <row r="1052" s="529" customFormat="1" ht="34.9" hidden="1" customHeight="1" spans="1:12">
      <c r="A1052" s="484">
        <v>2150701</v>
      </c>
      <c r="B1052" s="243" t="s">
        <v>151</v>
      </c>
      <c r="C1052" s="300">
        <v>0</v>
      </c>
      <c r="D1052" s="301">
        <v>0</v>
      </c>
      <c r="E1052" s="548">
        <v>0</v>
      </c>
      <c r="F1052" s="477" t="str">
        <f t="shared" si="129"/>
        <v/>
      </c>
      <c r="G1052" s="477" t="str">
        <f t="shared" si="130"/>
        <v/>
      </c>
      <c r="H1052" s="731" t="str">
        <f t="shared" si="131"/>
        <v>否</v>
      </c>
      <c r="I1052" s="732" t="str">
        <f t="shared" si="132"/>
        <v>项</v>
      </c>
      <c r="J1052" s="686" t="str">
        <f t="shared" si="133"/>
        <v>215</v>
      </c>
      <c r="K1052" s="686" t="str">
        <f t="shared" si="134"/>
        <v>21507</v>
      </c>
      <c r="L1052" s="686" t="str">
        <f t="shared" si="135"/>
        <v>2150701</v>
      </c>
    </row>
    <row r="1053" s="529" customFormat="1" ht="34.9" hidden="1" customHeight="1" spans="1:12">
      <c r="A1053" s="484">
        <v>2150702</v>
      </c>
      <c r="B1053" s="243" t="s">
        <v>152</v>
      </c>
      <c r="C1053" s="300">
        <v>0</v>
      </c>
      <c r="D1053" s="301">
        <v>0</v>
      </c>
      <c r="E1053" s="548">
        <v>0</v>
      </c>
      <c r="F1053" s="477" t="str">
        <f t="shared" si="129"/>
        <v/>
      </c>
      <c r="G1053" s="477" t="str">
        <f t="shared" si="130"/>
        <v/>
      </c>
      <c r="H1053" s="731" t="str">
        <f t="shared" si="131"/>
        <v>否</v>
      </c>
      <c r="I1053" s="732" t="str">
        <f t="shared" si="132"/>
        <v>项</v>
      </c>
      <c r="J1053" s="686" t="str">
        <f t="shared" si="133"/>
        <v>215</v>
      </c>
      <c r="K1053" s="686" t="str">
        <f t="shared" si="134"/>
        <v>21507</v>
      </c>
      <c r="L1053" s="686" t="str">
        <f t="shared" si="135"/>
        <v>2150702</v>
      </c>
    </row>
    <row r="1054" s="529" customFormat="1" ht="34.9" hidden="1" customHeight="1" spans="1:12">
      <c r="A1054" s="484">
        <v>2150703</v>
      </c>
      <c r="B1054" s="243" t="s">
        <v>153</v>
      </c>
      <c r="C1054" s="300">
        <v>0</v>
      </c>
      <c r="D1054" s="301">
        <v>0</v>
      </c>
      <c r="E1054" s="548">
        <v>0</v>
      </c>
      <c r="F1054" s="477" t="str">
        <f t="shared" si="129"/>
        <v/>
      </c>
      <c r="G1054" s="477" t="str">
        <f t="shared" si="130"/>
        <v/>
      </c>
      <c r="H1054" s="731" t="str">
        <f t="shared" si="131"/>
        <v>否</v>
      </c>
      <c r="I1054" s="732" t="str">
        <f t="shared" si="132"/>
        <v>项</v>
      </c>
      <c r="J1054" s="686" t="str">
        <f t="shared" si="133"/>
        <v>215</v>
      </c>
      <c r="K1054" s="686" t="str">
        <f t="shared" si="134"/>
        <v>21507</v>
      </c>
      <c r="L1054" s="686" t="str">
        <f t="shared" si="135"/>
        <v>2150703</v>
      </c>
    </row>
    <row r="1055" s="529" customFormat="1" ht="34.9" hidden="1" customHeight="1" spans="1:12">
      <c r="A1055" s="484">
        <v>2150704</v>
      </c>
      <c r="B1055" s="243" t="s">
        <v>931</v>
      </c>
      <c r="C1055" s="300">
        <v>0</v>
      </c>
      <c r="D1055" s="301">
        <v>0</v>
      </c>
      <c r="E1055" s="548">
        <v>0</v>
      </c>
      <c r="F1055" s="477" t="str">
        <f t="shared" si="129"/>
        <v/>
      </c>
      <c r="G1055" s="477" t="str">
        <f t="shared" si="130"/>
        <v/>
      </c>
      <c r="H1055" s="731" t="str">
        <f t="shared" si="131"/>
        <v>否</v>
      </c>
      <c r="I1055" s="732" t="str">
        <f t="shared" si="132"/>
        <v>项</v>
      </c>
      <c r="J1055" s="686" t="str">
        <f t="shared" si="133"/>
        <v>215</v>
      </c>
      <c r="K1055" s="686" t="str">
        <f t="shared" si="134"/>
        <v>21507</v>
      </c>
      <c r="L1055" s="686" t="str">
        <f t="shared" si="135"/>
        <v>2150704</v>
      </c>
    </row>
    <row r="1056" s="529" customFormat="1" ht="34.9" hidden="1" customHeight="1" spans="1:12">
      <c r="A1056" s="484">
        <v>2150705</v>
      </c>
      <c r="B1056" s="243" t="s">
        <v>932</v>
      </c>
      <c r="C1056" s="300">
        <v>0</v>
      </c>
      <c r="D1056" s="301">
        <v>0</v>
      </c>
      <c r="E1056" s="301">
        <v>0</v>
      </c>
      <c r="F1056" s="477" t="str">
        <f t="shared" si="129"/>
        <v/>
      </c>
      <c r="G1056" s="477" t="str">
        <f t="shared" si="130"/>
        <v/>
      </c>
      <c r="H1056" s="731" t="str">
        <f t="shared" si="131"/>
        <v>否</v>
      </c>
      <c r="I1056" s="732" t="str">
        <f t="shared" si="132"/>
        <v>项</v>
      </c>
      <c r="J1056" s="686" t="str">
        <f t="shared" si="133"/>
        <v>215</v>
      </c>
      <c r="K1056" s="686" t="str">
        <f t="shared" si="134"/>
        <v>21507</v>
      </c>
      <c r="L1056" s="686" t="str">
        <f t="shared" si="135"/>
        <v>2150705</v>
      </c>
    </row>
    <row r="1057" s="529" customFormat="1" ht="34.9" hidden="1" customHeight="1" spans="1:12">
      <c r="A1057" s="484">
        <v>2150799</v>
      </c>
      <c r="B1057" s="243" t="s">
        <v>933</v>
      </c>
      <c r="C1057" s="300">
        <v>0</v>
      </c>
      <c r="D1057" s="301">
        <v>0</v>
      </c>
      <c r="E1057" s="548">
        <v>0</v>
      </c>
      <c r="F1057" s="477" t="str">
        <f t="shared" si="129"/>
        <v/>
      </c>
      <c r="G1057" s="477" t="str">
        <f t="shared" si="130"/>
        <v/>
      </c>
      <c r="H1057" s="731" t="str">
        <f t="shared" si="131"/>
        <v>否</v>
      </c>
      <c r="I1057" s="732" t="str">
        <f t="shared" si="132"/>
        <v>项</v>
      </c>
      <c r="J1057" s="686" t="str">
        <f t="shared" si="133"/>
        <v>215</v>
      </c>
      <c r="K1057" s="686" t="str">
        <f t="shared" si="134"/>
        <v>21507</v>
      </c>
      <c r="L1057" s="686" t="str">
        <f t="shared" si="135"/>
        <v>2150799</v>
      </c>
    </row>
    <row r="1058" s="529" customFormat="1" ht="34.9" customHeight="1" spans="1:12">
      <c r="A1058" s="482">
        <v>21508</v>
      </c>
      <c r="B1058" s="483" t="s">
        <v>934</v>
      </c>
      <c r="C1058" s="693">
        <f>SUMIFS(C1059:C$1302,$I1059:$I$1302,"项",$K1059:$K$1302,$A1058)</f>
        <v>28</v>
      </c>
      <c r="D1058" s="693">
        <f>SUMIFS(D1059:D$1302,$I1059:$I$1302,"项",$K1059:$K$1302,$A1058)</f>
        <v>500</v>
      </c>
      <c r="E1058" s="693">
        <f>SUMIFS(E1059:E$1302,$I1059:$I$1302,"项",$K1059:$K$1302,$A1058)</f>
        <v>38</v>
      </c>
      <c r="F1058" s="477">
        <f t="shared" si="129"/>
        <v>0.357142857142857</v>
      </c>
      <c r="G1058" s="477">
        <f t="shared" si="130"/>
        <v>0.076</v>
      </c>
      <c r="H1058" s="731" t="str">
        <f t="shared" si="131"/>
        <v>是</v>
      </c>
      <c r="I1058" s="732" t="str">
        <f t="shared" si="132"/>
        <v>款</v>
      </c>
      <c r="J1058" s="686" t="str">
        <f t="shared" si="133"/>
        <v>215</v>
      </c>
      <c r="K1058" s="686" t="str">
        <f t="shared" si="134"/>
        <v>21508</v>
      </c>
      <c r="L1058" s="686" t="str">
        <f t="shared" si="135"/>
        <v>21508</v>
      </c>
    </row>
    <row r="1059" s="529" customFormat="1" ht="34.9" hidden="1" customHeight="1" spans="1:12">
      <c r="A1059" s="484">
        <v>2150801</v>
      </c>
      <c r="B1059" s="243" t="s">
        <v>151</v>
      </c>
      <c r="C1059" s="300">
        <v>0</v>
      </c>
      <c r="D1059" s="301">
        <v>0</v>
      </c>
      <c r="E1059" s="548">
        <v>0</v>
      </c>
      <c r="F1059" s="477" t="str">
        <f t="shared" si="129"/>
        <v/>
      </c>
      <c r="G1059" s="477" t="str">
        <f t="shared" si="130"/>
        <v/>
      </c>
      <c r="H1059" s="731" t="str">
        <f t="shared" si="131"/>
        <v>否</v>
      </c>
      <c r="I1059" s="732" t="str">
        <f t="shared" si="132"/>
        <v>项</v>
      </c>
      <c r="J1059" s="686" t="str">
        <f t="shared" si="133"/>
        <v>215</v>
      </c>
      <c r="K1059" s="686" t="str">
        <f t="shared" si="134"/>
        <v>21508</v>
      </c>
      <c r="L1059" s="686" t="str">
        <f t="shared" si="135"/>
        <v>2150801</v>
      </c>
    </row>
    <row r="1060" s="529" customFormat="1" ht="34.9" hidden="1" customHeight="1" spans="1:12">
      <c r="A1060" s="484">
        <v>2150802</v>
      </c>
      <c r="B1060" s="243" t="s">
        <v>152</v>
      </c>
      <c r="C1060" s="300">
        <v>0</v>
      </c>
      <c r="D1060" s="301">
        <v>0</v>
      </c>
      <c r="E1060" s="548">
        <v>0</v>
      </c>
      <c r="F1060" s="477" t="str">
        <f t="shared" si="129"/>
        <v/>
      </c>
      <c r="G1060" s="477" t="str">
        <f t="shared" si="130"/>
        <v/>
      </c>
      <c r="H1060" s="731" t="str">
        <f t="shared" si="131"/>
        <v>否</v>
      </c>
      <c r="I1060" s="732" t="str">
        <f t="shared" si="132"/>
        <v>项</v>
      </c>
      <c r="J1060" s="686" t="str">
        <f t="shared" si="133"/>
        <v>215</v>
      </c>
      <c r="K1060" s="686" t="str">
        <f t="shared" si="134"/>
        <v>21508</v>
      </c>
      <c r="L1060" s="686" t="str">
        <f t="shared" si="135"/>
        <v>2150802</v>
      </c>
    </row>
    <row r="1061" s="529" customFormat="1" ht="34.9" hidden="1" customHeight="1" spans="1:12">
      <c r="A1061" s="484">
        <v>2150803</v>
      </c>
      <c r="B1061" s="243" t="s">
        <v>153</v>
      </c>
      <c r="C1061" s="300">
        <v>0</v>
      </c>
      <c r="D1061" s="301">
        <v>0</v>
      </c>
      <c r="E1061" s="301">
        <v>0</v>
      </c>
      <c r="F1061" s="477" t="str">
        <f t="shared" si="129"/>
        <v/>
      </c>
      <c r="G1061" s="477" t="str">
        <f t="shared" si="130"/>
        <v/>
      </c>
      <c r="H1061" s="731" t="str">
        <f t="shared" si="131"/>
        <v>否</v>
      </c>
      <c r="I1061" s="732" t="str">
        <f t="shared" si="132"/>
        <v>项</v>
      </c>
      <c r="J1061" s="686" t="str">
        <f t="shared" si="133"/>
        <v>215</v>
      </c>
      <c r="K1061" s="686" t="str">
        <f t="shared" si="134"/>
        <v>21508</v>
      </c>
      <c r="L1061" s="686" t="str">
        <f t="shared" si="135"/>
        <v>2150803</v>
      </c>
    </row>
    <row r="1062" s="529" customFormat="1" ht="34.9" hidden="1" customHeight="1" spans="1:12">
      <c r="A1062" s="484">
        <v>2150804</v>
      </c>
      <c r="B1062" s="243" t="s">
        <v>935</v>
      </c>
      <c r="C1062" s="300">
        <v>0</v>
      </c>
      <c r="D1062" s="301">
        <v>0</v>
      </c>
      <c r="E1062" s="548">
        <v>0</v>
      </c>
      <c r="F1062" s="477" t="str">
        <f t="shared" si="129"/>
        <v/>
      </c>
      <c r="G1062" s="477" t="str">
        <f t="shared" si="130"/>
        <v/>
      </c>
      <c r="H1062" s="731" t="str">
        <f t="shared" si="131"/>
        <v>否</v>
      </c>
      <c r="I1062" s="732" t="str">
        <f t="shared" si="132"/>
        <v>项</v>
      </c>
      <c r="J1062" s="686" t="str">
        <f t="shared" si="133"/>
        <v>215</v>
      </c>
      <c r="K1062" s="686" t="str">
        <f t="shared" si="134"/>
        <v>21508</v>
      </c>
      <c r="L1062" s="686" t="str">
        <f t="shared" si="135"/>
        <v>2150804</v>
      </c>
    </row>
    <row r="1063" s="529" customFormat="1" ht="34.9" customHeight="1" spans="1:12">
      <c r="A1063" s="484">
        <v>2150805</v>
      </c>
      <c r="B1063" s="243" t="s">
        <v>936</v>
      </c>
      <c r="C1063" s="561">
        <v>28</v>
      </c>
      <c r="D1063" s="561">
        <v>500</v>
      </c>
      <c r="E1063" s="478">
        <v>38</v>
      </c>
      <c r="F1063" s="477">
        <f t="shared" si="129"/>
        <v>0.357142857142857</v>
      </c>
      <c r="G1063" s="477">
        <f t="shared" si="130"/>
        <v>0.076</v>
      </c>
      <c r="H1063" s="731" t="str">
        <f t="shared" si="131"/>
        <v>是</v>
      </c>
      <c r="I1063" s="732" t="str">
        <f t="shared" si="132"/>
        <v>项</v>
      </c>
      <c r="J1063" s="686" t="str">
        <f t="shared" si="133"/>
        <v>215</v>
      </c>
      <c r="K1063" s="686" t="str">
        <f t="shared" si="134"/>
        <v>21508</v>
      </c>
      <c r="L1063" s="686" t="str">
        <f t="shared" si="135"/>
        <v>2150805</v>
      </c>
    </row>
    <row r="1064" s="529" customFormat="1" ht="34.9" hidden="1" customHeight="1" spans="1:12">
      <c r="A1064" s="484">
        <v>2150806</v>
      </c>
      <c r="B1064" s="243" t="s">
        <v>937</v>
      </c>
      <c r="C1064" s="300">
        <v>0</v>
      </c>
      <c r="D1064" s="301">
        <v>0</v>
      </c>
      <c r="E1064" s="548">
        <v>0</v>
      </c>
      <c r="F1064" s="477" t="str">
        <f t="shared" si="129"/>
        <v/>
      </c>
      <c r="G1064" s="477" t="str">
        <f t="shared" si="130"/>
        <v/>
      </c>
      <c r="H1064" s="731" t="str">
        <f t="shared" si="131"/>
        <v>否</v>
      </c>
      <c r="I1064" s="732" t="str">
        <f t="shared" si="132"/>
        <v>项</v>
      </c>
      <c r="J1064" s="686" t="str">
        <f t="shared" si="133"/>
        <v>215</v>
      </c>
      <c r="K1064" s="686" t="str">
        <f t="shared" si="134"/>
        <v>21508</v>
      </c>
      <c r="L1064" s="686" t="str">
        <f t="shared" si="135"/>
        <v>2150806</v>
      </c>
    </row>
    <row r="1065" s="529" customFormat="1" ht="34.9" hidden="1" customHeight="1" spans="1:12">
      <c r="A1065" s="484">
        <v>2150899</v>
      </c>
      <c r="B1065" s="243" t="s">
        <v>938</v>
      </c>
      <c r="C1065" s="300">
        <v>0</v>
      </c>
      <c r="D1065" s="301">
        <v>0</v>
      </c>
      <c r="E1065" s="548">
        <v>0</v>
      </c>
      <c r="F1065" s="477" t="str">
        <f t="shared" si="129"/>
        <v/>
      </c>
      <c r="G1065" s="477" t="str">
        <f t="shared" si="130"/>
        <v/>
      </c>
      <c r="H1065" s="731" t="str">
        <f t="shared" si="131"/>
        <v>否</v>
      </c>
      <c r="I1065" s="732" t="str">
        <f t="shared" si="132"/>
        <v>项</v>
      </c>
      <c r="J1065" s="686" t="str">
        <f t="shared" si="133"/>
        <v>215</v>
      </c>
      <c r="K1065" s="686" t="str">
        <f t="shared" si="134"/>
        <v>21508</v>
      </c>
      <c r="L1065" s="686" t="str">
        <f t="shared" si="135"/>
        <v>2150899</v>
      </c>
    </row>
    <row r="1066" s="529" customFormat="1" ht="34.9" hidden="1" customHeight="1" spans="1:12">
      <c r="A1066" s="482">
        <v>21599</v>
      </c>
      <c r="B1066" s="483" t="s">
        <v>939</v>
      </c>
      <c r="C1066" s="297">
        <f>SUMIFS(C1067:C$1302,$I1067:$I$1302,"项",$K1067:$K$1302,$A1066)</f>
        <v>0</v>
      </c>
      <c r="D1066" s="297">
        <f>SUMIFS(D1067:D$1302,$I1067:$I$1302,"项",$K1067:$K$1302,$A1066)</f>
        <v>0</v>
      </c>
      <c r="E1066" s="297">
        <f>SUMIFS(E1067:E$1302,$I1067:$I$1302,"项",$K1067:$K$1302,$A1066)</f>
        <v>0</v>
      </c>
      <c r="F1066" s="477" t="str">
        <f t="shared" si="129"/>
        <v/>
      </c>
      <c r="G1066" s="477" t="str">
        <f t="shared" si="130"/>
        <v/>
      </c>
      <c r="H1066" s="731" t="str">
        <f t="shared" si="131"/>
        <v>否</v>
      </c>
      <c r="I1066" s="732" t="str">
        <f t="shared" si="132"/>
        <v>款</v>
      </c>
      <c r="J1066" s="686" t="str">
        <f t="shared" si="133"/>
        <v>215</v>
      </c>
      <c r="K1066" s="686" t="str">
        <f t="shared" si="134"/>
        <v>21599</v>
      </c>
      <c r="L1066" s="686" t="str">
        <f t="shared" si="135"/>
        <v>21599</v>
      </c>
    </row>
    <row r="1067" s="529" customFormat="1" ht="34.9" hidden="1" customHeight="1" spans="1:12">
      <c r="A1067" s="484">
        <v>2159901</v>
      </c>
      <c r="B1067" s="243" t="s">
        <v>940</v>
      </c>
      <c r="C1067" s="300">
        <v>0</v>
      </c>
      <c r="D1067" s="301">
        <v>0</v>
      </c>
      <c r="E1067" s="548">
        <v>0</v>
      </c>
      <c r="F1067" s="477" t="str">
        <f t="shared" si="129"/>
        <v/>
      </c>
      <c r="G1067" s="477" t="str">
        <f t="shared" si="130"/>
        <v/>
      </c>
      <c r="H1067" s="731" t="str">
        <f t="shared" si="131"/>
        <v>否</v>
      </c>
      <c r="I1067" s="732" t="str">
        <f t="shared" si="132"/>
        <v>项</v>
      </c>
      <c r="J1067" s="686" t="str">
        <f t="shared" si="133"/>
        <v>215</v>
      </c>
      <c r="K1067" s="686" t="str">
        <f t="shared" si="134"/>
        <v>21599</v>
      </c>
      <c r="L1067" s="686" t="str">
        <f t="shared" si="135"/>
        <v>2159901</v>
      </c>
    </row>
    <row r="1068" s="529" customFormat="1" ht="34.9" hidden="1" customHeight="1" spans="1:12">
      <c r="A1068" s="484">
        <v>2159904</v>
      </c>
      <c r="B1068" s="243" t="s">
        <v>941</v>
      </c>
      <c r="C1068" s="300">
        <v>0</v>
      </c>
      <c r="D1068" s="301">
        <v>0</v>
      </c>
      <c r="E1068" s="548">
        <v>0</v>
      </c>
      <c r="F1068" s="477" t="str">
        <f t="shared" si="129"/>
        <v/>
      </c>
      <c r="G1068" s="477" t="str">
        <f t="shared" si="130"/>
        <v/>
      </c>
      <c r="H1068" s="731" t="str">
        <f t="shared" si="131"/>
        <v>否</v>
      </c>
      <c r="I1068" s="732" t="str">
        <f t="shared" si="132"/>
        <v>项</v>
      </c>
      <c r="J1068" s="686" t="str">
        <f t="shared" si="133"/>
        <v>215</v>
      </c>
      <c r="K1068" s="686" t="str">
        <f t="shared" si="134"/>
        <v>21599</v>
      </c>
      <c r="L1068" s="686" t="str">
        <f t="shared" si="135"/>
        <v>2159904</v>
      </c>
    </row>
    <row r="1069" s="529" customFormat="1" ht="34.9" hidden="1" customHeight="1" spans="1:12">
      <c r="A1069" s="484">
        <v>2159905</v>
      </c>
      <c r="B1069" s="243" t="s">
        <v>942</v>
      </c>
      <c r="C1069" s="300">
        <v>0</v>
      </c>
      <c r="D1069" s="301">
        <v>0</v>
      </c>
      <c r="E1069" s="548">
        <v>0</v>
      </c>
      <c r="F1069" s="477" t="str">
        <f t="shared" si="129"/>
        <v/>
      </c>
      <c r="G1069" s="477" t="str">
        <f t="shared" si="130"/>
        <v/>
      </c>
      <c r="H1069" s="731" t="str">
        <f t="shared" si="131"/>
        <v>否</v>
      </c>
      <c r="I1069" s="732" t="str">
        <f t="shared" si="132"/>
        <v>项</v>
      </c>
      <c r="J1069" s="686" t="str">
        <f t="shared" si="133"/>
        <v>215</v>
      </c>
      <c r="K1069" s="686" t="str">
        <f t="shared" si="134"/>
        <v>21599</v>
      </c>
      <c r="L1069" s="686" t="str">
        <f t="shared" si="135"/>
        <v>2159905</v>
      </c>
    </row>
    <row r="1070" s="529" customFormat="1" ht="34.9" hidden="1" customHeight="1" spans="1:12">
      <c r="A1070" s="484">
        <v>2159906</v>
      </c>
      <c r="B1070" s="243" t="s">
        <v>943</v>
      </c>
      <c r="C1070" s="300">
        <v>0</v>
      </c>
      <c r="D1070" s="301">
        <v>0</v>
      </c>
      <c r="E1070" s="548">
        <v>0</v>
      </c>
      <c r="F1070" s="477" t="str">
        <f t="shared" si="129"/>
        <v/>
      </c>
      <c r="G1070" s="477" t="str">
        <f t="shared" si="130"/>
        <v/>
      </c>
      <c r="H1070" s="731" t="str">
        <f t="shared" si="131"/>
        <v>否</v>
      </c>
      <c r="I1070" s="732" t="str">
        <f t="shared" si="132"/>
        <v>项</v>
      </c>
      <c r="J1070" s="686" t="str">
        <f t="shared" si="133"/>
        <v>215</v>
      </c>
      <c r="K1070" s="686" t="str">
        <f t="shared" si="134"/>
        <v>21599</v>
      </c>
      <c r="L1070" s="686" t="str">
        <f t="shared" si="135"/>
        <v>2159906</v>
      </c>
    </row>
    <row r="1071" s="529" customFormat="1" ht="34.9" hidden="1" customHeight="1" spans="1:12">
      <c r="A1071" s="484">
        <v>2159999</v>
      </c>
      <c r="B1071" s="243" t="s">
        <v>944</v>
      </c>
      <c r="C1071" s="300">
        <v>0</v>
      </c>
      <c r="D1071" s="301">
        <v>0</v>
      </c>
      <c r="E1071" s="548">
        <v>0</v>
      </c>
      <c r="F1071" s="477" t="str">
        <f t="shared" si="129"/>
        <v/>
      </c>
      <c r="G1071" s="477" t="str">
        <f t="shared" si="130"/>
        <v/>
      </c>
      <c r="H1071" s="731" t="str">
        <f t="shared" si="131"/>
        <v>否</v>
      </c>
      <c r="I1071" s="732" t="str">
        <f t="shared" si="132"/>
        <v>项</v>
      </c>
      <c r="J1071" s="686" t="str">
        <f t="shared" si="133"/>
        <v>215</v>
      </c>
      <c r="K1071" s="686" t="str">
        <f t="shared" si="134"/>
        <v>21599</v>
      </c>
      <c r="L1071" s="686" t="str">
        <f t="shared" si="135"/>
        <v>2159999</v>
      </c>
    </row>
    <row r="1072" s="529" customFormat="1" ht="34.9" customHeight="1" spans="1:12">
      <c r="A1072" s="730">
        <v>216</v>
      </c>
      <c r="B1072" s="185" t="s">
        <v>111</v>
      </c>
      <c r="C1072" s="353">
        <f>SUMIFS(C1073:C$1302,$I1073:$I$1302,"款",$J1073:$J$1302,$A1072)</f>
        <v>22</v>
      </c>
      <c r="D1072" s="353">
        <f>SUMIFS(D1073:D$1302,$I1073:$I$1302,"款",$J1073:$J$1302,$A1072)</f>
        <v>39</v>
      </c>
      <c r="E1072" s="353">
        <f>SUMIFS(E1073:E$1302,$I1073:$I$1302,"款",$J1073:$J$1302,$A1072)</f>
        <v>116</v>
      </c>
      <c r="F1072" s="471">
        <f t="shared" si="129"/>
        <v>4.27272727272727</v>
      </c>
      <c r="G1072" s="471">
        <f t="shared" si="130"/>
        <v>2.97435897435897</v>
      </c>
      <c r="H1072" s="731" t="str">
        <f t="shared" si="131"/>
        <v>是</v>
      </c>
      <c r="I1072" s="732" t="str">
        <f t="shared" si="132"/>
        <v>类</v>
      </c>
      <c r="J1072" s="686" t="str">
        <f t="shared" si="133"/>
        <v>216</v>
      </c>
      <c r="K1072" s="686" t="str">
        <f t="shared" si="134"/>
        <v>216</v>
      </c>
      <c r="L1072" s="686" t="str">
        <f t="shared" si="135"/>
        <v>216</v>
      </c>
    </row>
    <row r="1073" s="529" customFormat="1" ht="34.9" customHeight="1" spans="1:12">
      <c r="A1073" s="482">
        <v>21602</v>
      </c>
      <c r="B1073" s="483" t="s">
        <v>945</v>
      </c>
      <c r="C1073" s="693">
        <f>SUMIFS(C1074:C$1302,$I1074:$I$1302,"项",$K1074:$K$1302,$A1073)</f>
        <v>22</v>
      </c>
      <c r="D1073" s="693">
        <f>SUMIFS(D1074:D$1302,$I1074:$I$1302,"项",$K1074:$K$1302,$A1073)</f>
        <v>8</v>
      </c>
      <c r="E1073" s="693">
        <f>SUMIFS(E1074:E$1302,$I1074:$I$1302,"项",$K1074:$K$1302,$A1073)</f>
        <v>9</v>
      </c>
      <c r="F1073" s="477">
        <f t="shared" si="129"/>
        <v>-0.590909090909091</v>
      </c>
      <c r="G1073" s="477">
        <f t="shared" si="130"/>
        <v>1.125</v>
      </c>
      <c r="H1073" s="731" t="str">
        <f t="shared" si="131"/>
        <v>是</v>
      </c>
      <c r="I1073" s="732" t="str">
        <f t="shared" si="132"/>
        <v>款</v>
      </c>
      <c r="J1073" s="686" t="str">
        <f t="shared" si="133"/>
        <v>216</v>
      </c>
      <c r="K1073" s="686" t="str">
        <f t="shared" si="134"/>
        <v>21602</v>
      </c>
      <c r="L1073" s="686" t="str">
        <f t="shared" si="135"/>
        <v>21602</v>
      </c>
    </row>
    <row r="1074" s="529" customFormat="1" ht="34.9" hidden="1" customHeight="1" spans="1:12">
      <c r="A1074" s="484">
        <v>2160201</v>
      </c>
      <c r="B1074" s="243" t="s">
        <v>151</v>
      </c>
      <c r="C1074" s="300">
        <v>0</v>
      </c>
      <c r="D1074" s="301">
        <v>0</v>
      </c>
      <c r="E1074" s="548">
        <v>0</v>
      </c>
      <c r="F1074" s="477" t="str">
        <f t="shared" si="129"/>
        <v/>
      </c>
      <c r="G1074" s="477" t="str">
        <f t="shared" si="130"/>
        <v/>
      </c>
      <c r="H1074" s="731" t="str">
        <f t="shared" si="131"/>
        <v>否</v>
      </c>
      <c r="I1074" s="732" t="str">
        <f t="shared" si="132"/>
        <v>项</v>
      </c>
      <c r="J1074" s="686" t="str">
        <f t="shared" si="133"/>
        <v>216</v>
      </c>
      <c r="K1074" s="686" t="str">
        <f t="shared" si="134"/>
        <v>21602</v>
      </c>
      <c r="L1074" s="686" t="str">
        <f t="shared" si="135"/>
        <v>2160201</v>
      </c>
    </row>
    <row r="1075" s="529" customFormat="1" ht="34.9" hidden="1" customHeight="1" spans="1:12">
      <c r="A1075" s="484">
        <v>2160202</v>
      </c>
      <c r="B1075" s="243" t="s">
        <v>152</v>
      </c>
      <c r="C1075" s="300">
        <v>0</v>
      </c>
      <c r="D1075" s="301">
        <v>0</v>
      </c>
      <c r="E1075" s="548">
        <v>0</v>
      </c>
      <c r="F1075" s="477" t="str">
        <f t="shared" si="129"/>
        <v/>
      </c>
      <c r="G1075" s="477" t="str">
        <f t="shared" si="130"/>
        <v/>
      </c>
      <c r="H1075" s="731" t="str">
        <f t="shared" si="131"/>
        <v>否</v>
      </c>
      <c r="I1075" s="732" t="str">
        <f t="shared" si="132"/>
        <v>项</v>
      </c>
      <c r="J1075" s="686" t="str">
        <f t="shared" si="133"/>
        <v>216</v>
      </c>
      <c r="K1075" s="686" t="str">
        <f t="shared" si="134"/>
        <v>21602</v>
      </c>
      <c r="L1075" s="686" t="str">
        <f t="shared" si="135"/>
        <v>2160202</v>
      </c>
    </row>
    <row r="1076" s="529" customFormat="1" ht="34.9" hidden="1" customHeight="1" spans="1:12">
      <c r="A1076" s="484">
        <v>2160203</v>
      </c>
      <c r="B1076" s="243" t="s">
        <v>153</v>
      </c>
      <c r="C1076" s="300">
        <v>0</v>
      </c>
      <c r="D1076" s="301">
        <v>0</v>
      </c>
      <c r="E1076" s="301">
        <v>0</v>
      </c>
      <c r="F1076" s="477" t="str">
        <f t="shared" si="129"/>
        <v/>
      </c>
      <c r="G1076" s="477" t="str">
        <f t="shared" si="130"/>
        <v/>
      </c>
      <c r="H1076" s="731" t="str">
        <f t="shared" si="131"/>
        <v>否</v>
      </c>
      <c r="I1076" s="732" t="str">
        <f t="shared" si="132"/>
        <v>项</v>
      </c>
      <c r="J1076" s="686" t="str">
        <f t="shared" si="133"/>
        <v>216</v>
      </c>
      <c r="K1076" s="686" t="str">
        <f t="shared" si="134"/>
        <v>21602</v>
      </c>
      <c r="L1076" s="686" t="str">
        <f t="shared" si="135"/>
        <v>2160203</v>
      </c>
    </row>
    <row r="1077" s="529" customFormat="1" ht="34.9" hidden="1" customHeight="1" spans="1:12">
      <c r="A1077" s="484">
        <v>2160216</v>
      </c>
      <c r="B1077" s="243" t="s">
        <v>946</v>
      </c>
      <c r="C1077" s="300">
        <v>0</v>
      </c>
      <c r="D1077" s="301">
        <v>0</v>
      </c>
      <c r="E1077" s="548">
        <v>0</v>
      </c>
      <c r="F1077" s="477" t="str">
        <f t="shared" si="129"/>
        <v/>
      </c>
      <c r="G1077" s="477" t="str">
        <f t="shared" si="130"/>
        <v/>
      </c>
      <c r="H1077" s="731" t="str">
        <f t="shared" si="131"/>
        <v>否</v>
      </c>
      <c r="I1077" s="732" t="str">
        <f t="shared" si="132"/>
        <v>项</v>
      </c>
      <c r="J1077" s="686" t="str">
        <f t="shared" si="133"/>
        <v>216</v>
      </c>
      <c r="K1077" s="686" t="str">
        <f t="shared" si="134"/>
        <v>21602</v>
      </c>
      <c r="L1077" s="686" t="str">
        <f t="shared" si="135"/>
        <v>2160216</v>
      </c>
    </row>
    <row r="1078" s="529" customFormat="1" ht="34.9" hidden="1" customHeight="1" spans="1:12">
      <c r="A1078" s="484">
        <v>2160217</v>
      </c>
      <c r="B1078" s="243" t="s">
        <v>947</v>
      </c>
      <c r="C1078" s="300">
        <v>0</v>
      </c>
      <c r="D1078" s="301">
        <v>0</v>
      </c>
      <c r="E1078" s="548">
        <v>0</v>
      </c>
      <c r="F1078" s="477" t="str">
        <f t="shared" si="129"/>
        <v/>
      </c>
      <c r="G1078" s="477" t="str">
        <f t="shared" si="130"/>
        <v/>
      </c>
      <c r="H1078" s="731" t="str">
        <f t="shared" si="131"/>
        <v>否</v>
      </c>
      <c r="I1078" s="732" t="str">
        <f t="shared" si="132"/>
        <v>项</v>
      </c>
      <c r="J1078" s="686" t="str">
        <f t="shared" si="133"/>
        <v>216</v>
      </c>
      <c r="K1078" s="686" t="str">
        <f t="shared" si="134"/>
        <v>21602</v>
      </c>
      <c r="L1078" s="686" t="str">
        <f t="shared" si="135"/>
        <v>2160217</v>
      </c>
    </row>
    <row r="1079" s="529" customFormat="1" ht="34.9" hidden="1" customHeight="1" spans="1:12">
      <c r="A1079" s="484">
        <v>2160218</v>
      </c>
      <c r="B1079" s="243" t="s">
        <v>948</v>
      </c>
      <c r="C1079" s="300">
        <v>0</v>
      </c>
      <c r="D1079" s="301">
        <v>0</v>
      </c>
      <c r="E1079" s="548">
        <v>0</v>
      </c>
      <c r="F1079" s="477" t="str">
        <f t="shared" si="129"/>
        <v/>
      </c>
      <c r="G1079" s="477" t="str">
        <f t="shared" si="130"/>
        <v/>
      </c>
      <c r="H1079" s="731" t="str">
        <f t="shared" si="131"/>
        <v>否</v>
      </c>
      <c r="I1079" s="732" t="str">
        <f t="shared" si="132"/>
        <v>项</v>
      </c>
      <c r="J1079" s="686" t="str">
        <f t="shared" si="133"/>
        <v>216</v>
      </c>
      <c r="K1079" s="686" t="str">
        <f t="shared" si="134"/>
        <v>21602</v>
      </c>
      <c r="L1079" s="686" t="str">
        <f t="shared" si="135"/>
        <v>2160218</v>
      </c>
    </row>
    <row r="1080" s="529" customFormat="1" ht="34.9" hidden="1" customHeight="1" spans="1:12">
      <c r="A1080" s="484">
        <v>2160219</v>
      </c>
      <c r="B1080" s="243" t="s">
        <v>949</v>
      </c>
      <c r="C1080" s="300">
        <v>0</v>
      </c>
      <c r="D1080" s="301">
        <v>0</v>
      </c>
      <c r="E1080" s="548">
        <v>0</v>
      </c>
      <c r="F1080" s="477" t="str">
        <f t="shared" si="129"/>
        <v/>
      </c>
      <c r="G1080" s="477" t="str">
        <f t="shared" si="130"/>
        <v/>
      </c>
      <c r="H1080" s="731" t="str">
        <f t="shared" si="131"/>
        <v>否</v>
      </c>
      <c r="I1080" s="732" t="str">
        <f t="shared" si="132"/>
        <v>项</v>
      </c>
      <c r="J1080" s="686" t="str">
        <f t="shared" si="133"/>
        <v>216</v>
      </c>
      <c r="K1080" s="686" t="str">
        <f t="shared" si="134"/>
        <v>21602</v>
      </c>
      <c r="L1080" s="686" t="str">
        <f t="shared" si="135"/>
        <v>2160219</v>
      </c>
    </row>
    <row r="1081" s="529" customFormat="1" ht="34.9" hidden="1" customHeight="1" spans="1:12">
      <c r="A1081" s="484">
        <v>2160250</v>
      </c>
      <c r="B1081" s="243" t="s">
        <v>160</v>
      </c>
      <c r="C1081" s="300">
        <v>0</v>
      </c>
      <c r="D1081" s="301">
        <v>0</v>
      </c>
      <c r="E1081" s="548">
        <v>0</v>
      </c>
      <c r="F1081" s="477" t="str">
        <f t="shared" si="129"/>
        <v/>
      </c>
      <c r="G1081" s="477" t="str">
        <f t="shared" si="130"/>
        <v/>
      </c>
      <c r="H1081" s="731" t="str">
        <f t="shared" si="131"/>
        <v>否</v>
      </c>
      <c r="I1081" s="732" t="str">
        <f t="shared" si="132"/>
        <v>项</v>
      </c>
      <c r="J1081" s="686" t="str">
        <f t="shared" si="133"/>
        <v>216</v>
      </c>
      <c r="K1081" s="686" t="str">
        <f t="shared" si="134"/>
        <v>21602</v>
      </c>
      <c r="L1081" s="686" t="str">
        <f t="shared" si="135"/>
        <v>2160250</v>
      </c>
    </row>
    <row r="1082" s="529" customFormat="1" ht="34.9" customHeight="1" spans="1:12">
      <c r="A1082" s="484">
        <v>2160299</v>
      </c>
      <c r="B1082" s="243" t="s">
        <v>950</v>
      </c>
      <c r="C1082" s="561">
        <v>22</v>
      </c>
      <c r="D1082" s="561">
        <v>8</v>
      </c>
      <c r="E1082" s="478">
        <v>9</v>
      </c>
      <c r="F1082" s="477">
        <f t="shared" si="129"/>
        <v>-0.590909090909091</v>
      </c>
      <c r="G1082" s="477">
        <f t="shared" si="130"/>
        <v>1.125</v>
      </c>
      <c r="H1082" s="731" t="str">
        <f t="shared" si="131"/>
        <v>是</v>
      </c>
      <c r="I1082" s="732" t="str">
        <f t="shared" si="132"/>
        <v>项</v>
      </c>
      <c r="J1082" s="686" t="str">
        <f t="shared" si="133"/>
        <v>216</v>
      </c>
      <c r="K1082" s="686" t="str">
        <f t="shared" si="134"/>
        <v>21602</v>
      </c>
      <c r="L1082" s="686" t="str">
        <f t="shared" si="135"/>
        <v>2160299</v>
      </c>
    </row>
    <row r="1083" s="529" customFormat="1" ht="34.9" customHeight="1" spans="1:12">
      <c r="A1083" s="482">
        <v>21606</v>
      </c>
      <c r="B1083" s="483" t="s">
        <v>951</v>
      </c>
      <c r="C1083" s="693">
        <f>SUMIFS(C1084:C$1302,$I1084:$I$1302,"项",$K1084:$K$1302,$A1083)</f>
        <v>0</v>
      </c>
      <c r="D1083" s="693">
        <f>SUMIFS(D1084:D$1302,$I1084:$I$1302,"项",$K1084:$K$1302,$A1083)</f>
        <v>31</v>
      </c>
      <c r="E1083" s="693">
        <f>SUMIFS(E1084:E$1302,$I1084:$I$1302,"项",$K1084:$K$1302,$A1083)</f>
        <v>47</v>
      </c>
      <c r="F1083" s="477" t="str">
        <f t="shared" si="129"/>
        <v/>
      </c>
      <c r="G1083" s="477">
        <f t="shared" si="130"/>
        <v>1.51612903225806</v>
      </c>
      <c r="H1083" s="731" t="str">
        <f t="shared" si="131"/>
        <v>是</v>
      </c>
      <c r="I1083" s="732" t="str">
        <f t="shared" si="132"/>
        <v>款</v>
      </c>
      <c r="J1083" s="686" t="str">
        <f t="shared" si="133"/>
        <v>216</v>
      </c>
      <c r="K1083" s="686" t="str">
        <f t="shared" si="134"/>
        <v>21606</v>
      </c>
      <c r="L1083" s="686" t="str">
        <f t="shared" si="135"/>
        <v>21606</v>
      </c>
    </row>
    <row r="1084" s="529" customFormat="1" ht="34.9" hidden="1" customHeight="1" spans="1:12">
      <c r="A1084" s="484">
        <v>2160601</v>
      </c>
      <c r="B1084" s="243" t="s">
        <v>151</v>
      </c>
      <c r="C1084" s="300">
        <v>0</v>
      </c>
      <c r="D1084" s="301">
        <v>0</v>
      </c>
      <c r="E1084" s="548">
        <v>0</v>
      </c>
      <c r="F1084" s="477" t="str">
        <f t="shared" si="129"/>
        <v/>
      </c>
      <c r="G1084" s="477" t="str">
        <f t="shared" si="130"/>
        <v/>
      </c>
      <c r="H1084" s="731" t="str">
        <f t="shared" si="131"/>
        <v>否</v>
      </c>
      <c r="I1084" s="732" t="str">
        <f t="shared" si="132"/>
        <v>项</v>
      </c>
      <c r="J1084" s="686" t="str">
        <f t="shared" si="133"/>
        <v>216</v>
      </c>
      <c r="K1084" s="686" t="str">
        <f t="shared" si="134"/>
        <v>21606</v>
      </c>
      <c r="L1084" s="686" t="str">
        <f t="shared" si="135"/>
        <v>2160601</v>
      </c>
    </row>
    <row r="1085" s="529" customFormat="1" ht="34.9" hidden="1" customHeight="1" spans="1:12">
      <c r="A1085" s="484">
        <v>2160602</v>
      </c>
      <c r="B1085" s="243" t="s">
        <v>152</v>
      </c>
      <c r="C1085" s="300">
        <v>0</v>
      </c>
      <c r="D1085" s="301">
        <v>0</v>
      </c>
      <c r="E1085" s="548">
        <v>0</v>
      </c>
      <c r="F1085" s="477" t="str">
        <f t="shared" si="129"/>
        <v/>
      </c>
      <c r="G1085" s="477" t="str">
        <f t="shared" si="130"/>
        <v/>
      </c>
      <c r="H1085" s="731" t="str">
        <f t="shared" si="131"/>
        <v>否</v>
      </c>
      <c r="I1085" s="732" t="str">
        <f t="shared" si="132"/>
        <v>项</v>
      </c>
      <c r="J1085" s="686" t="str">
        <f t="shared" si="133"/>
        <v>216</v>
      </c>
      <c r="K1085" s="686" t="str">
        <f t="shared" si="134"/>
        <v>21606</v>
      </c>
      <c r="L1085" s="686" t="str">
        <f t="shared" si="135"/>
        <v>2160602</v>
      </c>
    </row>
    <row r="1086" s="529" customFormat="1" ht="34.9" hidden="1" customHeight="1" spans="1:12">
      <c r="A1086" s="484">
        <v>2160603</v>
      </c>
      <c r="B1086" s="243" t="s">
        <v>153</v>
      </c>
      <c r="C1086" s="300">
        <v>0</v>
      </c>
      <c r="D1086" s="301">
        <v>0</v>
      </c>
      <c r="E1086" s="548">
        <v>0</v>
      </c>
      <c r="F1086" s="477" t="str">
        <f t="shared" si="129"/>
        <v/>
      </c>
      <c r="G1086" s="477" t="str">
        <f t="shared" si="130"/>
        <v/>
      </c>
      <c r="H1086" s="731" t="str">
        <f t="shared" si="131"/>
        <v>否</v>
      </c>
      <c r="I1086" s="732" t="str">
        <f t="shared" si="132"/>
        <v>项</v>
      </c>
      <c r="J1086" s="686" t="str">
        <f t="shared" si="133"/>
        <v>216</v>
      </c>
      <c r="K1086" s="686" t="str">
        <f t="shared" si="134"/>
        <v>21606</v>
      </c>
      <c r="L1086" s="686" t="str">
        <f t="shared" si="135"/>
        <v>2160603</v>
      </c>
    </row>
    <row r="1087" s="529" customFormat="1" ht="34.9" hidden="1" customHeight="1" spans="1:12">
      <c r="A1087" s="484">
        <v>2160607</v>
      </c>
      <c r="B1087" s="243" t="s">
        <v>952</v>
      </c>
      <c r="C1087" s="300">
        <v>0</v>
      </c>
      <c r="D1087" s="301">
        <v>0</v>
      </c>
      <c r="E1087" s="548">
        <v>0</v>
      </c>
      <c r="F1087" s="477" t="str">
        <f t="shared" si="129"/>
        <v/>
      </c>
      <c r="G1087" s="477" t="str">
        <f t="shared" si="130"/>
        <v/>
      </c>
      <c r="H1087" s="731" t="str">
        <f t="shared" si="131"/>
        <v>否</v>
      </c>
      <c r="I1087" s="732" t="str">
        <f t="shared" si="132"/>
        <v>项</v>
      </c>
      <c r="J1087" s="686" t="str">
        <f t="shared" si="133"/>
        <v>216</v>
      </c>
      <c r="K1087" s="686" t="str">
        <f t="shared" si="134"/>
        <v>21606</v>
      </c>
      <c r="L1087" s="686" t="str">
        <f t="shared" si="135"/>
        <v>2160607</v>
      </c>
    </row>
    <row r="1088" s="529" customFormat="1" ht="34.9" customHeight="1" spans="1:12">
      <c r="A1088" s="484">
        <v>2160699</v>
      </c>
      <c r="B1088" s="243" t="s">
        <v>953</v>
      </c>
      <c r="C1088" s="561">
        <v>0</v>
      </c>
      <c r="D1088" s="561">
        <v>31</v>
      </c>
      <c r="E1088" s="478">
        <v>47</v>
      </c>
      <c r="F1088" s="477" t="str">
        <f t="shared" si="129"/>
        <v/>
      </c>
      <c r="G1088" s="477">
        <f t="shared" si="130"/>
        <v>1.51612903225806</v>
      </c>
      <c r="H1088" s="731" t="str">
        <f t="shared" si="131"/>
        <v>是</v>
      </c>
      <c r="I1088" s="732" t="str">
        <f t="shared" si="132"/>
        <v>项</v>
      </c>
      <c r="J1088" s="686" t="str">
        <f t="shared" si="133"/>
        <v>216</v>
      </c>
      <c r="K1088" s="686" t="str">
        <f t="shared" si="134"/>
        <v>21606</v>
      </c>
      <c r="L1088" s="686" t="str">
        <f t="shared" si="135"/>
        <v>2160699</v>
      </c>
    </row>
    <row r="1089" s="529" customFormat="1" ht="34.9" customHeight="1" spans="1:12">
      <c r="A1089" s="482">
        <v>21699</v>
      </c>
      <c r="B1089" s="483" t="s">
        <v>954</v>
      </c>
      <c r="C1089" s="693">
        <f>SUMIFS(C1090:C$1302,$I1090:$I$1302,"项",$K1090:$K$1302,$A1089)</f>
        <v>0</v>
      </c>
      <c r="D1089" s="693">
        <f>SUMIFS(D1090:D$1302,$I1090:$I$1302,"项",$K1090:$K$1302,$A1089)</f>
        <v>0</v>
      </c>
      <c r="E1089" s="693">
        <f>SUMIFS(E1090:E$1302,$I1090:$I$1302,"项",$K1090:$K$1302,$A1089)</f>
        <v>60</v>
      </c>
      <c r="F1089" s="477" t="str">
        <f t="shared" si="129"/>
        <v/>
      </c>
      <c r="G1089" s="477" t="str">
        <f t="shared" si="130"/>
        <v/>
      </c>
      <c r="H1089" s="731" t="str">
        <f t="shared" si="131"/>
        <v>是</v>
      </c>
      <c r="I1089" s="732" t="str">
        <f t="shared" si="132"/>
        <v>款</v>
      </c>
      <c r="J1089" s="686" t="str">
        <f t="shared" si="133"/>
        <v>216</v>
      </c>
      <c r="K1089" s="686" t="str">
        <f t="shared" si="134"/>
        <v>21699</v>
      </c>
      <c r="L1089" s="686" t="str">
        <f t="shared" si="135"/>
        <v>21699</v>
      </c>
    </row>
    <row r="1090" s="529" customFormat="1" ht="34.9" hidden="1" customHeight="1" spans="1:12">
      <c r="A1090" s="484">
        <v>2169901</v>
      </c>
      <c r="B1090" s="243" t="s">
        <v>955</v>
      </c>
      <c r="C1090" s="300">
        <v>0</v>
      </c>
      <c r="D1090" s="301">
        <v>0</v>
      </c>
      <c r="E1090" s="548">
        <v>0</v>
      </c>
      <c r="F1090" s="477" t="str">
        <f t="shared" si="129"/>
        <v/>
      </c>
      <c r="G1090" s="477" t="str">
        <f t="shared" si="130"/>
        <v/>
      </c>
      <c r="H1090" s="731" t="str">
        <f t="shared" si="131"/>
        <v>否</v>
      </c>
      <c r="I1090" s="732" t="str">
        <f t="shared" si="132"/>
        <v>项</v>
      </c>
      <c r="J1090" s="686" t="str">
        <f t="shared" si="133"/>
        <v>216</v>
      </c>
      <c r="K1090" s="686" t="str">
        <f t="shared" si="134"/>
        <v>21699</v>
      </c>
      <c r="L1090" s="686" t="str">
        <f t="shared" si="135"/>
        <v>2169901</v>
      </c>
    </row>
    <row r="1091" s="529" customFormat="1" ht="34.9" customHeight="1" spans="1:12">
      <c r="A1091" s="484">
        <v>2169999</v>
      </c>
      <c r="B1091" s="243" t="s">
        <v>956</v>
      </c>
      <c r="C1091" s="561">
        <v>0</v>
      </c>
      <c r="D1091" s="561">
        <v>0</v>
      </c>
      <c r="E1091" s="561">
        <v>60</v>
      </c>
      <c r="F1091" s="477" t="str">
        <f t="shared" si="129"/>
        <v/>
      </c>
      <c r="G1091" s="477" t="str">
        <f t="shared" si="130"/>
        <v/>
      </c>
      <c r="H1091" s="731" t="str">
        <f t="shared" si="131"/>
        <v>是</v>
      </c>
      <c r="I1091" s="732" t="str">
        <f t="shared" si="132"/>
        <v>项</v>
      </c>
      <c r="J1091" s="686" t="str">
        <f t="shared" si="133"/>
        <v>216</v>
      </c>
      <c r="K1091" s="686" t="str">
        <f t="shared" si="134"/>
        <v>21699</v>
      </c>
      <c r="L1091" s="686" t="str">
        <f t="shared" si="135"/>
        <v>2169999</v>
      </c>
    </row>
    <row r="1092" s="529" customFormat="1" ht="34.9" customHeight="1" spans="1:12">
      <c r="A1092" s="730">
        <v>217</v>
      </c>
      <c r="B1092" s="185" t="s">
        <v>113</v>
      </c>
      <c r="C1092" s="353">
        <f>SUMIFS(C1093:C$1302,$I1093:$I$1302,"款",$J1093:$J$1302,$A1092)</f>
        <v>0</v>
      </c>
      <c r="D1092" s="353">
        <f>SUMIFS(D1093:D$1302,$I1093:$I$1302,"款",$J1093:$J$1302,$A1092)</f>
        <v>0</v>
      </c>
      <c r="E1092" s="353">
        <f>SUMIFS(E1093:E$1302,$I1093:$I$1302,"款",$J1093:$J$1302,$A1092)</f>
        <v>0</v>
      </c>
      <c r="F1092" s="471" t="str">
        <f t="shared" si="129"/>
        <v/>
      </c>
      <c r="G1092" s="471" t="str">
        <f t="shared" si="130"/>
        <v/>
      </c>
      <c r="H1092" s="731" t="str">
        <f t="shared" si="131"/>
        <v>是</v>
      </c>
      <c r="I1092" s="732" t="str">
        <f t="shared" si="132"/>
        <v>类</v>
      </c>
      <c r="J1092" s="686" t="str">
        <f t="shared" si="133"/>
        <v>217</v>
      </c>
      <c r="K1092" s="686" t="str">
        <f t="shared" si="134"/>
        <v>217</v>
      </c>
      <c r="L1092" s="686" t="str">
        <f t="shared" si="135"/>
        <v>217</v>
      </c>
    </row>
    <row r="1093" s="529" customFormat="1" ht="34.9" hidden="1" customHeight="1" spans="1:12">
      <c r="A1093" s="482">
        <v>21701</v>
      </c>
      <c r="B1093" s="483" t="s">
        <v>957</v>
      </c>
      <c r="C1093" s="297">
        <f>SUMIFS(C1094:C$1302,$I1094:$I$1302,"项",$K1094:$K$1302,$A1093)</f>
        <v>0</v>
      </c>
      <c r="D1093" s="297">
        <f>SUMIFS(D1094:D$1302,$I1094:$I$1302,"项",$K1094:$K$1302,$A1093)</f>
        <v>0</v>
      </c>
      <c r="E1093" s="297">
        <f>SUMIFS(E1094:E$1302,$I1094:$I$1302,"项",$K1094:$K$1302,$A1093)</f>
        <v>0</v>
      </c>
      <c r="F1093" s="477" t="str">
        <f t="shared" si="129"/>
        <v/>
      </c>
      <c r="G1093" s="477" t="str">
        <f t="shared" si="130"/>
        <v/>
      </c>
      <c r="H1093" s="731" t="str">
        <f t="shared" si="131"/>
        <v>否</v>
      </c>
      <c r="I1093" s="732" t="str">
        <f t="shared" si="132"/>
        <v>款</v>
      </c>
      <c r="J1093" s="686" t="str">
        <f t="shared" si="133"/>
        <v>217</v>
      </c>
      <c r="K1093" s="686" t="str">
        <f t="shared" si="134"/>
        <v>21701</v>
      </c>
      <c r="L1093" s="686" t="str">
        <f t="shared" si="135"/>
        <v>21701</v>
      </c>
    </row>
    <row r="1094" s="529" customFormat="1" ht="34.9" hidden="1" customHeight="1" spans="1:12">
      <c r="A1094" s="484">
        <v>2170101</v>
      </c>
      <c r="B1094" s="243" t="s">
        <v>151</v>
      </c>
      <c r="C1094" s="300">
        <v>0</v>
      </c>
      <c r="D1094" s="301">
        <v>0</v>
      </c>
      <c r="E1094" s="548">
        <v>0</v>
      </c>
      <c r="F1094" s="477" t="str">
        <f t="shared" si="129"/>
        <v/>
      </c>
      <c r="G1094" s="477" t="str">
        <f t="shared" si="130"/>
        <v/>
      </c>
      <c r="H1094" s="731" t="str">
        <f t="shared" si="131"/>
        <v>否</v>
      </c>
      <c r="I1094" s="732" t="str">
        <f t="shared" si="132"/>
        <v>项</v>
      </c>
      <c r="J1094" s="686" t="str">
        <f t="shared" si="133"/>
        <v>217</v>
      </c>
      <c r="K1094" s="686" t="str">
        <f t="shared" si="134"/>
        <v>21701</v>
      </c>
      <c r="L1094" s="686" t="str">
        <f t="shared" si="135"/>
        <v>2170101</v>
      </c>
    </row>
    <row r="1095" s="529" customFormat="1" ht="34.9" hidden="1" customHeight="1" spans="1:12">
      <c r="A1095" s="484">
        <v>2170102</v>
      </c>
      <c r="B1095" s="243" t="s">
        <v>152</v>
      </c>
      <c r="C1095" s="300">
        <v>0</v>
      </c>
      <c r="D1095" s="301">
        <v>0</v>
      </c>
      <c r="E1095" s="548">
        <v>0</v>
      </c>
      <c r="F1095" s="477" t="str">
        <f t="shared" si="129"/>
        <v/>
      </c>
      <c r="G1095" s="477" t="str">
        <f t="shared" si="130"/>
        <v/>
      </c>
      <c r="H1095" s="731" t="str">
        <f t="shared" si="131"/>
        <v>否</v>
      </c>
      <c r="I1095" s="732" t="str">
        <f t="shared" si="132"/>
        <v>项</v>
      </c>
      <c r="J1095" s="686" t="str">
        <f t="shared" si="133"/>
        <v>217</v>
      </c>
      <c r="K1095" s="686" t="str">
        <f t="shared" si="134"/>
        <v>21701</v>
      </c>
      <c r="L1095" s="686" t="str">
        <f t="shared" si="135"/>
        <v>2170102</v>
      </c>
    </row>
    <row r="1096" s="529" customFormat="1" ht="34.9" hidden="1" customHeight="1" spans="1:12">
      <c r="A1096" s="484">
        <v>2170103</v>
      </c>
      <c r="B1096" s="243" t="s">
        <v>153</v>
      </c>
      <c r="C1096" s="300">
        <v>0</v>
      </c>
      <c r="D1096" s="301">
        <v>0</v>
      </c>
      <c r="E1096" s="548">
        <v>0</v>
      </c>
      <c r="F1096" s="477" t="str">
        <f t="shared" si="129"/>
        <v/>
      </c>
      <c r="G1096" s="477" t="str">
        <f t="shared" si="130"/>
        <v/>
      </c>
      <c r="H1096" s="731" t="str">
        <f t="shared" si="131"/>
        <v>否</v>
      </c>
      <c r="I1096" s="732" t="str">
        <f t="shared" si="132"/>
        <v>项</v>
      </c>
      <c r="J1096" s="686" t="str">
        <f t="shared" si="133"/>
        <v>217</v>
      </c>
      <c r="K1096" s="686" t="str">
        <f t="shared" si="134"/>
        <v>21701</v>
      </c>
      <c r="L1096" s="686" t="str">
        <f t="shared" si="135"/>
        <v>2170103</v>
      </c>
    </row>
    <row r="1097" s="529" customFormat="1" ht="34.9" hidden="1" customHeight="1" spans="1:12">
      <c r="A1097" s="733">
        <v>2170104</v>
      </c>
      <c r="B1097" s="347" t="s">
        <v>958</v>
      </c>
      <c r="C1097" s="314">
        <v>0</v>
      </c>
      <c r="D1097" s="716">
        <v>0</v>
      </c>
      <c r="E1097" s="716">
        <v>0</v>
      </c>
      <c r="F1097" s="471" t="str">
        <f t="shared" si="129"/>
        <v/>
      </c>
      <c r="G1097" s="471" t="str">
        <f t="shared" si="130"/>
        <v/>
      </c>
      <c r="H1097" s="731" t="str">
        <f t="shared" si="131"/>
        <v>否</v>
      </c>
      <c r="I1097" s="732" t="str">
        <f t="shared" si="132"/>
        <v>项</v>
      </c>
      <c r="J1097" s="686" t="str">
        <f t="shared" si="133"/>
        <v>217</v>
      </c>
      <c r="K1097" s="686" t="str">
        <f t="shared" si="134"/>
        <v>21701</v>
      </c>
      <c r="L1097" s="686" t="str">
        <f t="shared" si="135"/>
        <v>2170104</v>
      </c>
    </row>
    <row r="1098" s="529" customFormat="1" ht="34.9" hidden="1" customHeight="1" spans="1:12">
      <c r="A1098" s="484">
        <v>2170150</v>
      </c>
      <c r="B1098" s="243" t="s">
        <v>160</v>
      </c>
      <c r="C1098" s="300">
        <v>0</v>
      </c>
      <c r="D1098" s="301">
        <v>0</v>
      </c>
      <c r="E1098" s="301">
        <v>0</v>
      </c>
      <c r="F1098" s="477" t="str">
        <f>IF(C1098&lt;&gt;0,E1098/C1098-1,"")</f>
        <v/>
      </c>
      <c r="G1098" s="477" t="str">
        <f>IF(D1098&lt;&gt;0,E1098/D1098,"")</f>
        <v/>
      </c>
      <c r="H1098" s="731" t="str">
        <f>IF(LEN(A1098)=3,"是",IF(B1098&lt;&gt;"",IF(SUM(C1098:E1098)&lt;&gt;0,"是","否"),"是"))</f>
        <v>否</v>
      </c>
      <c r="I1098" s="732" t="str">
        <f t="shared" ref="I1098:I1161" si="136">_xlfn.IFS(LEN(A1098)=3,"类",LEN(A1098)=5,"款",LEN(A1098)=7,"项")</f>
        <v>项</v>
      </c>
      <c r="J1098" s="686" t="str">
        <f t="shared" ref="J1098:J1161" si="137">LEFT(A1098,3)</f>
        <v>217</v>
      </c>
      <c r="K1098" s="686" t="str">
        <f t="shared" ref="K1098:K1161" si="138">LEFT(A1098,5)</f>
        <v>21701</v>
      </c>
      <c r="L1098" s="686" t="str">
        <f t="shared" ref="L1098:L1161" si="139">LEFT(A1098,7)</f>
        <v>2170150</v>
      </c>
    </row>
    <row r="1099" s="529" customFormat="1" ht="34.9" hidden="1" customHeight="1" spans="1:12">
      <c r="A1099" s="484">
        <v>2170199</v>
      </c>
      <c r="B1099" s="243" t="s">
        <v>959</v>
      </c>
      <c r="C1099" s="300">
        <v>0</v>
      </c>
      <c r="D1099" s="301">
        <v>0</v>
      </c>
      <c r="E1099" s="548">
        <v>0</v>
      </c>
      <c r="F1099" s="477" t="str">
        <f t="shared" ref="F1099:F1162" si="140">IF(C1099&lt;&gt;0,E1099/C1099-1,"")</f>
        <v/>
      </c>
      <c r="G1099" s="477" t="str">
        <f t="shared" ref="G1099:G1162" si="141">IF(D1099&lt;&gt;0,E1099/D1099,"")</f>
        <v/>
      </c>
      <c r="H1099" s="731" t="str">
        <f t="shared" ref="H1099:H1162" si="142">IF(LEN(A1099)=3,"是",IF(B1099&lt;&gt;"",IF(SUM(C1099:E1099)&lt;&gt;0,"是","否"),"是"))</f>
        <v>否</v>
      </c>
      <c r="I1099" s="732" t="str">
        <f t="shared" si="136"/>
        <v>项</v>
      </c>
      <c r="J1099" s="686" t="str">
        <f t="shared" si="137"/>
        <v>217</v>
      </c>
      <c r="K1099" s="686" t="str">
        <f t="shared" si="138"/>
        <v>21701</v>
      </c>
      <c r="L1099" s="686" t="str">
        <f t="shared" si="139"/>
        <v>2170199</v>
      </c>
    </row>
    <row r="1100" s="529" customFormat="1" ht="34.9" hidden="1" customHeight="1" spans="1:12">
      <c r="A1100" s="482">
        <v>21702</v>
      </c>
      <c r="B1100" s="483" t="s">
        <v>960</v>
      </c>
      <c r="C1100" s="297">
        <f>SUMIFS(C1101:C$1302,$I1101:$I$1302,"项",$K1101:$K$1302,$A1100)</f>
        <v>0</v>
      </c>
      <c r="D1100" s="297">
        <f>SUMIFS(D1101:D$1302,$I1101:$I$1302,"项",$K1101:$K$1302,$A1100)</f>
        <v>0</v>
      </c>
      <c r="E1100" s="297">
        <f>SUMIFS(E1101:E$1302,$I1101:$I$1302,"项",$K1101:$K$1302,$A1100)</f>
        <v>0</v>
      </c>
      <c r="F1100" s="477" t="str">
        <f t="shared" si="140"/>
        <v/>
      </c>
      <c r="G1100" s="477" t="str">
        <f t="shared" si="141"/>
        <v/>
      </c>
      <c r="H1100" s="731" t="str">
        <f t="shared" si="142"/>
        <v>否</v>
      </c>
      <c r="I1100" s="732" t="str">
        <f t="shared" si="136"/>
        <v>款</v>
      </c>
      <c r="J1100" s="686" t="str">
        <f t="shared" si="137"/>
        <v>217</v>
      </c>
      <c r="K1100" s="686" t="str">
        <f t="shared" si="138"/>
        <v>21702</v>
      </c>
      <c r="L1100" s="686" t="str">
        <f t="shared" si="139"/>
        <v>21702</v>
      </c>
    </row>
    <row r="1101" s="529" customFormat="1" ht="34.9" hidden="1" customHeight="1" spans="1:12">
      <c r="A1101" s="484">
        <v>2170201</v>
      </c>
      <c r="B1101" s="243" t="s">
        <v>961</v>
      </c>
      <c r="C1101" s="300">
        <v>0</v>
      </c>
      <c r="D1101" s="301">
        <v>0</v>
      </c>
      <c r="E1101" s="548">
        <v>0</v>
      </c>
      <c r="F1101" s="477" t="str">
        <f t="shared" si="140"/>
        <v/>
      </c>
      <c r="G1101" s="477" t="str">
        <f t="shared" si="141"/>
        <v/>
      </c>
      <c r="H1101" s="731" t="str">
        <f t="shared" si="142"/>
        <v>否</v>
      </c>
      <c r="I1101" s="732" t="str">
        <f t="shared" si="136"/>
        <v>项</v>
      </c>
      <c r="J1101" s="686" t="str">
        <f t="shared" si="137"/>
        <v>217</v>
      </c>
      <c r="K1101" s="686" t="str">
        <f t="shared" si="138"/>
        <v>21702</v>
      </c>
      <c r="L1101" s="686" t="str">
        <f t="shared" si="139"/>
        <v>2170201</v>
      </c>
    </row>
    <row r="1102" s="529" customFormat="1" ht="34.9" hidden="1" customHeight="1" spans="1:12">
      <c r="A1102" s="484">
        <v>2170202</v>
      </c>
      <c r="B1102" s="243" t="s">
        <v>962</v>
      </c>
      <c r="C1102" s="300">
        <v>0</v>
      </c>
      <c r="D1102" s="301">
        <v>0</v>
      </c>
      <c r="E1102" s="548">
        <v>0</v>
      </c>
      <c r="F1102" s="477" t="str">
        <f t="shared" si="140"/>
        <v/>
      </c>
      <c r="G1102" s="477" t="str">
        <f t="shared" si="141"/>
        <v/>
      </c>
      <c r="H1102" s="731" t="str">
        <f t="shared" si="142"/>
        <v>否</v>
      </c>
      <c r="I1102" s="732" t="str">
        <f t="shared" si="136"/>
        <v>项</v>
      </c>
      <c r="J1102" s="686" t="str">
        <f t="shared" si="137"/>
        <v>217</v>
      </c>
      <c r="K1102" s="686" t="str">
        <f t="shared" si="138"/>
        <v>21702</v>
      </c>
      <c r="L1102" s="686" t="str">
        <f t="shared" si="139"/>
        <v>2170202</v>
      </c>
    </row>
    <row r="1103" s="529" customFormat="1" ht="34.9" hidden="1" customHeight="1" spans="1:12">
      <c r="A1103" s="484">
        <v>2170203</v>
      </c>
      <c r="B1103" s="243" t="s">
        <v>963</v>
      </c>
      <c r="C1103" s="300">
        <v>0</v>
      </c>
      <c r="D1103" s="301">
        <v>0</v>
      </c>
      <c r="E1103" s="548">
        <v>0</v>
      </c>
      <c r="F1103" s="477" t="str">
        <f t="shared" si="140"/>
        <v/>
      </c>
      <c r="G1103" s="477" t="str">
        <f t="shared" si="141"/>
        <v/>
      </c>
      <c r="H1103" s="731" t="str">
        <f t="shared" si="142"/>
        <v>否</v>
      </c>
      <c r="I1103" s="732" t="str">
        <f t="shared" si="136"/>
        <v>项</v>
      </c>
      <c r="J1103" s="686" t="str">
        <f t="shared" si="137"/>
        <v>217</v>
      </c>
      <c r="K1103" s="686" t="str">
        <f t="shared" si="138"/>
        <v>21702</v>
      </c>
      <c r="L1103" s="686" t="str">
        <f t="shared" si="139"/>
        <v>2170203</v>
      </c>
    </row>
    <row r="1104" s="529" customFormat="1" ht="34.9" hidden="1" customHeight="1" spans="1:12">
      <c r="A1104" s="484">
        <v>2170204</v>
      </c>
      <c r="B1104" s="243" t="s">
        <v>964</v>
      </c>
      <c r="C1104" s="300">
        <v>0</v>
      </c>
      <c r="D1104" s="301">
        <v>0</v>
      </c>
      <c r="E1104" s="548">
        <v>0</v>
      </c>
      <c r="F1104" s="477" t="str">
        <f t="shared" si="140"/>
        <v/>
      </c>
      <c r="G1104" s="477" t="str">
        <f t="shared" si="141"/>
        <v/>
      </c>
      <c r="H1104" s="731" t="str">
        <f t="shared" si="142"/>
        <v>否</v>
      </c>
      <c r="I1104" s="732" t="str">
        <f t="shared" si="136"/>
        <v>项</v>
      </c>
      <c r="J1104" s="686" t="str">
        <f t="shared" si="137"/>
        <v>217</v>
      </c>
      <c r="K1104" s="686" t="str">
        <f t="shared" si="138"/>
        <v>21702</v>
      </c>
      <c r="L1104" s="686" t="str">
        <f t="shared" si="139"/>
        <v>2170204</v>
      </c>
    </row>
    <row r="1105" s="529" customFormat="1" ht="34.9" hidden="1" customHeight="1" spans="1:12">
      <c r="A1105" s="484">
        <v>2170205</v>
      </c>
      <c r="B1105" s="243" t="s">
        <v>965</v>
      </c>
      <c r="C1105" s="300">
        <v>0</v>
      </c>
      <c r="D1105" s="301">
        <v>0</v>
      </c>
      <c r="E1105" s="548">
        <v>0</v>
      </c>
      <c r="F1105" s="477" t="str">
        <f t="shared" si="140"/>
        <v/>
      </c>
      <c r="G1105" s="477" t="str">
        <f t="shared" si="141"/>
        <v/>
      </c>
      <c r="H1105" s="731" t="str">
        <f t="shared" si="142"/>
        <v>否</v>
      </c>
      <c r="I1105" s="732" t="str">
        <f t="shared" si="136"/>
        <v>项</v>
      </c>
      <c r="J1105" s="686" t="str">
        <f t="shared" si="137"/>
        <v>217</v>
      </c>
      <c r="K1105" s="686" t="str">
        <f t="shared" si="138"/>
        <v>21702</v>
      </c>
      <c r="L1105" s="686" t="str">
        <f t="shared" si="139"/>
        <v>2170205</v>
      </c>
    </row>
    <row r="1106" s="529" customFormat="1" ht="34.9" hidden="1" customHeight="1" spans="1:12">
      <c r="A1106" s="484">
        <v>2170206</v>
      </c>
      <c r="B1106" s="243" t="s">
        <v>966</v>
      </c>
      <c r="C1106" s="300">
        <v>0</v>
      </c>
      <c r="D1106" s="301">
        <v>0</v>
      </c>
      <c r="E1106" s="548">
        <v>0</v>
      </c>
      <c r="F1106" s="477" t="str">
        <f t="shared" si="140"/>
        <v/>
      </c>
      <c r="G1106" s="477" t="str">
        <f t="shared" si="141"/>
        <v/>
      </c>
      <c r="H1106" s="731" t="str">
        <f t="shared" si="142"/>
        <v>否</v>
      </c>
      <c r="I1106" s="732" t="str">
        <f t="shared" si="136"/>
        <v>项</v>
      </c>
      <c r="J1106" s="686" t="str">
        <f t="shared" si="137"/>
        <v>217</v>
      </c>
      <c r="K1106" s="686" t="str">
        <f t="shared" si="138"/>
        <v>21702</v>
      </c>
      <c r="L1106" s="686" t="str">
        <f t="shared" si="139"/>
        <v>2170206</v>
      </c>
    </row>
    <row r="1107" s="529" customFormat="1" ht="34.9" hidden="1" customHeight="1" spans="1:12">
      <c r="A1107" s="484">
        <v>2170207</v>
      </c>
      <c r="B1107" s="243" t="s">
        <v>967</v>
      </c>
      <c r="C1107" s="300">
        <v>0</v>
      </c>
      <c r="D1107" s="301">
        <v>0</v>
      </c>
      <c r="E1107" s="548">
        <v>0</v>
      </c>
      <c r="F1107" s="477" t="str">
        <f t="shared" si="140"/>
        <v/>
      </c>
      <c r="G1107" s="477" t="str">
        <f t="shared" si="141"/>
        <v/>
      </c>
      <c r="H1107" s="731" t="str">
        <f t="shared" si="142"/>
        <v>否</v>
      </c>
      <c r="I1107" s="732" t="str">
        <f t="shared" si="136"/>
        <v>项</v>
      </c>
      <c r="J1107" s="686" t="str">
        <f t="shared" si="137"/>
        <v>217</v>
      </c>
      <c r="K1107" s="686" t="str">
        <f t="shared" si="138"/>
        <v>21702</v>
      </c>
      <c r="L1107" s="686" t="str">
        <f t="shared" si="139"/>
        <v>2170207</v>
      </c>
    </row>
    <row r="1108" s="529" customFormat="1" ht="34.9" hidden="1" customHeight="1" spans="1:12">
      <c r="A1108" s="484">
        <v>2170208</v>
      </c>
      <c r="B1108" s="243" t="s">
        <v>968</v>
      </c>
      <c r="C1108" s="300">
        <v>0</v>
      </c>
      <c r="D1108" s="301">
        <v>0</v>
      </c>
      <c r="E1108" s="301">
        <v>0</v>
      </c>
      <c r="F1108" s="477" t="str">
        <f t="shared" si="140"/>
        <v/>
      </c>
      <c r="G1108" s="477" t="str">
        <f t="shared" si="141"/>
        <v/>
      </c>
      <c r="H1108" s="731" t="str">
        <f t="shared" si="142"/>
        <v>否</v>
      </c>
      <c r="I1108" s="732" t="str">
        <f t="shared" si="136"/>
        <v>项</v>
      </c>
      <c r="J1108" s="686" t="str">
        <f t="shared" si="137"/>
        <v>217</v>
      </c>
      <c r="K1108" s="686" t="str">
        <f t="shared" si="138"/>
        <v>21702</v>
      </c>
      <c r="L1108" s="686" t="str">
        <f t="shared" si="139"/>
        <v>2170208</v>
      </c>
    </row>
    <row r="1109" s="529" customFormat="1" ht="34.9" hidden="1" customHeight="1" spans="1:12">
      <c r="A1109" s="484">
        <v>2170299</v>
      </c>
      <c r="B1109" s="243" t="s">
        <v>969</v>
      </c>
      <c r="C1109" s="300">
        <v>0</v>
      </c>
      <c r="D1109" s="301">
        <v>0</v>
      </c>
      <c r="E1109" s="548">
        <v>0</v>
      </c>
      <c r="F1109" s="477" t="str">
        <f t="shared" si="140"/>
        <v/>
      </c>
      <c r="G1109" s="477" t="str">
        <f t="shared" si="141"/>
        <v/>
      </c>
      <c r="H1109" s="731" t="str">
        <f t="shared" si="142"/>
        <v>否</v>
      </c>
      <c r="I1109" s="732" t="str">
        <f t="shared" si="136"/>
        <v>项</v>
      </c>
      <c r="J1109" s="686" t="str">
        <f t="shared" si="137"/>
        <v>217</v>
      </c>
      <c r="K1109" s="686" t="str">
        <f t="shared" si="138"/>
        <v>21702</v>
      </c>
      <c r="L1109" s="686" t="str">
        <f t="shared" si="139"/>
        <v>2170299</v>
      </c>
    </row>
    <row r="1110" s="529" customFormat="1" ht="34.9" hidden="1" customHeight="1" spans="1:12">
      <c r="A1110" s="482">
        <v>21703</v>
      </c>
      <c r="B1110" s="483" t="s">
        <v>970</v>
      </c>
      <c r="C1110" s="297">
        <f>SUMIFS(C1111:C$1302,$I1111:$I$1302,"项",$K1111:$K$1302,$A1110)</f>
        <v>0</v>
      </c>
      <c r="D1110" s="297">
        <f>SUMIFS(D1111:D$1302,$I1111:$I$1302,"项",$K1111:$K$1302,$A1110)</f>
        <v>0</v>
      </c>
      <c r="E1110" s="297">
        <f>SUMIFS(E1111:E$1302,$I1111:$I$1302,"项",$K1111:$K$1302,$A1110)</f>
        <v>0</v>
      </c>
      <c r="F1110" s="477" t="str">
        <f t="shared" si="140"/>
        <v/>
      </c>
      <c r="G1110" s="477" t="str">
        <f t="shared" si="141"/>
        <v/>
      </c>
      <c r="H1110" s="731" t="str">
        <f t="shared" si="142"/>
        <v>否</v>
      </c>
      <c r="I1110" s="732" t="str">
        <f t="shared" si="136"/>
        <v>款</v>
      </c>
      <c r="J1110" s="686" t="str">
        <f t="shared" si="137"/>
        <v>217</v>
      </c>
      <c r="K1110" s="686" t="str">
        <f t="shared" si="138"/>
        <v>21703</v>
      </c>
      <c r="L1110" s="686" t="str">
        <f t="shared" si="139"/>
        <v>21703</v>
      </c>
    </row>
    <row r="1111" s="529" customFormat="1" ht="34.9" hidden="1" customHeight="1" spans="1:12">
      <c r="A1111" s="484">
        <v>2170301</v>
      </c>
      <c r="B1111" s="243" t="s">
        <v>971</v>
      </c>
      <c r="C1111" s="300">
        <v>0</v>
      </c>
      <c r="D1111" s="301">
        <v>0</v>
      </c>
      <c r="E1111" s="548">
        <v>0</v>
      </c>
      <c r="F1111" s="477" t="str">
        <f t="shared" si="140"/>
        <v/>
      </c>
      <c r="G1111" s="477" t="str">
        <f t="shared" si="141"/>
        <v/>
      </c>
      <c r="H1111" s="731" t="str">
        <f t="shared" si="142"/>
        <v>否</v>
      </c>
      <c r="I1111" s="732" t="str">
        <f t="shared" si="136"/>
        <v>项</v>
      </c>
      <c r="J1111" s="686" t="str">
        <f t="shared" si="137"/>
        <v>217</v>
      </c>
      <c r="K1111" s="686" t="str">
        <f t="shared" si="138"/>
        <v>21703</v>
      </c>
      <c r="L1111" s="686" t="str">
        <f t="shared" si="139"/>
        <v>2170301</v>
      </c>
    </row>
    <row r="1112" s="529" customFormat="1" ht="34.9" hidden="1" customHeight="1" spans="1:12">
      <c r="A1112" s="484">
        <v>2170302</v>
      </c>
      <c r="B1112" s="243" t="s">
        <v>972</v>
      </c>
      <c r="C1112" s="300">
        <v>0</v>
      </c>
      <c r="D1112" s="301">
        <v>0</v>
      </c>
      <c r="E1112" s="548">
        <v>0</v>
      </c>
      <c r="F1112" s="477" t="str">
        <f t="shared" si="140"/>
        <v/>
      </c>
      <c r="G1112" s="477" t="str">
        <f t="shared" si="141"/>
        <v/>
      </c>
      <c r="H1112" s="731" t="str">
        <f t="shared" si="142"/>
        <v>否</v>
      </c>
      <c r="I1112" s="732" t="str">
        <f t="shared" si="136"/>
        <v>项</v>
      </c>
      <c r="J1112" s="686" t="str">
        <f t="shared" si="137"/>
        <v>217</v>
      </c>
      <c r="K1112" s="686" t="str">
        <f t="shared" si="138"/>
        <v>21703</v>
      </c>
      <c r="L1112" s="686" t="str">
        <f t="shared" si="139"/>
        <v>2170302</v>
      </c>
    </row>
    <row r="1113" s="529" customFormat="1" ht="34.9" hidden="1" customHeight="1" spans="1:12">
      <c r="A1113" s="484">
        <v>2170303</v>
      </c>
      <c r="B1113" s="243" t="s">
        <v>973</v>
      </c>
      <c r="C1113" s="300">
        <v>0</v>
      </c>
      <c r="D1113" s="301">
        <v>0</v>
      </c>
      <c r="E1113" s="548">
        <v>0</v>
      </c>
      <c r="F1113" s="477" t="str">
        <f t="shared" si="140"/>
        <v/>
      </c>
      <c r="G1113" s="477" t="str">
        <f t="shared" si="141"/>
        <v/>
      </c>
      <c r="H1113" s="731" t="str">
        <f t="shared" si="142"/>
        <v>否</v>
      </c>
      <c r="I1113" s="732" t="str">
        <f t="shared" si="136"/>
        <v>项</v>
      </c>
      <c r="J1113" s="686" t="str">
        <f t="shared" si="137"/>
        <v>217</v>
      </c>
      <c r="K1113" s="686" t="str">
        <f t="shared" si="138"/>
        <v>21703</v>
      </c>
      <c r="L1113" s="686" t="str">
        <f t="shared" si="139"/>
        <v>2170303</v>
      </c>
    </row>
    <row r="1114" s="529" customFormat="1" ht="34.9" hidden="1" customHeight="1" spans="1:12">
      <c r="A1114" s="484">
        <v>2170304</v>
      </c>
      <c r="B1114" s="243" t="s">
        <v>974</v>
      </c>
      <c r="C1114" s="300">
        <v>0</v>
      </c>
      <c r="D1114" s="301">
        <v>0</v>
      </c>
      <c r="E1114" s="301">
        <v>0</v>
      </c>
      <c r="F1114" s="477" t="str">
        <f t="shared" si="140"/>
        <v/>
      </c>
      <c r="G1114" s="477" t="str">
        <f t="shared" si="141"/>
        <v/>
      </c>
      <c r="H1114" s="731" t="str">
        <f t="shared" si="142"/>
        <v>否</v>
      </c>
      <c r="I1114" s="732" t="str">
        <f t="shared" si="136"/>
        <v>项</v>
      </c>
      <c r="J1114" s="686" t="str">
        <f t="shared" si="137"/>
        <v>217</v>
      </c>
      <c r="K1114" s="686" t="str">
        <f t="shared" si="138"/>
        <v>21703</v>
      </c>
      <c r="L1114" s="686" t="str">
        <f t="shared" si="139"/>
        <v>2170304</v>
      </c>
    </row>
    <row r="1115" s="529" customFormat="1" ht="34.9" hidden="1" customHeight="1" spans="1:12">
      <c r="A1115" s="484">
        <v>2170399</v>
      </c>
      <c r="B1115" s="243" t="s">
        <v>975</v>
      </c>
      <c r="C1115" s="300">
        <v>0</v>
      </c>
      <c r="D1115" s="301">
        <v>0</v>
      </c>
      <c r="E1115" s="548">
        <v>0</v>
      </c>
      <c r="F1115" s="477" t="str">
        <f t="shared" si="140"/>
        <v/>
      </c>
      <c r="G1115" s="477" t="str">
        <f t="shared" si="141"/>
        <v/>
      </c>
      <c r="H1115" s="731" t="str">
        <f t="shared" si="142"/>
        <v>否</v>
      </c>
      <c r="I1115" s="732" t="str">
        <f t="shared" si="136"/>
        <v>项</v>
      </c>
      <c r="J1115" s="686" t="str">
        <f t="shared" si="137"/>
        <v>217</v>
      </c>
      <c r="K1115" s="686" t="str">
        <f t="shared" si="138"/>
        <v>21703</v>
      </c>
      <c r="L1115" s="686" t="str">
        <f t="shared" si="139"/>
        <v>2170399</v>
      </c>
    </row>
    <row r="1116" s="529" customFormat="1" ht="34.9" hidden="1" customHeight="1" spans="1:12">
      <c r="A1116" s="482">
        <v>21799</v>
      </c>
      <c r="B1116" s="483" t="s">
        <v>976</v>
      </c>
      <c r="C1116" s="297">
        <f>SUMIFS(C1117:C$1302,$I1117:$I$1302,"项",$K1117:$K$1302,$A1116)</f>
        <v>0</v>
      </c>
      <c r="D1116" s="297">
        <f>SUMIFS(D1117:D$1302,$I1117:$I$1302,"项",$K1117:$K$1302,$A1116)</f>
        <v>0</v>
      </c>
      <c r="E1116" s="297">
        <f>SUMIFS(E1117:E$1302,$I1117:$I$1302,"项",$K1117:$K$1302,$A1116)</f>
        <v>0</v>
      </c>
      <c r="F1116" s="477" t="str">
        <f t="shared" si="140"/>
        <v/>
      </c>
      <c r="G1116" s="477" t="str">
        <f t="shared" si="141"/>
        <v/>
      </c>
      <c r="H1116" s="731" t="str">
        <f t="shared" si="142"/>
        <v>否</v>
      </c>
      <c r="I1116" s="732" t="str">
        <f t="shared" si="136"/>
        <v>款</v>
      </c>
      <c r="J1116" s="686" t="str">
        <f t="shared" si="137"/>
        <v>217</v>
      </c>
      <c r="K1116" s="686" t="str">
        <f t="shared" si="138"/>
        <v>21799</v>
      </c>
      <c r="L1116" s="686" t="str">
        <f t="shared" si="139"/>
        <v>21799</v>
      </c>
    </row>
    <row r="1117" s="529" customFormat="1" ht="34.9" hidden="1" customHeight="1" spans="1:12">
      <c r="A1117" s="733">
        <v>2179902</v>
      </c>
      <c r="B1117" s="347" t="s">
        <v>977</v>
      </c>
      <c r="C1117" s="314">
        <v>0</v>
      </c>
      <c r="D1117" s="716">
        <v>0</v>
      </c>
      <c r="E1117" s="716">
        <v>0</v>
      </c>
      <c r="F1117" s="471" t="str">
        <f t="shared" si="140"/>
        <v/>
      </c>
      <c r="G1117" s="471" t="str">
        <f t="shared" si="141"/>
        <v/>
      </c>
      <c r="H1117" s="731" t="str">
        <f t="shared" si="142"/>
        <v>否</v>
      </c>
      <c r="I1117" s="732" t="str">
        <f t="shared" si="136"/>
        <v>项</v>
      </c>
      <c r="J1117" s="686" t="str">
        <f t="shared" si="137"/>
        <v>217</v>
      </c>
      <c r="K1117" s="686" t="str">
        <f t="shared" si="138"/>
        <v>21799</v>
      </c>
      <c r="L1117" s="686" t="str">
        <f t="shared" si="139"/>
        <v>2179902</v>
      </c>
    </row>
    <row r="1118" s="529" customFormat="1" ht="34.9" hidden="1" customHeight="1" spans="1:12">
      <c r="A1118" s="484">
        <v>2179999</v>
      </c>
      <c r="B1118" s="243" t="s">
        <v>978</v>
      </c>
      <c r="C1118" s="300">
        <v>0</v>
      </c>
      <c r="D1118" s="301">
        <v>0</v>
      </c>
      <c r="E1118" s="301">
        <v>0</v>
      </c>
      <c r="F1118" s="477" t="str">
        <f t="shared" si="140"/>
        <v/>
      </c>
      <c r="G1118" s="477" t="str">
        <f t="shared" si="141"/>
        <v/>
      </c>
      <c r="H1118" s="731" t="str">
        <f t="shared" si="142"/>
        <v>否</v>
      </c>
      <c r="I1118" s="732" t="str">
        <f t="shared" si="136"/>
        <v>项</v>
      </c>
      <c r="J1118" s="686" t="str">
        <f t="shared" si="137"/>
        <v>217</v>
      </c>
      <c r="K1118" s="686" t="str">
        <f t="shared" si="138"/>
        <v>21799</v>
      </c>
      <c r="L1118" s="686" t="str">
        <f t="shared" si="139"/>
        <v>2179999</v>
      </c>
    </row>
    <row r="1119" s="529" customFormat="1" ht="34.9" customHeight="1" spans="1:12">
      <c r="A1119" s="730">
        <v>219</v>
      </c>
      <c r="B1119" s="306" t="s">
        <v>115</v>
      </c>
      <c r="C1119" s="353">
        <f>SUMIFS(C1120:C$1302,$I1120:$I$1302,"款",$J1120:$J$1302,$A1119)</f>
        <v>0</v>
      </c>
      <c r="D1119" s="353">
        <f>SUMIFS(D1120:D$1302,$I1120:$I$1302,"款",$J1120:$J$1302,$A1119)</f>
        <v>0</v>
      </c>
      <c r="E1119" s="353">
        <f>SUMIFS(E1120:E$1302,$I1120:$I$1302,"款",$J1120:$J$1302,$A1119)</f>
        <v>0</v>
      </c>
      <c r="F1119" s="471" t="str">
        <f t="shared" si="140"/>
        <v/>
      </c>
      <c r="G1119" s="471" t="str">
        <f t="shared" si="141"/>
        <v/>
      </c>
      <c r="H1119" s="731" t="str">
        <f t="shared" si="142"/>
        <v>是</v>
      </c>
      <c r="I1119" s="732" t="str">
        <f t="shared" si="136"/>
        <v>类</v>
      </c>
      <c r="J1119" s="686" t="str">
        <f t="shared" si="137"/>
        <v>219</v>
      </c>
      <c r="K1119" s="686" t="str">
        <f t="shared" si="138"/>
        <v>219</v>
      </c>
      <c r="L1119" s="686" t="str">
        <f t="shared" si="139"/>
        <v>219</v>
      </c>
    </row>
    <row r="1120" s="529" customFormat="1" ht="34.9" hidden="1" customHeight="1" spans="1:12">
      <c r="A1120" s="482">
        <v>21901</v>
      </c>
      <c r="B1120" s="483" t="s">
        <v>979</v>
      </c>
      <c r="C1120" s="297">
        <f>SUMIFS(C1121:C$1302,$I1121:$I$1302,"项",$K1121:$K$1302,$A1120)</f>
        <v>0</v>
      </c>
      <c r="D1120" s="297">
        <f>SUMIFS(D1121:D$1302,$I1121:$I$1302,"项",$K1121:$K$1302,$A1120)</f>
        <v>0</v>
      </c>
      <c r="E1120" s="297">
        <f>SUMIFS(E1121:E$1302,$I1121:$I$1302,"项",$K1121:$K$1302,$A1120)</f>
        <v>0</v>
      </c>
      <c r="F1120" s="477" t="str">
        <f t="shared" si="140"/>
        <v/>
      </c>
      <c r="G1120" s="477" t="str">
        <f t="shared" si="141"/>
        <v/>
      </c>
      <c r="H1120" s="731" t="str">
        <f t="shared" si="142"/>
        <v>否</v>
      </c>
      <c r="I1120" s="732" t="str">
        <f t="shared" si="136"/>
        <v>款</v>
      </c>
      <c r="J1120" s="686" t="str">
        <f t="shared" si="137"/>
        <v>219</v>
      </c>
      <c r="K1120" s="686" t="str">
        <f t="shared" si="138"/>
        <v>21901</v>
      </c>
      <c r="L1120" s="686" t="str">
        <f t="shared" si="139"/>
        <v>21901</v>
      </c>
    </row>
    <row r="1121" s="529" customFormat="1" ht="34.9" hidden="1" customHeight="1" spans="1:12">
      <c r="A1121" s="482">
        <v>21902</v>
      </c>
      <c r="B1121" s="483" t="s">
        <v>980</v>
      </c>
      <c r="C1121" s="297">
        <f>SUMIFS(C1122:C$1302,$I1122:$I$1302,"项",$K1122:$K$1302,$A1121)</f>
        <v>0</v>
      </c>
      <c r="D1121" s="297">
        <f>SUMIFS(D1122:D$1302,$I1122:$I$1302,"项",$K1122:$K$1302,$A1121)</f>
        <v>0</v>
      </c>
      <c r="E1121" s="297">
        <f>SUMIFS(E1122:E$1302,$I1122:$I$1302,"项",$K1122:$K$1302,$A1121)</f>
        <v>0</v>
      </c>
      <c r="F1121" s="477" t="str">
        <f t="shared" si="140"/>
        <v/>
      </c>
      <c r="G1121" s="477" t="str">
        <f t="shared" si="141"/>
        <v/>
      </c>
      <c r="H1121" s="731" t="str">
        <f t="shared" si="142"/>
        <v>否</v>
      </c>
      <c r="I1121" s="732" t="str">
        <f t="shared" si="136"/>
        <v>款</v>
      </c>
      <c r="J1121" s="686" t="str">
        <f t="shared" si="137"/>
        <v>219</v>
      </c>
      <c r="K1121" s="686" t="str">
        <f t="shared" si="138"/>
        <v>21902</v>
      </c>
      <c r="L1121" s="686" t="str">
        <f t="shared" si="139"/>
        <v>21902</v>
      </c>
    </row>
    <row r="1122" s="529" customFormat="1" ht="34.9" hidden="1" customHeight="1" spans="1:12">
      <c r="A1122" s="482">
        <v>21903</v>
      </c>
      <c r="B1122" s="483" t="s">
        <v>981</v>
      </c>
      <c r="C1122" s="297">
        <f>SUMIFS(C1123:C$1302,$I1123:$I$1302,"项",$K1123:$K$1302,$A1122)</f>
        <v>0</v>
      </c>
      <c r="D1122" s="297">
        <f>SUMIFS(D1123:D$1302,$I1123:$I$1302,"项",$K1123:$K$1302,$A1122)</f>
        <v>0</v>
      </c>
      <c r="E1122" s="297">
        <f>SUMIFS(E1123:E$1302,$I1123:$I$1302,"项",$K1123:$K$1302,$A1122)</f>
        <v>0</v>
      </c>
      <c r="F1122" s="477" t="str">
        <f t="shared" si="140"/>
        <v/>
      </c>
      <c r="G1122" s="477" t="str">
        <f t="shared" si="141"/>
        <v/>
      </c>
      <c r="H1122" s="731" t="str">
        <f t="shared" si="142"/>
        <v>否</v>
      </c>
      <c r="I1122" s="732" t="str">
        <f t="shared" si="136"/>
        <v>款</v>
      </c>
      <c r="J1122" s="686" t="str">
        <f t="shared" si="137"/>
        <v>219</v>
      </c>
      <c r="K1122" s="686" t="str">
        <f t="shared" si="138"/>
        <v>21903</v>
      </c>
      <c r="L1122" s="686" t="str">
        <f t="shared" si="139"/>
        <v>21903</v>
      </c>
    </row>
    <row r="1123" s="529" customFormat="1" ht="34.9" hidden="1" customHeight="1" spans="1:12">
      <c r="A1123" s="482">
        <v>21904</v>
      </c>
      <c r="B1123" s="483" t="s">
        <v>982</v>
      </c>
      <c r="C1123" s="297">
        <f>SUMIFS(C1124:C$1302,$I1124:$I$1302,"项",$K1124:$K$1302,$A1123)</f>
        <v>0</v>
      </c>
      <c r="D1123" s="297">
        <f>SUMIFS(D1124:D$1302,$I1124:$I$1302,"项",$K1124:$K$1302,$A1123)</f>
        <v>0</v>
      </c>
      <c r="E1123" s="297">
        <f>SUMIFS(E1124:E$1302,$I1124:$I$1302,"项",$K1124:$K$1302,$A1123)</f>
        <v>0</v>
      </c>
      <c r="F1123" s="477" t="str">
        <f t="shared" si="140"/>
        <v/>
      </c>
      <c r="G1123" s="477" t="str">
        <f t="shared" si="141"/>
        <v/>
      </c>
      <c r="H1123" s="731" t="str">
        <f t="shared" si="142"/>
        <v>否</v>
      </c>
      <c r="I1123" s="732" t="str">
        <f t="shared" si="136"/>
        <v>款</v>
      </c>
      <c r="J1123" s="686" t="str">
        <f t="shared" si="137"/>
        <v>219</v>
      </c>
      <c r="K1123" s="686" t="str">
        <f t="shared" si="138"/>
        <v>21904</v>
      </c>
      <c r="L1123" s="686" t="str">
        <f t="shared" si="139"/>
        <v>21904</v>
      </c>
    </row>
    <row r="1124" s="529" customFormat="1" ht="34.9" hidden="1" customHeight="1" spans="1:12">
      <c r="A1124" s="482">
        <v>21905</v>
      </c>
      <c r="B1124" s="483" t="s">
        <v>983</v>
      </c>
      <c r="C1124" s="297">
        <f>SUMIFS(C1125:C$1302,$I1125:$I$1302,"项",$K1125:$K$1302,$A1124)</f>
        <v>0</v>
      </c>
      <c r="D1124" s="297">
        <f>SUMIFS(D1125:D$1302,$I1125:$I$1302,"项",$K1125:$K$1302,$A1124)</f>
        <v>0</v>
      </c>
      <c r="E1124" s="297">
        <f>SUMIFS(E1125:E$1302,$I1125:$I$1302,"项",$K1125:$K$1302,$A1124)</f>
        <v>0</v>
      </c>
      <c r="F1124" s="477" t="str">
        <f t="shared" si="140"/>
        <v/>
      </c>
      <c r="G1124" s="477" t="str">
        <f t="shared" si="141"/>
        <v/>
      </c>
      <c r="H1124" s="731" t="str">
        <f t="shared" si="142"/>
        <v>否</v>
      </c>
      <c r="I1124" s="732" t="str">
        <f t="shared" si="136"/>
        <v>款</v>
      </c>
      <c r="J1124" s="686" t="str">
        <f t="shared" si="137"/>
        <v>219</v>
      </c>
      <c r="K1124" s="686" t="str">
        <f t="shared" si="138"/>
        <v>21905</v>
      </c>
      <c r="L1124" s="686" t="str">
        <f t="shared" si="139"/>
        <v>21905</v>
      </c>
    </row>
    <row r="1125" s="529" customFormat="1" ht="34.9" hidden="1" customHeight="1" spans="1:12">
      <c r="A1125" s="482">
        <v>21906</v>
      </c>
      <c r="B1125" s="483" t="s">
        <v>765</v>
      </c>
      <c r="C1125" s="297">
        <f>SUMIFS(C1126:C$1302,$I1126:$I$1302,"项",$K1126:$K$1302,$A1125)</f>
        <v>0</v>
      </c>
      <c r="D1125" s="297">
        <f>SUMIFS(D1126:D$1302,$I1126:$I$1302,"项",$K1126:$K$1302,$A1125)</f>
        <v>0</v>
      </c>
      <c r="E1125" s="297">
        <f>SUMIFS(E1126:E$1302,$I1126:$I$1302,"项",$K1126:$K$1302,$A1125)</f>
        <v>0</v>
      </c>
      <c r="F1125" s="477" t="str">
        <f t="shared" si="140"/>
        <v/>
      </c>
      <c r="G1125" s="477" t="str">
        <f t="shared" si="141"/>
        <v/>
      </c>
      <c r="H1125" s="731" t="str">
        <f t="shared" si="142"/>
        <v>否</v>
      </c>
      <c r="I1125" s="732" t="str">
        <f t="shared" si="136"/>
        <v>款</v>
      </c>
      <c r="J1125" s="686" t="str">
        <f t="shared" si="137"/>
        <v>219</v>
      </c>
      <c r="K1125" s="686" t="str">
        <f t="shared" si="138"/>
        <v>21906</v>
      </c>
      <c r="L1125" s="686" t="str">
        <f t="shared" si="139"/>
        <v>21906</v>
      </c>
    </row>
    <row r="1126" s="529" customFormat="1" ht="34.9" hidden="1" customHeight="1" spans="1:12">
      <c r="A1126" s="482">
        <v>21907</v>
      </c>
      <c r="B1126" s="483" t="s">
        <v>984</v>
      </c>
      <c r="C1126" s="297">
        <f>SUMIFS(C1127:C$1302,$I1127:$I$1302,"项",$K1127:$K$1302,$A1126)</f>
        <v>0</v>
      </c>
      <c r="D1126" s="297">
        <f>SUMIFS(D1127:D$1302,$I1127:$I$1302,"项",$K1127:$K$1302,$A1126)</f>
        <v>0</v>
      </c>
      <c r="E1126" s="297">
        <f>SUMIFS(E1127:E$1302,$I1127:$I$1302,"项",$K1127:$K$1302,$A1126)</f>
        <v>0</v>
      </c>
      <c r="F1126" s="477" t="str">
        <f t="shared" si="140"/>
        <v/>
      </c>
      <c r="G1126" s="477" t="str">
        <f t="shared" si="141"/>
        <v/>
      </c>
      <c r="H1126" s="731" t="str">
        <f t="shared" si="142"/>
        <v>否</v>
      </c>
      <c r="I1126" s="732" t="str">
        <f t="shared" si="136"/>
        <v>款</v>
      </c>
      <c r="J1126" s="686" t="str">
        <f t="shared" si="137"/>
        <v>219</v>
      </c>
      <c r="K1126" s="686" t="str">
        <f t="shared" si="138"/>
        <v>21907</v>
      </c>
      <c r="L1126" s="686" t="str">
        <f t="shared" si="139"/>
        <v>21907</v>
      </c>
    </row>
    <row r="1127" s="529" customFormat="1" ht="34.9" hidden="1" customHeight="1" spans="1:12">
      <c r="A1127" s="482">
        <v>21908</v>
      </c>
      <c r="B1127" s="483" t="s">
        <v>985</v>
      </c>
      <c r="C1127" s="297">
        <f>SUMIFS(C1128:C$1302,$I1128:$I$1302,"项",$K1128:$K$1302,$A1127)</f>
        <v>0</v>
      </c>
      <c r="D1127" s="297">
        <f>SUMIFS(D1128:D$1302,$I1128:$I$1302,"项",$K1128:$K$1302,$A1127)</f>
        <v>0</v>
      </c>
      <c r="E1127" s="297">
        <f>SUMIFS(E1128:E$1302,$I1128:$I$1302,"项",$K1128:$K$1302,$A1127)</f>
        <v>0</v>
      </c>
      <c r="F1127" s="477" t="str">
        <f t="shared" si="140"/>
        <v/>
      </c>
      <c r="G1127" s="477" t="str">
        <f t="shared" si="141"/>
        <v/>
      </c>
      <c r="H1127" s="731" t="str">
        <f t="shared" si="142"/>
        <v>否</v>
      </c>
      <c r="I1127" s="732" t="str">
        <f t="shared" si="136"/>
        <v>款</v>
      </c>
      <c r="J1127" s="686" t="str">
        <f t="shared" si="137"/>
        <v>219</v>
      </c>
      <c r="K1127" s="686" t="str">
        <f t="shared" si="138"/>
        <v>21908</v>
      </c>
      <c r="L1127" s="686" t="str">
        <f t="shared" si="139"/>
        <v>21908</v>
      </c>
    </row>
    <row r="1128" s="529" customFormat="1" ht="34.9" hidden="1" customHeight="1" spans="1:12">
      <c r="A1128" s="482">
        <v>21999</v>
      </c>
      <c r="B1128" s="483" t="s">
        <v>986</v>
      </c>
      <c r="C1128" s="297">
        <f>SUMIFS(C1129:C$1302,$I1129:$I$1302,"项",$K1129:$K$1302,$A1128)</f>
        <v>0</v>
      </c>
      <c r="D1128" s="297">
        <f>SUMIFS(D1129:D$1302,$I1129:$I$1302,"项",$K1129:$K$1302,$A1128)</f>
        <v>0</v>
      </c>
      <c r="E1128" s="297">
        <f>SUMIFS(E1129:E$1302,$I1129:$I$1302,"项",$K1129:$K$1302,$A1128)</f>
        <v>0</v>
      </c>
      <c r="F1128" s="477" t="str">
        <f t="shared" si="140"/>
        <v/>
      </c>
      <c r="G1128" s="477" t="str">
        <f t="shared" si="141"/>
        <v/>
      </c>
      <c r="H1128" s="731" t="str">
        <f t="shared" si="142"/>
        <v>否</v>
      </c>
      <c r="I1128" s="732" t="str">
        <f t="shared" si="136"/>
        <v>款</v>
      </c>
      <c r="J1128" s="686" t="str">
        <f t="shared" si="137"/>
        <v>219</v>
      </c>
      <c r="K1128" s="686" t="str">
        <f t="shared" si="138"/>
        <v>21999</v>
      </c>
      <c r="L1128" s="686" t="str">
        <f t="shared" si="139"/>
        <v>21999</v>
      </c>
    </row>
    <row r="1129" s="529" customFormat="1" ht="34.9" customHeight="1" spans="1:12">
      <c r="A1129" s="730">
        <v>220</v>
      </c>
      <c r="B1129" s="185" t="s">
        <v>117</v>
      </c>
      <c r="C1129" s="353">
        <f>SUMIFS(C1130:C$1302,$I1130:$I$1302,"款",$J1130:$J$1302,$A1129)</f>
        <v>1761</v>
      </c>
      <c r="D1129" s="353">
        <f>SUMIFS(D1130:D$1302,$I1130:$I$1302,"款",$J1130:$J$1302,$A1129)</f>
        <v>2129</v>
      </c>
      <c r="E1129" s="353">
        <f>SUMIFS(E1130:E$1302,$I1130:$I$1302,"款",$J1130:$J$1302,$A1129)</f>
        <v>1691</v>
      </c>
      <c r="F1129" s="471">
        <f t="shared" si="140"/>
        <v>-0.0397501419647928</v>
      </c>
      <c r="G1129" s="471">
        <f t="shared" si="141"/>
        <v>0.794269610145608</v>
      </c>
      <c r="H1129" s="731" t="str">
        <f t="shared" si="142"/>
        <v>是</v>
      </c>
      <c r="I1129" s="732" t="str">
        <f t="shared" si="136"/>
        <v>类</v>
      </c>
      <c r="J1129" s="686" t="str">
        <f t="shared" si="137"/>
        <v>220</v>
      </c>
      <c r="K1129" s="686" t="str">
        <f t="shared" si="138"/>
        <v>220</v>
      </c>
      <c r="L1129" s="686" t="str">
        <f t="shared" si="139"/>
        <v>220</v>
      </c>
    </row>
    <row r="1130" s="529" customFormat="1" ht="34.9" customHeight="1" spans="1:12">
      <c r="A1130" s="482">
        <v>22001</v>
      </c>
      <c r="B1130" s="483" t="s">
        <v>987</v>
      </c>
      <c r="C1130" s="693">
        <f>SUMIFS(C1131:C$1302,$I1131:$I$1302,"项",$K1131:$K$1302,$A1130)</f>
        <v>1644</v>
      </c>
      <c r="D1130" s="693">
        <f>SUMIFS(D1131:D$1302,$I1131:$I$1302,"项",$K1131:$K$1302,$A1130)</f>
        <v>2090</v>
      </c>
      <c r="E1130" s="693">
        <f>SUMIFS(E1131:E$1302,$I1131:$I$1302,"项",$K1131:$K$1302,$A1130)</f>
        <v>1650</v>
      </c>
      <c r="F1130" s="477">
        <f t="shared" si="140"/>
        <v>0.00364963503649629</v>
      </c>
      <c r="G1130" s="477">
        <f t="shared" si="141"/>
        <v>0.789473684210526</v>
      </c>
      <c r="H1130" s="731" t="str">
        <f t="shared" si="142"/>
        <v>是</v>
      </c>
      <c r="I1130" s="732" t="str">
        <f t="shared" si="136"/>
        <v>款</v>
      </c>
      <c r="J1130" s="686" t="str">
        <f t="shared" si="137"/>
        <v>220</v>
      </c>
      <c r="K1130" s="686" t="str">
        <f t="shared" si="138"/>
        <v>22001</v>
      </c>
      <c r="L1130" s="686" t="str">
        <f t="shared" si="139"/>
        <v>22001</v>
      </c>
    </row>
    <row r="1131" s="529" customFormat="1" ht="34.9" customHeight="1" spans="1:12">
      <c r="A1131" s="484">
        <v>2200101</v>
      </c>
      <c r="B1131" s="243" t="s">
        <v>151</v>
      </c>
      <c r="C1131" s="561">
        <v>840</v>
      </c>
      <c r="D1131" s="561">
        <v>746</v>
      </c>
      <c r="E1131" s="478">
        <v>785</v>
      </c>
      <c r="F1131" s="477">
        <f t="shared" si="140"/>
        <v>-0.0654761904761905</v>
      </c>
      <c r="G1131" s="477">
        <f t="shared" si="141"/>
        <v>1.05227882037534</v>
      </c>
      <c r="H1131" s="731" t="str">
        <f t="shared" si="142"/>
        <v>是</v>
      </c>
      <c r="I1131" s="732" t="str">
        <f t="shared" si="136"/>
        <v>项</v>
      </c>
      <c r="J1131" s="686" t="str">
        <f t="shared" si="137"/>
        <v>220</v>
      </c>
      <c r="K1131" s="686" t="str">
        <f t="shared" si="138"/>
        <v>22001</v>
      </c>
      <c r="L1131" s="686" t="str">
        <f t="shared" si="139"/>
        <v>2200101</v>
      </c>
    </row>
    <row r="1132" s="529" customFormat="1" ht="34.9" hidden="1" customHeight="1" spans="1:12">
      <c r="A1132" s="484">
        <v>2200102</v>
      </c>
      <c r="B1132" s="243" t="s">
        <v>152</v>
      </c>
      <c r="C1132" s="300">
        <v>0</v>
      </c>
      <c r="D1132" s="301">
        <v>0</v>
      </c>
      <c r="E1132" s="548">
        <v>0</v>
      </c>
      <c r="F1132" s="477" t="str">
        <f t="shared" si="140"/>
        <v/>
      </c>
      <c r="G1132" s="477" t="str">
        <f t="shared" si="141"/>
        <v/>
      </c>
      <c r="H1132" s="731" t="str">
        <f t="shared" si="142"/>
        <v>否</v>
      </c>
      <c r="I1132" s="732" t="str">
        <f t="shared" si="136"/>
        <v>项</v>
      </c>
      <c r="J1132" s="686" t="str">
        <f t="shared" si="137"/>
        <v>220</v>
      </c>
      <c r="K1132" s="686" t="str">
        <f t="shared" si="138"/>
        <v>22001</v>
      </c>
      <c r="L1132" s="686" t="str">
        <f t="shared" si="139"/>
        <v>2200102</v>
      </c>
    </row>
    <row r="1133" s="529" customFormat="1" ht="34.9" hidden="1" customHeight="1" spans="1:12">
      <c r="A1133" s="484">
        <v>2200103</v>
      </c>
      <c r="B1133" s="243" t="s">
        <v>153</v>
      </c>
      <c r="C1133" s="300">
        <v>0</v>
      </c>
      <c r="D1133" s="301">
        <v>0</v>
      </c>
      <c r="E1133" s="548">
        <v>0</v>
      </c>
      <c r="F1133" s="477" t="str">
        <f t="shared" si="140"/>
        <v/>
      </c>
      <c r="G1133" s="477" t="str">
        <f t="shared" si="141"/>
        <v/>
      </c>
      <c r="H1133" s="731" t="str">
        <f t="shared" si="142"/>
        <v>否</v>
      </c>
      <c r="I1133" s="732" t="str">
        <f t="shared" si="136"/>
        <v>项</v>
      </c>
      <c r="J1133" s="686" t="str">
        <f t="shared" si="137"/>
        <v>220</v>
      </c>
      <c r="K1133" s="686" t="str">
        <f t="shared" si="138"/>
        <v>22001</v>
      </c>
      <c r="L1133" s="686" t="str">
        <f t="shared" si="139"/>
        <v>2200103</v>
      </c>
    </row>
    <row r="1134" s="529" customFormat="1" ht="34.9" customHeight="1" spans="1:12">
      <c r="A1134" s="484">
        <v>2200104</v>
      </c>
      <c r="B1134" s="243" t="s">
        <v>988</v>
      </c>
      <c r="C1134" s="561">
        <v>16</v>
      </c>
      <c r="D1134" s="561">
        <v>90</v>
      </c>
      <c r="E1134" s="478">
        <v>0</v>
      </c>
      <c r="F1134" s="477">
        <f t="shared" si="140"/>
        <v>-1</v>
      </c>
      <c r="G1134" s="477">
        <f t="shared" si="141"/>
        <v>0</v>
      </c>
      <c r="H1134" s="731" t="str">
        <f t="shared" si="142"/>
        <v>是</v>
      </c>
      <c r="I1134" s="732" t="str">
        <f t="shared" si="136"/>
        <v>项</v>
      </c>
      <c r="J1134" s="686" t="str">
        <f t="shared" si="137"/>
        <v>220</v>
      </c>
      <c r="K1134" s="686" t="str">
        <f t="shared" si="138"/>
        <v>22001</v>
      </c>
      <c r="L1134" s="686" t="str">
        <f t="shared" si="139"/>
        <v>2200104</v>
      </c>
    </row>
    <row r="1135" s="529" customFormat="1" ht="34.9" customHeight="1" spans="1:12">
      <c r="A1135" s="484">
        <v>2200106</v>
      </c>
      <c r="B1135" s="243" t="s">
        <v>989</v>
      </c>
      <c r="C1135" s="561">
        <v>320</v>
      </c>
      <c r="D1135" s="561">
        <v>803</v>
      </c>
      <c r="E1135" s="561">
        <v>376</v>
      </c>
      <c r="F1135" s="477">
        <f t="shared" si="140"/>
        <v>0.175</v>
      </c>
      <c r="G1135" s="477">
        <f t="shared" si="141"/>
        <v>0.468244084682441</v>
      </c>
      <c r="H1135" s="731" t="str">
        <f t="shared" si="142"/>
        <v>是</v>
      </c>
      <c r="I1135" s="732" t="str">
        <f t="shared" si="136"/>
        <v>项</v>
      </c>
      <c r="J1135" s="686" t="str">
        <f t="shared" si="137"/>
        <v>220</v>
      </c>
      <c r="K1135" s="686" t="str">
        <f t="shared" si="138"/>
        <v>22001</v>
      </c>
      <c r="L1135" s="686" t="str">
        <f t="shared" si="139"/>
        <v>2200106</v>
      </c>
    </row>
    <row r="1136" s="529" customFormat="1" ht="34.9" hidden="1" customHeight="1" spans="1:12">
      <c r="A1136" s="484">
        <v>2200107</v>
      </c>
      <c r="B1136" s="243" t="s">
        <v>990</v>
      </c>
      <c r="C1136" s="300">
        <v>0</v>
      </c>
      <c r="D1136" s="301">
        <v>0</v>
      </c>
      <c r="E1136" s="548">
        <v>0</v>
      </c>
      <c r="F1136" s="477" t="str">
        <f t="shared" si="140"/>
        <v/>
      </c>
      <c r="G1136" s="477" t="str">
        <f t="shared" si="141"/>
        <v/>
      </c>
      <c r="H1136" s="731" t="str">
        <f t="shared" si="142"/>
        <v>否</v>
      </c>
      <c r="I1136" s="732" t="str">
        <f t="shared" si="136"/>
        <v>项</v>
      </c>
      <c r="J1136" s="686" t="str">
        <f t="shared" si="137"/>
        <v>220</v>
      </c>
      <c r="K1136" s="686" t="str">
        <f t="shared" si="138"/>
        <v>22001</v>
      </c>
      <c r="L1136" s="686" t="str">
        <f t="shared" si="139"/>
        <v>2200107</v>
      </c>
    </row>
    <row r="1137" s="529" customFormat="1" ht="34.9" hidden="1" customHeight="1" spans="1:12">
      <c r="A1137" s="484">
        <v>2200108</v>
      </c>
      <c r="B1137" s="243" t="s">
        <v>991</v>
      </c>
      <c r="C1137" s="300">
        <v>0</v>
      </c>
      <c r="D1137" s="301">
        <v>0</v>
      </c>
      <c r="E1137" s="548">
        <v>0</v>
      </c>
      <c r="F1137" s="477" t="str">
        <f t="shared" si="140"/>
        <v/>
      </c>
      <c r="G1137" s="477" t="str">
        <f t="shared" si="141"/>
        <v/>
      </c>
      <c r="H1137" s="731" t="str">
        <f t="shared" si="142"/>
        <v>否</v>
      </c>
      <c r="I1137" s="732" t="str">
        <f t="shared" si="136"/>
        <v>项</v>
      </c>
      <c r="J1137" s="686" t="str">
        <f t="shared" si="137"/>
        <v>220</v>
      </c>
      <c r="K1137" s="686" t="str">
        <f t="shared" si="138"/>
        <v>22001</v>
      </c>
      <c r="L1137" s="686" t="str">
        <f t="shared" si="139"/>
        <v>2200108</v>
      </c>
    </row>
    <row r="1138" s="529" customFormat="1" ht="34.9" customHeight="1" spans="1:12">
      <c r="A1138" s="484">
        <v>2200109</v>
      </c>
      <c r="B1138" s="243" t="s">
        <v>992</v>
      </c>
      <c r="C1138" s="561">
        <v>0</v>
      </c>
      <c r="D1138" s="561">
        <v>31</v>
      </c>
      <c r="E1138" s="478">
        <v>31</v>
      </c>
      <c r="F1138" s="477" t="str">
        <f t="shared" si="140"/>
        <v/>
      </c>
      <c r="G1138" s="477">
        <f t="shared" si="141"/>
        <v>1</v>
      </c>
      <c r="H1138" s="731" t="str">
        <f t="shared" si="142"/>
        <v>是</v>
      </c>
      <c r="I1138" s="732" t="str">
        <f t="shared" si="136"/>
        <v>项</v>
      </c>
      <c r="J1138" s="686" t="str">
        <f t="shared" si="137"/>
        <v>220</v>
      </c>
      <c r="K1138" s="686" t="str">
        <f t="shared" si="138"/>
        <v>22001</v>
      </c>
      <c r="L1138" s="686" t="str">
        <f t="shared" si="139"/>
        <v>2200109</v>
      </c>
    </row>
    <row r="1139" s="529" customFormat="1" ht="34.9" hidden="1" customHeight="1" spans="1:12">
      <c r="A1139" s="484">
        <v>2200112</v>
      </c>
      <c r="B1139" s="243" t="s">
        <v>993</v>
      </c>
      <c r="C1139" s="300">
        <v>0</v>
      </c>
      <c r="D1139" s="301">
        <v>0</v>
      </c>
      <c r="E1139" s="548">
        <v>0</v>
      </c>
      <c r="F1139" s="477" t="str">
        <f t="shared" si="140"/>
        <v/>
      </c>
      <c r="G1139" s="477" t="str">
        <f t="shared" si="141"/>
        <v/>
      </c>
      <c r="H1139" s="731" t="str">
        <f t="shared" si="142"/>
        <v>否</v>
      </c>
      <c r="I1139" s="732" t="str">
        <f t="shared" si="136"/>
        <v>项</v>
      </c>
      <c r="J1139" s="686" t="str">
        <f t="shared" si="137"/>
        <v>220</v>
      </c>
      <c r="K1139" s="686" t="str">
        <f t="shared" si="138"/>
        <v>22001</v>
      </c>
      <c r="L1139" s="686" t="str">
        <f t="shared" si="139"/>
        <v>2200112</v>
      </c>
    </row>
    <row r="1140" s="529" customFormat="1" ht="34.9" hidden="1" customHeight="1" spans="1:12">
      <c r="A1140" s="484">
        <v>2200113</v>
      </c>
      <c r="B1140" s="243" t="s">
        <v>994</v>
      </c>
      <c r="C1140" s="300">
        <v>0</v>
      </c>
      <c r="D1140" s="301">
        <v>0</v>
      </c>
      <c r="E1140" s="548">
        <v>0</v>
      </c>
      <c r="F1140" s="477" t="str">
        <f t="shared" si="140"/>
        <v/>
      </c>
      <c r="G1140" s="477" t="str">
        <f t="shared" si="141"/>
        <v/>
      </c>
      <c r="H1140" s="731" t="str">
        <f t="shared" si="142"/>
        <v>否</v>
      </c>
      <c r="I1140" s="732" t="str">
        <f t="shared" si="136"/>
        <v>项</v>
      </c>
      <c r="J1140" s="686" t="str">
        <f t="shared" si="137"/>
        <v>220</v>
      </c>
      <c r="K1140" s="686" t="str">
        <f t="shared" si="138"/>
        <v>22001</v>
      </c>
      <c r="L1140" s="686" t="str">
        <f t="shared" si="139"/>
        <v>2200113</v>
      </c>
    </row>
    <row r="1141" s="529" customFormat="1" ht="34.9" hidden="1" customHeight="1" spans="1:12">
      <c r="A1141" s="484">
        <v>2200114</v>
      </c>
      <c r="B1141" s="243" t="s">
        <v>995</v>
      </c>
      <c r="C1141" s="300">
        <v>0</v>
      </c>
      <c r="D1141" s="301">
        <v>0</v>
      </c>
      <c r="E1141" s="301">
        <v>0</v>
      </c>
      <c r="F1141" s="477" t="str">
        <f t="shared" si="140"/>
        <v/>
      </c>
      <c r="G1141" s="477" t="str">
        <f t="shared" si="141"/>
        <v/>
      </c>
      <c r="H1141" s="731" t="str">
        <f t="shared" si="142"/>
        <v>否</v>
      </c>
      <c r="I1141" s="732" t="str">
        <f t="shared" si="136"/>
        <v>项</v>
      </c>
      <c r="J1141" s="686" t="str">
        <f t="shared" si="137"/>
        <v>220</v>
      </c>
      <c r="K1141" s="686" t="str">
        <f t="shared" si="138"/>
        <v>22001</v>
      </c>
      <c r="L1141" s="686" t="str">
        <f t="shared" si="139"/>
        <v>2200114</v>
      </c>
    </row>
    <row r="1142" s="529" customFormat="1" ht="34.9" hidden="1" customHeight="1" spans="1:12">
      <c r="A1142" s="484">
        <v>2200115</v>
      </c>
      <c r="B1142" s="243" t="s">
        <v>996</v>
      </c>
      <c r="C1142" s="300">
        <v>0</v>
      </c>
      <c r="D1142" s="301">
        <v>0</v>
      </c>
      <c r="E1142" s="548">
        <v>0</v>
      </c>
      <c r="F1142" s="477" t="str">
        <f t="shared" si="140"/>
        <v/>
      </c>
      <c r="G1142" s="477" t="str">
        <f t="shared" si="141"/>
        <v/>
      </c>
      <c r="H1142" s="731" t="str">
        <f t="shared" si="142"/>
        <v>否</v>
      </c>
      <c r="I1142" s="732" t="str">
        <f t="shared" si="136"/>
        <v>项</v>
      </c>
      <c r="J1142" s="686" t="str">
        <f t="shared" si="137"/>
        <v>220</v>
      </c>
      <c r="K1142" s="686" t="str">
        <f t="shared" si="138"/>
        <v>22001</v>
      </c>
      <c r="L1142" s="686" t="str">
        <f t="shared" si="139"/>
        <v>2200115</v>
      </c>
    </row>
    <row r="1143" s="529" customFormat="1" ht="34.9" hidden="1" customHeight="1" spans="1:12">
      <c r="A1143" s="484">
        <v>2200116</v>
      </c>
      <c r="B1143" s="243" t="s">
        <v>997</v>
      </c>
      <c r="C1143" s="300">
        <v>0</v>
      </c>
      <c r="D1143" s="301">
        <v>0</v>
      </c>
      <c r="E1143" s="548">
        <v>0</v>
      </c>
      <c r="F1143" s="477" t="str">
        <f t="shared" si="140"/>
        <v/>
      </c>
      <c r="G1143" s="477" t="str">
        <f t="shared" si="141"/>
        <v/>
      </c>
      <c r="H1143" s="731" t="str">
        <f t="shared" si="142"/>
        <v>否</v>
      </c>
      <c r="I1143" s="732" t="str">
        <f t="shared" si="136"/>
        <v>项</v>
      </c>
      <c r="J1143" s="686" t="str">
        <f t="shared" si="137"/>
        <v>220</v>
      </c>
      <c r="K1143" s="686" t="str">
        <f t="shared" si="138"/>
        <v>22001</v>
      </c>
      <c r="L1143" s="686" t="str">
        <f t="shared" si="139"/>
        <v>2200116</v>
      </c>
    </row>
    <row r="1144" s="529" customFormat="1" ht="34.9" hidden="1" customHeight="1" spans="1:12">
      <c r="A1144" s="484">
        <v>2200119</v>
      </c>
      <c r="B1144" s="243" t="s">
        <v>998</v>
      </c>
      <c r="C1144" s="300">
        <v>0</v>
      </c>
      <c r="D1144" s="301">
        <v>0</v>
      </c>
      <c r="E1144" s="301">
        <v>0</v>
      </c>
      <c r="F1144" s="477" t="str">
        <f t="shared" si="140"/>
        <v/>
      </c>
      <c r="G1144" s="477" t="str">
        <f t="shared" si="141"/>
        <v/>
      </c>
      <c r="H1144" s="731" t="str">
        <f t="shared" si="142"/>
        <v>否</v>
      </c>
      <c r="I1144" s="732" t="str">
        <f t="shared" si="136"/>
        <v>项</v>
      </c>
      <c r="J1144" s="686" t="str">
        <f t="shared" si="137"/>
        <v>220</v>
      </c>
      <c r="K1144" s="686" t="str">
        <f t="shared" si="138"/>
        <v>22001</v>
      </c>
      <c r="L1144" s="686" t="str">
        <f t="shared" si="139"/>
        <v>2200119</v>
      </c>
    </row>
    <row r="1145" s="529" customFormat="1" ht="34.9" hidden="1" customHeight="1" spans="1:12">
      <c r="A1145" s="484">
        <v>2200120</v>
      </c>
      <c r="B1145" s="243" t="s">
        <v>999</v>
      </c>
      <c r="C1145" s="300">
        <v>0</v>
      </c>
      <c r="D1145" s="301">
        <v>0</v>
      </c>
      <c r="E1145" s="548">
        <v>0</v>
      </c>
      <c r="F1145" s="477" t="str">
        <f t="shared" si="140"/>
        <v/>
      </c>
      <c r="G1145" s="477" t="str">
        <f t="shared" si="141"/>
        <v/>
      </c>
      <c r="H1145" s="731" t="str">
        <f t="shared" si="142"/>
        <v>否</v>
      </c>
      <c r="I1145" s="732" t="str">
        <f t="shared" si="136"/>
        <v>项</v>
      </c>
      <c r="J1145" s="686" t="str">
        <f t="shared" si="137"/>
        <v>220</v>
      </c>
      <c r="K1145" s="686" t="str">
        <f t="shared" si="138"/>
        <v>22001</v>
      </c>
      <c r="L1145" s="686" t="str">
        <f t="shared" si="139"/>
        <v>2200120</v>
      </c>
    </row>
    <row r="1146" s="529" customFormat="1" ht="34.9" hidden="1" customHeight="1" spans="1:12">
      <c r="A1146" s="484">
        <v>2200121</v>
      </c>
      <c r="B1146" s="243" t="s">
        <v>1000</v>
      </c>
      <c r="C1146" s="300">
        <v>0</v>
      </c>
      <c r="D1146" s="301">
        <v>0</v>
      </c>
      <c r="E1146" s="548">
        <v>0</v>
      </c>
      <c r="F1146" s="477" t="str">
        <f t="shared" si="140"/>
        <v/>
      </c>
      <c r="G1146" s="477" t="str">
        <f t="shared" si="141"/>
        <v/>
      </c>
      <c r="H1146" s="731" t="str">
        <f t="shared" si="142"/>
        <v>否</v>
      </c>
      <c r="I1146" s="732" t="str">
        <f t="shared" si="136"/>
        <v>项</v>
      </c>
      <c r="J1146" s="686" t="str">
        <f t="shared" si="137"/>
        <v>220</v>
      </c>
      <c r="K1146" s="686" t="str">
        <f t="shared" si="138"/>
        <v>22001</v>
      </c>
      <c r="L1146" s="686" t="str">
        <f t="shared" si="139"/>
        <v>2200121</v>
      </c>
    </row>
    <row r="1147" s="529" customFormat="1" ht="34.9" hidden="1" customHeight="1" spans="1:12">
      <c r="A1147" s="733">
        <v>2200122</v>
      </c>
      <c r="B1147" s="347" t="s">
        <v>1001</v>
      </c>
      <c r="C1147" s="314">
        <v>0</v>
      </c>
      <c r="D1147" s="716">
        <v>0</v>
      </c>
      <c r="E1147" s="716">
        <v>0</v>
      </c>
      <c r="F1147" s="471" t="str">
        <f t="shared" si="140"/>
        <v/>
      </c>
      <c r="G1147" s="471" t="str">
        <f t="shared" si="141"/>
        <v/>
      </c>
      <c r="H1147" s="731" t="str">
        <f t="shared" si="142"/>
        <v>否</v>
      </c>
      <c r="I1147" s="732" t="str">
        <f t="shared" si="136"/>
        <v>项</v>
      </c>
      <c r="J1147" s="686" t="str">
        <f t="shared" si="137"/>
        <v>220</v>
      </c>
      <c r="K1147" s="686" t="str">
        <f t="shared" si="138"/>
        <v>22001</v>
      </c>
      <c r="L1147" s="686" t="str">
        <f t="shared" si="139"/>
        <v>2200122</v>
      </c>
    </row>
    <row r="1148" s="529" customFormat="1" ht="34.9" hidden="1" customHeight="1" spans="1:12">
      <c r="A1148" s="484">
        <v>2200123</v>
      </c>
      <c r="B1148" s="243" t="s">
        <v>1002</v>
      </c>
      <c r="C1148" s="300">
        <v>0</v>
      </c>
      <c r="D1148" s="301">
        <v>0</v>
      </c>
      <c r="E1148" s="548">
        <v>0</v>
      </c>
      <c r="F1148" s="477" t="str">
        <f t="shared" si="140"/>
        <v/>
      </c>
      <c r="G1148" s="477" t="str">
        <f t="shared" si="141"/>
        <v/>
      </c>
      <c r="H1148" s="731" t="str">
        <f t="shared" si="142"/>
        <v>否</v>
      </c>
      <c r="I1148" s="732" t="str">
        <f t="shared" si="136"/>
        <v>项</v>
      </c>
      <c r="J1148" s="686" t="str">
        <f t="shared" si="137"/>
        <v>220</v>
      </c>
      <c r="K1148" s="686" t="str">
        <f t="shared" si="138"/>
        <v>22001</v>
      </c>
      <c r="L1148" s="686" t="str">
        <f t="shared" si="139"/>
        <v>2200123</v>
      </c>
    </row>
    <row r="1149" s="529" customFormat="1" ht="34.9" hidden="1" customHeight="1" spans="1:12">
      <c r="A1149" s="484">
        <v>2200124</v>
      </c>
      <c r="B1149" s="243" t="s">
        <v>1003</v>
      </c>
      <c r="C1149" s="300">
        <v>0</v>
      </c>
      <c r="D1149" s="301">
        <v>0</v>
      </c>
      <c r="E1149" s="548">
        <v>0</v>
      </c>
      <c r="F1149" s="477" t="str">
        <f t="shared" si="140"/>
        <v/>
      </c>
      <c r="G1149" s="477" t="str">
        <f t="shared" si="141"/>
        <v/>
      </c>
      <c r="H1149" s="731" t="str">
        <f t="shared" si="142"/>
        <v>否</v>
      </c>
      <c r="I1149" s="732" t="str">
        <f t="shared" si="136"/>
        <v>项</v>
      </c>
      <c r="J1149" s="686" t="str">
        <f t="shared" si="137"/>
        <v>220</v>
      </c>
      <c r="K1149" s="686" t="str">
        <f t="shared" si="138"/>
        <v>22001</v>
      </c>
      <c r="L1149" s="686" t="str">
        <f t="shared" si="139"/>
        <v>2200124</v>
      </c>
    </row>
    <row r="1150" s="529" customFormat="1" ht="34.9" hidden="1" customHeight="1" spans="1:12">
      <c r="A1150" s="484">
        <v>2200125</v>
      </c>
      <c r="B1150" s="243" t="s">
        <v>1004</v>
      </c>
      <c r="C1150" s="300">
        <v>0</v>
      </c>
      <c r="D1150" s="301">
        <v>0</v>
      </c>
      <c r="E1150" s="548">
        <v>0</v>
      </c>
      <c r="F1150" s="477" t="str">
        <f t="shared" si="140"/>
        <v/>
      </c>
      <c r="G1150" s="477" t="str">
        <f t="shared" si="141"/>
        <v/>
      </c>
      <c r="H1150" s="731" t="str">
        <f t="shared" si="142"/>
        <v>否</v>
      </c>
      <c r="I1150" s="732" t="str">
        <f t="shared" si="136"/>
        <v>项</v>
      </c>
      <c r="J1150" s="686" t="str">
        <f t="shared" si="137"/>
        <v>220</v>
      </c>
      <c r="K1150" s="686" t="str">
        <f t="shared" si="138"/>
        <v>22001</v>
      </c>
      <c r="L1150" s="686" t="str">
        <f t="shared" si="139"/>
        <v>2200125</v>
      </c>
    </row>
    <row r="1151" s="529" customFormat="1" ht="34.9" hidden="1" customHeight="1" spans="1:12">
      <c r="A1151" s="484">
        <v>2200126</v>
      </c>
      <c r="B1151" s="243" t="s">
        <v>1005</v>
      </c>
      <c r="C1151" s="300">
        <v>0</v>
      </c>
      <c r="D1151" s="301">
        <v>0</v>
      </c>
      <c r="E1151" s="548">
        <v>0</v>
      </c>
      <c r="F1151" s="477" t="str">
        <f t="shared" si="140"/>
        <v/>
      </c>
      <c r="G1151" s="477" t="str">
        <f t="shared" si="141"/>
        <v/>
      </c>
      <c r="H1151" s="731" t="str">
        <f t="shared" si="142"/>
        <v>否</v>
      </c>
      <c r="I1151" s="732" t="str">
        <f t="shared" si="136"/>
        <v>项</v>
      </c>
      <c r="J1151" s="686" t="str">
        <f t="shared" si="137"/>
        <v>220</v>
      </c>
      <c r="K1151" s="686" t="str">
        <f t="shared" si="138"/>
        <v>22001</v>
      </c>
      <c r="L1151" s="686" t="str">
        <f t="shared" si="139"/>
        <v>2200126</v>
      </c>
    </row>
    <row r="1152" s="529" customFormat="1" ht="34.9" hidden="1" customHeight="1" spans="1:12">
      <c r="A1152" s="484">
        <v>2200127</v>
      </c>
      <c r="B1152" s="243" t="s">
        <v>1006</v>
      </c>
      <c r="C1152" s="300">
        <v>0</v>
      </c>
      <c r="D1152" s="301">
        <v>0</v>
      </c>
      <c r="E1152" s="548">
        <v>0</v>
      </c>
      <c r="F1152" s="477" t="str">
        <f t="shared" si="140"/>
        <v/>
      </c>
      <c r="G1152" s="477" t="str">
        <f t="shared" si="141"/>
        <v/>
      </c>
      <c r="H1152" s="731" t="str">
        <f t="shared" si="142"/>
        <v>否</v>
      </c>
      <c r="I1152" s="732" t="str">
        <f t="shared" si="136"/>
        <v>项</v>
      </c>
      <c r="J1152" s="686" t="str">
        <f t="shared" si="137"/>
        <v>220</v>
      </c>
      <c r="K1152" s="686" t="str">
        <f t="shared" si="138"/>
        <v>22001</v>
      </c>
      <c r="L1152" s="686" t="str">
        <f t="shared" si="139"/>
        <v>2200127</v>
      </c>
    </row>
    <row r="1153" s="529" customFormat="1" ht="34.9" hidden="1" customHeight="1" spans="1:12">
      <c r="A1153" s="484">
        <v>2200128</v>
      </c>
      <c r="B1153" s="243" t="s">
        <v>1007</v>
      </c>
      <c r="C1153" s="300">
        <v>0</v>
      </c>
      <c r="D1153" s="301">
        <v>0</v>
      </c>
      <c r="E1153" s="548">
        <v>0</v>
      </c>
      <c r="F1153" s="477" t="str">
        <f t="shared" si="140"/>
        <v/>
      </c>
      <c r="G1153" s="477" t="str">
        <f t="shared" si="141"/>
        <v/>
      </c>
      <c r="H1153" s="731" t="str">
        <f t="shared" si="142"/>
        <v>否</v>
      </c>
      <c r="I1153" s="732" t="str">
        <f t="shared" si="136"/>
        <v>项</v>
      </c>
      <c r="J1153" s="686" t="str">
        <f t="shared" si="137"/>
        <v>220</v>
      </c>
      <c r="K1153" s="686" t="str">
        <f t="shared" si="138"/>
        <v>22001</v>
      </c>
      <c r="L1153" s="686" t="str">
        <f t="shared" si="139"/>
        <v>2200128</v>
      </c>
    </row>
    <row r="1154" s="529" customFormat="1" ht="34.9" hidden="1" customHeight="1" spans="1:12">
      <c r="A1154" s="484">
        <v>2200129</v>
      </c>
      <c r="B1154" s="243" t="s">
        <v>1008</v>
      </c>
      <c r="C1154" s="300">
        <v>0</v>
      </c>
      <c r="D1154" s="301">
        <v>0</v>
      </c>
      <c r="E1154" s="548">
        <v>0</v>
      </c>
      <c r="F1154" s="477" t="str">
        <f t="shared" si="140"/>
        <v/>
      </c>
      <c r="G1154" s="477" t="str">
        <f t="shared" si="141"/>
        <v/>
      </c>
      <c r="H1154" s="731" t="str">
        <f t="shared" si="142"/>
        <v>否</v>
      </c>
      <c r="I1154" s="732" t="str">
        <f t="shared" si="136"/>
        <v>项</v>
      </c>
      <c r="J1154" s="686" t="str">
        <f t="shared" si="137"/>
        <v>220</v>
      </c>
      <c r="K1154" s="686" t="str">
        <f t="shared" si="138"/>
        <v>22001</v>
      </c>
      <c r="L1154" s="686" t="str">
        <f t="shared" si="139"/>
        <v>2200129</v>
      </c>
    </row>
    <row r="1155" s="529" customFormat="1" ht="34.9" customHeight="1" spans="1:12">
      <c r="A1155" s="484">
        <v>2200150</v>
      </c>
      <c r="B1155" s="243" t="s">
        <v>160</v>
      </c>
      <c r="C1155" s="561">
        <v>464</v>
      </c>
      <c r="D1155" s="561">
        <v>420</v>
      </c>
      <c r="E1155" s="478">
        <v>458</v>
      </c>
      <c r="F1155" s="477">
        <f t="shared" si="140"/>
        <v>-0.0129310344827587</v>
      </c>
      <c r="G1155" s="477">
        <f t="shared" si="141"/>
        <v>1.09047619047619</v>
      </c>
      <c r="H1155" s="731" t="str">
        <f t="shared" si="142"/>
        <v>是</v>
      </c>
      <c r="I1155" s="732" t="str">
        <f t="shared" si="136"/>
        <v>项</v>
      </c>
      <c r="J1155" s="686" t="str">
        <f t="shared" si="137"/>
        <v>220</v>
      </c>
      <c r="K1155" s="686" t="str">
        <f t="shared" si="138"/>
        <v>22001</v>
      </c>
      <c r="L1155" s="686" t="str">
        <f t="shared" si="139"/>
        <v>2200150</v>
      </c>
    </row>
    <row r="1156" s="529" customFormat="1" ht="34.9" customHeight="1" spans="1:12">
      <c r="A1156" s="484">
        <v>2200199</v>
      </c>
      <c r="B1156" s="243" t="s">
        <v>1009</v>
      </c>
      <c r="C1156" s="561">
        <v>4</v>
      </c>
      <c r="D1156" s="561">
        <v>0</v>
      </c>
      <c r="E1156" s="478">
        <v>0</v>
      </c>
      <c r="F1156" s="477">
        <f t="shared" si="140"/>
        <v>-1</v>
      </c>
      <c r="G1156" s="477" t="str">
        <f t="shared" si="141"/>
        <v/>
      </c>
      <c r="H1156" s="731" t="str">
        <f t="shared" si="142"/>
        <v>是</v>
      </c>
      <c r="I1156" s="732" t="str">
        <f t="shared" si="136"/>
        <v>项</v>
      </c>
      <c r="J1156" s="686" t="str">
        <f t="shared" si="137"/>
        <v>220</v>
      </c>
      <c r="K1156" s="686" t="str">
        <f t="shared" si="138"/>
        <v>22001</v>
      </c>
      <c r="L1156" s="686" t="str">
        <f t="shared" si="139"/>
        <v>2200199</v>
      </c>
    </row>
    <row r="1157" s="529" customFormat="1" ht="34.9" customHeight="1" spans="1:12">
      <c r="A1157" s="482">
        <v>22005</v>
      </c>
      <c r="B1157" s="483" t="s">
        <v>1010</v>
      </c>
      <c r="C1157" s="693">
        <f>SUMIFS(C1158:C$1302,$I1158:$I$1302,"项",$K1158:$K$1302,$A1157)</f>
        <v>117</v>
      </c>
      <c r="D1157" s="693">
        <f>SUMIFS(D1158:D$1302,$I1158:$I$1302,"项",$K1158:$K$1302,$A1157)</f>
        <v>39</v>
      </c>
      <c r="E1157" s="693">
        <f>SUMIFS(E1158:E$1302,$I1158:$I$1302,"项",$K1158:$K$1302,$A1157)</f>
        <v>41</v>
      </c>
      <c r="F1157" s="477">
        <f t="shared" si="140"/>
        <v>-0.64957264957265</v>
      </c>
      <c r="G1157" s="477">
        <f t="shared" si="141"/>
        <v>1.05128205128205</v>
      </c>
      <c r="H1157" s="731" t="str">
        <f t="shared" si="142"/>
        <v>是</v>
      </c>
      <c r="I1157" s="732" t="str">
        <f t="shared" si="136"/>
        <v>款</v>
      </c>
      <c r="J1157" s="686" t="str">
        <f t="shared" si="137"/>
        <v>220</v>
      </c>
      <c r="K1157" s="686" t="str">
        <f t="shared" si="138"/>
        <v>22005</v>
      </c>
      <c r="L1157" s="686" t="str">
        <f t="shared" si="139"/>
        <v>22005</v>
      </c>
    </row>
    <row r="1158" s="529" customFormat="1" ht="34.9" customHeight="1" spans="1:12">
      <c r="A1158" s="484">
        <v>2200501</v>
      </c>
      <c r="B1158" s="243" t="s">
        <v>151</v>
      </c>
      <c r="C1158" s="561">
        <v>26</v>
      </c>
      <c r="D1158" s="561">
        <v>23</v>
      </c>
      <c r="E1158" s="561">
        <v>25</v>
      </c>
      <c r="F1158" s="477">
        <f t="shared" si="140"/>
        <v>-0.0384615384615384</v>
      </c>
      <c r="G1158" s="477">
        <f t="shared" si="141"/>
        <v>1.08695652173913</v>
      </c>
      <c r="H1158" s="731" t="str">
        <f t="shared" si="142"/>
        <v>是</v>
      </c>
      <c r="I1158" s="732" t="str">
        <f t="shared" si="136"/>
        <v>项</v>
      </c>
      <c r="J1158" s="686" t="str">
        <f t="shared" si="137"/>
        <v>220</v>
      </c>
      <c r="K1158" s="686" t="str">
        <f t="shared" si="138"/>
        <v>22005</v>
      </c>
      <c r="L1158" s="686" t="str">
        <f t="shared" si="139"/>
        <v>2200501</v>
      </c>
    </row>
    <row r="1159" s="529" customFormat="1" ht="34.9" hidden="1" customHeight="1" spans="1:12">
      <c r="A1159" s="484">
        <v>2200502</v>
      </c>
      <c r="B1159" s="243" t="s">
        <v>152</v>
      </c>
      <c r="C1159" s="300">
        <v>0</v>
      </c>
      <c r="D1159" s="301">
        <v>0</v>
      </c>
      <c r="E1159" s="548">
        <v>0</v>
      </c>
      <c r="F1159" s="477" t="str">
        <f t="shared" si="140"/>
        <v/>
      </c>
      <c r="G1159" s="477" t="str">
        <f t="shared" si="141"/>
        <v/>
      </c>
      <c r="H1159" s="731" t="str">
        <f t="shared" si="142"/>
        <v>否</v>
      </c>
      <c r="I1159" s="732" t="str">
        <f t="shared" si="136"/>
        <v>项</v>
      </c>
      <c r="J1159" s="686" t="str">
        <f t="shared" si="137"/>
        <v>220</v>
      </c>
      <c r="K1159" s="686" t="str">
        <f t="shared" si="138"/>
        <v>22005</v>
      </c>
      <c r="L1159" s="686" t="str">
        <f t="shared" si="139"/>
        <v>2200502</v>
      </c>
    </row>
    <row r="1160" s="529" customFormat="1" ht="34.9" hidden="1" customHeight="1" spans="1:12">
      <c r="A1160" s="484">
        <v>2200503</v>
      </c>
      <c r="B1160" s="243" t="s">
        <v>153</v>
      </c>
      <c r="C1160" s="300">
        <v>0</v>
      </c>
      <c r="D1160" s="301">
        <v>0</v>
      </c>
      <c r="E1160" s="548">
        <v>0</v>
      </c>
      <c r="F1160" s="477" t="str">
        <f t="shared" si="140"/>
        <v/>
      </c>
      <c r="G1160" s="477" t="str">
        <f t="shared" si="141"/>
        <v/>
      </c>
      <c r="H1160" s="731" t="str">
        <f t="shared" si="142"/>
        <v>否</v>
      </c>
      <c r="I1160" s="732" t="str">
        <f t="shared" si="136"/>
        <v>项</v>
      </c>
      <c r="J1160" s="686" t="str">
        <f t="shared" si="137"/>
        <v>220</v>
      </c>
      <c r="K1160" s="686" t="str">
        <f t="shared" si="138"/>
        <v>22005</v>
      </c>
      <c r="L1160" s="686" t="str">
        <f t="shared" si="139"/>
        <v>2200503</v>
      </c>
    </row>
    <row r="1161" s="529" customFormat="1" ht="34.9" customHeight="1" spans="1:12">
      <c r="A1161" s="484">
        <v>2200504</v>
      </c>
      <c r="B1161" s="243" t="s">
        <v>1011</v>
      </c>
      <c r="C1161" s="561">
        <v>16</v>
      </c>
      <c r="D1161" s="561">
        <v>16</v>
      </c>
      <c r="E1161" s="478">
        <v>16</v>
      </c>
      <c r="F1161" s="477">
        <f t="shared" si="140"/>
        <v>0</v>
      </c>
      <c r="G1161" s="477">
        <f t="shared" si="141"/>
        <v>1</v>
      </c>
      <c r="H1161" s="731" t="str">
        <f t="shared" si="142"/>
        <v>是</v>
      </c>
      <c r="I1161" s="732" t="str">
        <f t="shared" si="136"/>
        <v>项</v>
      </c>
      <c r="J1161" s="686" t="str">
        <f t="shared" si="137"/>
        <v>220</v>
      </c>
      <c r="K1161" s="686" t="str">
        <f t="shared" si="138"/>
        <v>22005</v>
      </c>
      <c r="L1161" s="686" t="str">
        <f t="shared" si="139"/>
        <v>2200504</v>
      </c>
    </row>
    <row r="1162" s="529" customFormat="1" ht="34.9" hidden="1" customHeight="1" spans="1:12">
      <c r="A1162" s="484">
        <v>2200506</v>
      </c>
      <c r="B1162" s="243" t="s">
        <v>1012</v>
      </c>
      <c r="C1162" s="300">
        <v>0</v>
      </c>
      <c r="D1162" s="301">
        <v>0</v>
      </c>
      <c r="E1162" s="548">
        <v>0</v>
      </c>
      <c r="F1162" s="477" t="str">
        <f t="shared" si="140"/>
        <v/>
      </c>
      <c r="G1162" s="477" t="str">
        <f t="shared" si="141"/>
        <v/>
      </c>
      <c r="H1162" s="731" t="str">
        <f t="shared" si="142"/>
        <v>否</v>
      </c>
      <c r="I1162" s="732" t="str">
        <f t="shared" ref="I1162:I1225" si="143">_xlfn.IFS(LEN(A1162)=3,"类",LEN(A1162)=5,"款",LEN(A1162)=7,"项")</f>
        <v>项</v>
      </c>
      <c r="J1162" s="686" t="str">
        <f t="shared" ref="J1162:J1225" si="144">LEFT(A1162,3)</f>
        <v>220</v>
      </c>
      <c r="K1162" s="686" t="str">
        <f t="shared" ref="K1162:K1225" si="145">LEFT(A1162,5)</f>
        <v>22005</v>
      </c>
      <c r="L1162" s="686" t="str">
        <f t="shared" ref="L1162:L1225" si="146">LEFT(A1162,7)</f>
        <v>2200506</v>
      </c>
    </row>
    <row r="1163" s="529" customFormat="1" ht="34.9" hidden="1" customHeight="1" spans="1:12">
      <c r="A1163" s="484">
        <v>2200507</v>
      </c>
      <c r="B1163" s="243" t="s">
        <v>1013</v>
      </c>
      <c r="C1163" s="300">
        <v>0</v>
      </c>
      <c r="D1163" s="301">
        <v>0</v>
      </c>
      <c r="E1163" s="548">
        <v>0</v>
      </c>
      <c r="F1163" s="477" t="str">
        <f t="shared" ref="F1163:F1226" si="147">IF(C1163&lt;&gt;0,E1163/C1163-1,"")</f>
        <v/>
      </c>
      <c r="G1163" s="477" t="str">
        <f t="shared" ref="G1163:G1226" si="148">IF(D1163&lt;&gt;0,E1163/D1163,"")</f>
        <v/>
      </c>
      <c r="H1163" s="731" t="str">
        <f t="shared" ref="H1163:H1226" si="149">IF(LEN(A1163)=3,"是",IF(B1163&lt;&gt;"",IF(SUM(C1163:E1163)&lt;&gt;0,"是","否"),"是"))</f>
        <v>否</v>
      </c>
      <c r="I1163" s="732" t="str">
        <f t="shared" si="143"/>
        <v>项</v>
      </c>
      <c r="J1163" s="686" t="str">
        <f t="shared" si="144"/>
        <v>220</v>
      </c>
      <c r="K1163" s="686" t="str">
        <f t="shared" si="145"/>
        <v>22005</v>
      </c>
      <c r="L1163" s="686" t="str">
        <f t="shared" si="146"/>
        <v>2200507</v>
      </c>
    </row>
    <row r="1164" s="529" customFormat="1" ht="34.9" hidden="1" customHeight="1" spans="1:12">
      <c r="A1164" s="484">
        <v>2200508</v>
      </c>
      <c r="B1164" s="243" t="s">
        <v>1014</v>
      </c>
      <c r="C1164" s="300">
        <v>0</v>
      </c>
      <c r="D1164" s="301">
        <v>0</v>
      </c>
      <c r="E1164" s="548">
        <v>0</v>
      </c>
      <c r="F1164" s="477" t="str">
        <f t="shared" si="147"/>
        <v/>
      </c>
      <c r="G1164" s="477" t="str">
        <f t="shared" si="148"/>
        <v/>
      </c>
      <c r="H1164" s="731" t="str">
        <f t="shared" si="149"/>
        <v>否</v>
      </c>
      <c r="I1164" s="732" t="str">
        <f t="shared" si="143"/>
        <v>项</v>
      </c>
      <c r="J1164" s="686" t="str">
        <f t="shared" si="144"/>
        <v>220</v>
      </c>
      <c r="K1164" s="686" t="str">
        <f t="shared" si="145"/>
        <v>22005</v>
      </c>
      <c r="L1164" s="686" t="str">
        <f t="shared" si="146"/>
        <v>2200508</v>
      </c>
    </row>
    <row r="1165" s="529" customFormat="1" ht="34.9" customHeight="1" spans="1:12">
      <c r="A1165" s="484">
        <v>2200509</v>
      </c>
      <c r="B1165" s="243" t="s">
        <v>1015</v>
      </c>
      <c r="C1165" s="561">
        <v>75</v>
      </c>
      <c r="D1165" s="561">
        <v>0</v>
      </c>
      <c r="E1165" s="478">
        <v>0</v>
      </c>
      <c r="F1165" s="477">
        <f t="shared" si="147"/>
        <v>-1</v>
      </c>
      <c r="G1165" s="477" t="str">
        <f t="shared" si="148"/>
        <v/>
      </c>
      <c r="H1165" s="731" t="str">
        <f t="shared" si="149"/>
        <v>是</v>
      </c>
      <c r="I1165" s="732" t="str">
        <f t="shared" si="143"/>
        <v>项</v>
      </c>
      <c r="J1165" s="686" t="str">
        <f t="shared" si="144"/>
        <v>220</v>
      </c>
      <c r="K1165" s="686" t="str">
        <f t="shared" si="145"/>
        <v>22005</v>
      </c>
      <c r="L1165" s="686" t="str">
        <f t="shared" si="146"/>
        <v>2200509</v>
      </c>
    </row>
    <row r="1166" s="529" customFormat="1" ht="34.9" hidden="1" customHeight="1" spans="1:12">
      <c r="A1166" s="484">
        <v>2200510</v>
      </c>
      <c r="B1166" s="243" t="s">
        <v>1016</v>
      </c>
      <c r="C1166" s="300">
        <v>0</v>
      </c>
      <c r="D1166" s="301">
        <v>0</v>
      </c>
      <c r="E1166" s="548">
        <v>0</v>
      </c>
      <c r="F1166" s="477" t="str">
        <f t="shared" si="147"/>
        <v/>
      </c>
      <c r="G1166" s="477" t="str">
        <f t="shared" si="148"/>
        <v/>
      </c>
      <c r="H1166" s="731" t="str">
        <f t="shared" si="149"/>
        <v>否</v>
      </c>
      <c r="I1166" s="732" t="str">
        <f t="shared" si="143"/>
        <v>项</v>
      </c>
      <c r="J1166" s="686" t="str">
        <f t="shared" si="144"/>
        <v>220</v>
      </c>
      <c r="K1166" s="686" t="str">
        <f t="shared" si="145"/>
        <v>22005</v>
      </c>
      <c r="L1166" s="686" t="str">
        <f t="shared" si="146"/>
        <v>2200510</v>
      </c>
    </row>
    <row r="1167" s="529" customFormat="1" ht="34.9" hidden="1" customHeight="1" spans="1:12">
      <c r="A1167" s="484">
        <v>2200511</v>
      </c>
      <c r="B1167" s="243" t="s">
        <v>1017</v>
      </c>
      <c r="C1167" s="300">
        <v>0</v>
      </c>
      <c r="D1167" s="301">
        <v>0</v>
      </c>
      <c r="E1167" s="548">
        <v>0</v>
      </c>
      <c r="F1167" s="477" t="str">
        <f t="shared" si="147"/>
        <v/>
      </c>
      <c r="G1167" s="477" t="str">
        <f t="shared" si="148"/>
        <v/>
      </c>
      <c r="H1167" s="731" t="str">
        <f t="shared" si="149"/>
        <v>否</v>
      </c>
      <c r="I1167" s="732" t="str">
        <f t="shared" si="143"/>
        <v>项</v>
      </c>
      <c r="J1167" s="686" t="str">
        <f t="shared" si="144"/>
        <v>220</v>
      </c>
      <c r="K1167" s="686" t="str">
        <f t="shared" si="145"/>
        <v>22005</v>
      </c>
      <c r="L1167" s="686" t="str">
        <f t="shared" si="146"/>
        <v>2200511</v>
      </c>
    </row>
    <row r="1168" s="529" customFormat="1" ht="34.9" hidden="1" customHeight="1" spans="1:12">
      <c r="A1168" s="484">
        <v>2200512</v>
      </c>
      <c r="B1168" s="243" t="s">
        <v>1018</v>
      </c>
      <c r="C1168" s="300">
        <v>0</v>
      </c>
      <c r="D1168" s="301">
        <v>0</v>
      </c>
      <c r="E1168" s="548">
        <v>0</v>
      </c>
      <c r="F1168" s="477" t="str">
        <f t="shared" si="147"/>
        <v/>
      </c>
      <c r="G1168" s="477" t="str">
        <f t="shared" si="148"/>
        <v/>
      </c>
      <c r="H1168" s="731" t="str">
        <f t="shared" si="149"/>
        <v>否</v>
      </c>
      <c r="I1168" s="732" t="str">
        <f t="shared" si="143"/>
        <v>项</v>
      </c>
      <c r="J1168" s="686" t="str">
        <f t="shared" si="144"/>
        <v>220</v>
      </c>
      <c r="K1168" s="686" t="str">
        <f t="shared" si="145"/>
        <v>22005</v>
      </c>
      <c r="L1168" s="686" t="str">
        <f t="shared" si="146"/>
        <v>2200512</v>
      </c>
    </row>
    <row r="1169" s="529" customFormat="1" ht="34.9" hidden="1" customHeight="1" spans="1:12">
      <c r="A1169" s="484">
        <v>2200513</v>
      </c>
      <c r="B1169" s="243" t="s">
        <v>1019</v>
      </c>
      <c r="C1169" s="300">
        <v>0</v>
      </c>
      <c r="D1169" s="301">
        <v>0</v>
      </c>
      <c r="E1169" s="548">
        <v>0</v>
      </c>
      <c r="F1169" s="477" t="str">
        <f t="shared" si="147"/>
        <v/>
      </c>
      <c r="G1169" s="477" t="str">
        <f t="shared" si="148"/>
        <v/>
      </c>
      <c r="H1169" s="731" t="str">
        <f t="shared" si="149"/>
        <v>否</v>
      </c>
      <c r="I1169" s="732" t="str">
        <f t="shared" si="143"/>
        <v>项</v>
      </c>
      <c r="J1169" s="686" t="str">
        <f t="shared" si="144"/>
        <v>220</v>
      </c>
      <c r="K1169" s="686" t="str">
        <f t="shared" si="145"/>
        <v>22005</v>
      </c>
      <c r="L1169" s="686" t="str">
        <f t="shared" si="146"/>
        <v>2200513</v>
      </c>
    </row>
    <row r="1170" s="529" customFormat="1" ht="34.9" hidden="1" customHeight="1" spans="1:12">
      <c r="A1170" s="484">
        <v>2200514</v>
      </c>
      <c r="B1170" s="243" t="s">
        <v>1020</v>
      </c>
      <c r="C1170" s="300">
        <v>0</v>
      </c>
      <c r="D1170" s="301">
        <v>0</v>
      </c>
      <c r="E1170" s="548">
        <v>0</v>
      </c>
      <c r="F1170" s="477" t="str">
        <f t="shared" si="147"/>
        <v/>
      </c>
      <c r="G1170" s="477" t="str">
        <f t="shared" si="148"/>
        <v/>
      </c>
      <c r="H1170" s="731" t="str">
        <f t="shared" si="149"/>
        <v>否</v>
      </c>
      <c r="I1170" s="732" t="str">
        <f t="shared" si="143"/>
        <v>项</v>
      </c>
      <c r="J1170" s="686" t="str">
        <f t="shared" si="144"/>
        <v>220</v>
      </c>
      <c r="K1170" s="686" t="str">
        <f t="shared" si="145"/>
        <v>22005</v>
      </c>
      <c r="L1170" s="686" t="str">
        <f t="shared" si="146"/>
        <v>2200514</v>
      </c>
    </row>
    <row r="1171" s="529" customFormat="1" ht="34.9" hidden="1" customHeight="1" spans="1:12">
      <c r="A1171" s="484">
        <v>2200599</v>
      </c>
      <c r="B1171" s="243" t="s">
        <v>1021</v>
      </c>
      <c r="C1171" s="300">
        <v>0</v>
      </c>
      <c r="D1171" s="301">
        <v>0</v>
      </c>
      <c r="E1171" s="548">
        <v>0</v>
      </c>
      <c r="F1171" s="477" t="str">
        <f t="shared" si="147"/>
        <v/>
      </c>
      <c r="G1171" s="477" t="str">
        <f t="shared" si="148"/>
        <v/>
      </c>
      <c r="H1171" s="731" t="str">
        <f t="shared" si="149"/>
        <v>否</v>
      </c>
      <c r="I1171" s="732" t="str">
        <f t="shared" si="143"/>
        <v>项</v>
      </c>
      <c r="J1171" s="686" t="str">
        <f t="shared" si="144"/>
        <v>220</v>
      </c>
      <c r="K1171" s="686" t="str">
        <f t="shared" si="145"/>
        <v>22005</v>
      </c>
      <c r="L1171" s="686" t="str">
        <f t="shared" si="146"/>
        <v>2200599</v>
      </c>
    </row>
    <row r="1172" s="529" customFormat="1" ht="34.9" hidden="1" customHeight="1" spans="1:12">
      <c r="A1172" s="482">
        <v>22099</v>
      </c>
      <c r="B1172" s="483" t="s">
        <v>1022</v>
      </c>
      <c r="C1172" s="297">
        <f>SUMIFS(C1173:C$1302,$I1173:$I$1302,"项",$K1173:$K$1302,$A1172)</f>
        <v>0</v>
      </c>
      <c r="D1172" s="297">
        <f>SUMIFS(D1173:D$1302,$I1173:$I$1302,"项",$K1173:$K$1302,$A1172)</f>
        <v>0</v>
      </c>
      <c r="E1172" s="297">
        <f>SUMIFS(E1173:E$1302,$I1173:$I$1302,"项",$K1173:$K$1302,$A1172)</f>
        <v>0</v>
      </c>
      <c r="F1172" s="477" t="str">
        <f t="shared" si="147"/>
        <v/>
      </c>
      <c r="G1172" s="477" t="str">
        <f t="shared" si="148"/>
        <v/>
      </c>
      <c r="H1172" s="731" t="str">
        <f t="shared" si="149"/>
        <v>否</v>
      </c>
      <c r="I1172" s="732" t="str">
        <f t="shared" si="143"/>
        <v>款</v>
      </c>
      <c r="J1172" s="686" t="str">
        <f t="shared" si="144"/>
        <v>220</v>
      </c>
      <c r="K1172" s="686" t="str">
        <f t="shared" si="145"/>
        <v>22099</v>
      </c>
      <c r="L1172" s="686" t="str">
        <f t="shared" si="146"/>
        <v>22099</v>
      </c>
    </row>
    <row r="1173" s="529" customFormat="1" ht="34.9" hidden="1" customHeight="1" spans="1:12">
      <c r="A1173" s="484">
        <v>2209999</v>
      </c>
      <c r="B1173" s="243" t="s">
        <v>1023</v>
      </c>
      <c r="C1173" s="300">
        <v>0</v>
      </c>
      <c r="D1173" s="301">
        <v>0</v>
      </c>
      <c r="E1173" s="548">
        <v>0</v>
      </c>
      <c r="F1173" s="477" t="str">
        <f t="shared" si="147"/>
        <v/>
      </c>
      <c r="G1173" s="477" t="str">
        <f t="shared" si="148"/>
        <v/>
      </c>
      <c r="H1173" s="731" t="str">
        <f t="shared" si="149"/>
        <v>否</v>
      </c>
      <c r="I1173" s="732" t="str">
        <f t="shared" si="143"/>
        <v>项</v>
      </c>
      <c r="J1173" s="686" t="str">
        <f t="shared" si="144"/>
        <v>220</v>
      </c>
      <c r="K1173" s="686" t="str">
        <f t="shared" si="145"/>
        <v>22099</v>
      </c>
      <c r="L1173" s="686" t="str">
        <f t="shared" si="146"/>
        <v>2209999</v>
      </c>
    </row>
    <row r="1174" s="529" customFormat="1" ht="34.9" customHeight="1" spans="1:12">
      <c r="A1174" s="730">
        <v>221</v>
      </c>
      <c r="B1174" s="185" t="s">
        <v>119</v>
      </c>
      <c r="C1174" s="353">
        <f>SUMIFS(C1175:C$1302,$I1175:$I$1302,"款",$J1175:$J$1302,$A1174)</f>
        <v>10592</v>
      </c>
      <c r="D1174" s="353">
        <f>SUMIFS(D1175:D$1302,$I1175:$I$1302,"款",$J1175:$J$1302,$A1174)</f>
        <v>16303</v>
      </c>
      <c r="E1174" s="353">
        <f>SUMIFS(E1175:E$1302,$I1175:$I$1302,"款",$J1175:$J$1302,$A1174)</f>
        <v>15547</v>
      </c>
      <c r="F1174" s="471">
        <f t="shared" si="147"/>
        <v>0.467805891238671</v>
      </c>
      <c r="G1174" s="471">
        <f t="shared" si="148"/>
        <v>0.953628166595105</v>
      </c>
      <c r="H1174" s="731" t="str">
        <f t="shared" si="149"/>
        <v>是</v>
      </c>
      <c r="I1174" s="732" t="str">
        <f t="shared" si="143"/>
        <v>类</v>
      </c>
      <c r="J1174" s="686" t="str">
        <f t="shared" si="144"/>
        <v>221</v>
      </c>
      <c r="K1174" s="686" t="str">
        <f t="shared" si="145"/>
        <v>221</v>
      </c>
      <c r="L1174" s="686" t="str">
        <f t="shared" si="146"/>
        <v>221</v>
      </c>
    </row>
    <row r="1175" s="529" customFormat="1" ht="34.9" customHeight="1" spans="1:12">
      <c r="A1175" s="482">
        <v>22101</v>
      </c>
      <c r="B1175" s="483" t="s">
        <v>1024</v>
      </c>
      <c r="C1175" s="693">
        <f>SUMIFS(C1176:C$1302,$I1176:$I$1302,"项",$K1176:$K$1302,$A1175)</f>
        <v>835</v>
      </c>
      <c r="D1175" s="693">
        <f>SUMIFS(D1176:D$1302,$I1176:$I$1302,"项",$K1176:$K$1302,$A1175)</f>
        <v>6079</v>
      </c>
      <c r="E1175" s="693">
        <f>SUMIFS(E1176:E$1302,$I1176:$I$1302,"项",$K1176:$K$1302,$A1175)</f>
        <v>4539</v>
      </c>
      <c r="F1175" s="477">
        <f t="shared" si="147"/>
        <v>4.43592814371257</v>
      </c>
      <c r="G1175" s="477">
        <f t="shared" si="148"/>
        <v>0.74666886000987</v>
      </c>
      <c r="H1175" s="731" t="str">
        <f t="shared" si="149"/>
        <v>是</v>
      </c>
      <c r="I1175" s="732" t="str">
        <f t="shared" si="143"/>
        <v>款</v>
      </c>
      <c r="J1175" s="686" t="str">
        <f t="shared" si="144"/>
        <v>221</v>
      </c>
      <c r="K1175" s="686" t="str">
        <f t="shared" si="145"/>
        <v>22101</v>
      </c>
      <c r="L1175" s="686" t="str">
        <f t="shared" si="146"/>
        <v>22101</v>
      </c>
    </row>
    <row r="1176" s="529" customFormat="1" ht="34.9" hidden="1" customHeight="1" spans="1:12">
      <c r="A1176" s="484">
        <v>2210101</v>
      </c>
      <c r="B1176" s="243" t="s">
        <v>1025</v>
      </c>
      <c r="C1176" s="300">
        <v>0</v>
      </c>
      <c r="D1176" s="301">
        <v>0</v>
      </c>
      <c r="E1176" s="548">
        <v>0</v>
      </c>
      <c r="F1176" s="477" t="str">
        <f t="shared" si="147"/>
        <v/>
      </c>
      <c r="G1176" s="477" t="str">
        <f t="shared" si="148"/>
        <v/>
      </c>
      <c r="H1176" s="731" t="str">
        <f t="shared" si="149"/>
        <v>否</v>
      </c>
      <c r="I1176" s="732" t="str">
        <f t="shared" si="143"/>
        <v>项</v>
      </c>
      <c r="J1176" s="686" t="str">
        <f t="shared" si="144"/>
        <v>221</v>
      </c>
      <c r="K1176" s="686" t="str">
        <f t="shared" si="145"/>
        <v>22101</v>
      </c>
      <c r="L1176" s="686" t="str">
        <f t="shared" si="146"/>
        <v>2210101</v>
      </c>
    </row>
    <row r="1177" s="529" customFormat="1" ht="34.9" hidden="1" customHeight="1" spans="1:12">
      <c r="A1177" s="484">
        <v>2210102</v>
      </c>
      <c r="B1177" s="243" t="s">
        <v>1026</v>
      </c>
      <c r="C1177" s="300">
        <v>0</v>
      </c>
      <c r="D1177" s="301">
        <v>0</v>
      </c>
      <c r="E1177" s="548">
        <v>0</v>
      </c>
      <c r="F1177" s="477" t="str">
        <f t="shared" si="147"/>
        <v/>
      </c>
      <c r="G1177" s="477" t="str">
        <f t="shared" si="148"/>
        <v/>
      </c>
      <c r="H1177" s="731" t="str">
        <f t="shared" si="149"/>
        <v>否</v>
      </c>
      <c r="I1177" s="732" t="str">
        <f t="shared" si="143"/>
        <v>项</v>
      </c>
      <c r="J1177" s="686" t="str">
        <f t="shared" si="144"/>
        <v>221</v>
      </c>
      <c r="K1177" s="686" t="str">
        <f t="shared" si="145"/>
        <v>22101</v>
      </c>
      <c r="L1177" s="686" t="str">
        <f t="shared" si="146"/>
        <v>2210102</v>
      </c>
    </row>
    <row r="1178" s="529" customFormat="1" ht="34.9" customHeight="1" spans="1:12">
      <c r="A1178" s="484">
        <v>2210103</v>
      </c>
      <c r="B1178" s="243" t="s">
        <v>1027</v>
      </c>
      <c r="C1178" s="561">
        <v>0</v>
      </c>
      <c r="D1178" s="561">
        <v>741</v>
      </c>
      <c r="E1178" s="478">
        <v>650</v>
      </c>
      <c r="F1178" s="477" t="str">
        <f t="shared" si="147"/>
        <v/>
      </c>
      <c r="G1178" s="477">
        <f t="shared" si="148"/>
        <v>0.87719298245614</v>
      </c>
      <c r="H1178" s="731" t="str">
        <f t="shared" si="149"/>
        <v>是</v>
      </c>
      <c r="I1178" s="732" t="str">
        <f t="shared" si="143"/>
        <v>项</v>
      </c>
      <c r="J1178" s="686" t="str">
        <f t="shared" si="144"/>
        <v>221</v>
      </c>
      <c r="K1178" s="686" t="str">
        <f t="shared" si="145"/>
        <v>22101</v>
      </c>
      <c r="L1178" s="686" t="str">
        <f t="shared" si="146"/>
        <v>2210103</v>
      </c>
    </row>
    <row r="1179" s="529" customFormat="1" ht="34.9" hidden="1" customHeight="1" spans="1:12">
      <c r="A1179" s="484">
        <v>2210104</v>
      </c>
      <c r="B1179" s="243" t="s">
        <v>1028</v>
      </c>
      <c r="C1179" s="300">
        <v>0</v>
      </c>
      <c r="D1179" s="301">
        <v>0</v>
      </c>
      <c r="E1179" s="548">
        <v>0</v>
      </c>
      <c r="F1179" s="477" t="str">
        <f t="shared" si="147"/>
        <v/>
      </c>
      <c r="G1179" s="477" t="str">
        <f t="shared" si="148"/>
        <v/>
      </c>
      <c r="H1179" s="731" t="str">
        <f t="shared" si="149"/>
        <v>否</v>
      </c>
      <c r="I1179" s="732" t="str">
        <f t="shared" si="143"/>
        <v>项</v>
      </c>
      <c r="J1179" s="686" t="str">
        <f t="shared" si="144"/>
        <v>221</v>
      </c>
      <c r="K1179" s="686" t="str">
        <f t="shared" si="145"/>
        <v>22101</v>
      </c>
      <c r="L1179" s="686" t="str">
        <f t="shared" si="146"/>
        <v>2210104</v>
      </c>
    </row>
    <row r="1180" s="529" customFormat="1" ht="34.9" customHeight="1" spans="1:12">
      <c r="A1180" s="484">
        <v>2210105</v>
      </c>
      <c r="B1180" s="243" t="s">
        <v>1029</v>
      </c>
      <c r="C1180" s="561">
        <v>35</v>
      </c>
      <c r="D1180" s="561">
        <v>115</v>
      </c>
      <c r="E1180" s="478">
        <v>119</v>
      </c>
      <c r="F1180" s="477">
        <f t="shared" si="147"/>
        <v>2.4</v>
      </c>
      <c r="G1180" s="477">
        <f t="shared" si="148"/>
        <v>1.03478260869565</v>
      </c>
      <c r="H1180" s="731" t="str">
        <f t="shared" si="149"/>
        <v>是</v>
      </c>
      <c r="I1180" s="732" t="str">
        <f t="shared" si="143"/>
        <v>项</v>
      </c>
      <c r="J1180" s="686" t="str">
        <f t="shared" si="144"/>
        <v>221</v>
      </c>
      <c r="K1180" s="686" t="str">
        <f t="shared" si="145"/>
        <v>22101</v>
      </c>
      <c r="L1180" s="686" t="str">
        <f t="shared" si="146"/>
        <v>2210105</v>
      </c>
    </row>
    <row r="1181" s="529" customFormat="1" ht="34.9" hidden="1" customHeight="1" spans="1:12">
      <c r="A1181" s="484">
        <v>2210106</v>
      </c>
      <c r="B1181" s="243" t="s">
        <v>1030</v>
      </c>
      <c r="C1181" s="300">
        <v>0</v>
      </c>
      <c r="D1181" s="301">
        <v>0</v>
      </c>
      <c r="E1181" s="548">
        <v>0</v>
      </c>
      <c r="F1181" s="477" t="str">
        <f t="shared" si="147"/>
        <v/>
      </c>
      <c r="G1181" s="477" t="str">
        <f t="shared" si="148"/>
        <v/>
      </c>
      <c r="H1181" s="731" t="str">
        <f t="shared" si="149"/>
        <v>否</v>
      </c>
      <c r="I1181" s="732" t="str">
        <f t="shared" si="143"/>
        <v>项</v>
      </c>
      <c r="J1181" s="686" t="str">
        <f t="shared" si="144"/>
        <v>221</v>
      </c>
      <c r="K1181" s="686" t="str">
        <f t="shared" si="145"/>
        <v>22101</v>
      </c>
      <c r="L1181" s="686" t="str">
        <f t="shared" si="146"/>
        <v>2210106</v>
      </c>
    </row>
    <row r="1182" s="529" customFormat="1" ht="34.9" hidden="1" customHeight="1" spans="1:12">
      <c r="A1182" s="484">
        <v>2210107</v>
      </c>
      <c r="B1182" s="243" t="s">
        <v>1031</v>
      </c>
      <c r="C1182" s="300">
        <v>0</v>
      </c>
      <c r="D1182" s="301">
        <v>0</v>
      </c>
      <c r="E1182" s="548">
        <v>0</v>
      </c>
      <c r="F1182" s="477" t="str">
        <f t="shared" si="147"/>
        <v/>
      </c>
      <c r="G1182" s="477" t="str">
        <f t="shared" si="148"/>
        <v/>
      </c>
      <c r="H1182" s="731" t="str">
        <f t="shared" si="149"/>
        <v>否</v>
      </c>
      <c r="I1182" s="732" t="str">
        <f t="shared" si="143"/>
        <v>项</v>
      </c>
      <c r="J1182" s="686" t="str">
        <f t="shared" si="144"/>
        <v>221</v>
      </c>
      <c r="K1182" s="686" t="str">
        <f t="shared" si="145"/>
        <v>22101</v>
      </c>
      <c r="L1182" s="686" t="str">
        <f t="shared" si="146"/>
        <v>2210107</v>
      </c>
    </row>
    <row r="1183" s="529" customFormat="1" ht="34.9" customHeight="1" spans="1:12">
      <c r="A1183" s="484">
        <v>2210108</v>
      </c>
      <c r="B1183" s="243" t="s">
        <v>1032</v>
      </c>
      <c r="C1183" s="561">
        <v>800</v>
      </c>
      <c r="D1183" s="561">
        <v>5223</v>
      </c>
      <c r="E1183" s="478">
        <v>3770</v>
      </c>
      <c r="F1183" s="477">
        <f t="shared" si="147"/>
        <v>3.7125</v>
      </c>
      <c r="G1183" s="477">
        <f t="shared" si="148"/>
        <v>0.721807390388665</v>
      </c>
      <c r="H1183" s="731" t="str">
        <f t="shared" si="149"/>
        <v>是</v>
      </c>
      <c r="I1183" s="732" t="str">
        <f t="shared" si="143"/>
        <v>项</v>
      </c>
      <c r="J1183" s="686" t="str">
        <f t="shared" si="144"/>
        <v>221</v>
      </c>
      <c r="K1183" s="686" t="str">
        <f t="shared" si="145"/>
        <v>22101</v>
      </c>
      <c r="L1183" s="686" t="str">
        <f t="shared" si="146"/>
        <v>2210108</v>
      </c>
    </row>
    <row r="1184" s="529" customFormat="1" ht="34.9" hidden="1" customHeight="1" spans="1:12">
      <c r="A1184" s="484">
        <v>2210109</v>
      </c>
      <c r="B1184" s="243" t="s">
        <v>1033</v>
      </c>
      <c r="C1184" s="300">
        <v>0</v>
      </c>
      <c r="D1184" s="301">
        <v>0</v>
      </c>
      <c r="E1184" s="548">
        <v>0</v>
      </c>
      <c r="F1184" s="477" t="str">
        <f t="shared" si="147"/>
        <v/>
      </c>
      <c r="G1184" s="477" t="str">
        <f t="shared" si="148"/>
        <v/>
      </c>
      <c r="H1184" s="731" t="str">
        <f t="shared" si="149"/>
        <v>否</v>
      </c>
      <c r="I1184" s="732" t="str">
        <f t="shared" si="143"/>
        <v>项</v>
      </c>
      <c r="J1184" s="686" t="str">
        <f t="shared" si="144"/>
        <v>221</v>
      </c>
      <c r="K1184" s="686" t="str">
        <f t="shared" si="145"/>
        <v>22101</v>
      </c>
      <c r="L1184" s="686" t="str">
        <f t="shared" si="146"/>
        <v>2210109</v>
      </c>
    </row>
    <row r="1185" s="529" customFormat="1" ht="34.9" hidden="1" customHeight="1" spans="1:12">
      <c r="A1185" s="484">
        <v>2210199</v>
      </c>
      <c r="B1185" s="243" t="s">
        <v>1034</v>
      </c>
      <c r="C1185" s="300">
        <v>0</v>
      </c>
      <c r="D1185" s="301">
        <v>0</v>
      </c>
      <c r="E1185" s="548">
        <v>0</v>
      </c>
      <c r="F1185" s="477" t="str">
        <f t="shared" si="147"/>
        <v/>
      </c>
      <c r="G1185" s="477" t="str">
        <f t="shared" si="148"/>
        <v/>
      </c>
      <c r="H1185" s="731" t="str">
        <f t="shared" si="149"/>
        <v>否</v>
      </c>
      <c r="I1185" s="732" t="str">
        <f t="shared" si="143"/>
        <v>项</v>
      </c>
      <c r="J1185" s="686" t="str">
        <f t="shared" si="144"/>
        <v>221</v>
      </c>
      <c r="K1185" s="686" t="str">
        <f t="shared" si="145"/>
        <v>22101</v>
      </c>
      <c r="L1185" s="686" t="str">
        <f t="shared" si="146"/>
        <v>2210199</v>
      </c>
    </row>
    <row r="1186" s="529" customFormat="1" ht="34.9" customHeight="1" spans="1:12">
      <c r="A1186" s="482">
        <v>22102</v>
      </c>
      <c r="B1186" s="483" t="s">
        <v>1035</v>
      </c>
      <c r="C1186" s="693">
        <f>SUMIFS(C1187:C$1302,$I1187:$I$1302,"项",$K1187:$K$1302,$A1186)</f>
        <v>9757</v>
      </c>
      <c r="D1186" s="693">
        <f>SUMIFS(D1187:D$1302,$I1187:$I$1302,"项",$K1187:$K$1302,$A1186)</f>
        <v>10224</v>
      </c>
      <c r="E1186" s="693">
        <f>SUMIFS(E1187:E$1302,$I1187:$I$1302,"项",$K1187:$K$1302,$A1186)</f>
        <v>10008</v>
      </c>
      <c r="F1186" s="477">
        <f t="shared" si="147"/>
        <v>0.0257251204263607</v>
      </c>
      <c r="G1186" s="477">
        <f t="shared" si="148"/>
        <v>0.97887323943662</v>
      </c>
      <c r="H1186" s="731" t="str">
        <f t="shared" si="149"/>
        <v>是</v>
      </c>
      <c r="I1186" s="732" t="str">
        <f t="shared" si="143"/>
        <v>款</v>
      </c>
      <c r="J1186" s="686" t="str">
        <f t="shared" si="144"/>
        <v>221</v>
      </c>
      <c r="K1186" s="686" t="str">
        <f t="shared" si="145"/>
        <v>22102</v>
      </c>
      <c r="L1186" s="686" t="str">
        <f t="shared" si="146"/>
        <v>22102</v>
      </c>
    </row>
    <row r="1187" s="529" customFormat="1" ht="34.9" customHeight="1" spans="1:12">
      <c r="A1187" s="484">
        <v>2210201</v>
      </c>
      <c r="B1187" s="243" t="s">
        <v>1036</v>
      </c>
      <c r="C1187" s="561">
        <v>9757</v>
      </c>
      <c r="D1187" s="561">
        <v>10224</v>
      </c>
      <c r="E1187" s="561">
        <v>10008</v>
      </c>
      <c r="F1187" s="477">
        <f t="shared" si="147"/>
        <v>0.0257251204263607</v>
      </c>
      <c r="G1187" s="477">
        <f t="shared" si="148"/>
        <v>0.97887323943662</v>
      </c>
      <c r="H1187" s="731" t="str">
        <f t="shared" si="149"/>
        <v>是</v>
      </c>
      <c r="I1187" s="732" t="str">
        <f t="shared" si="143"/>
        <v>项</v>
      </c>
      <c r="J1187" s="686" t="str">
        <f t="shared" si="144"/>
        <v>221</v>
      </c>
      <c r="K1187" s="686" t="str">
        <f t="shared" si="145"/>
        <v>22102</v>
      </c>
      <c r="L1187" s="686" t="str">
        <f t="shared" si="146"/>
        <v>2210201</v>
      </c>
    </row>
    <row r="1188" s="529" customFormat="1" ht="34.9" hidden="1" customHeight="1" spans="1:12">
      <c r="A1188" s="484">
        <v>2210202</v>
      </c>
      <c r="B1188" s="243" t="s">
        <v>1037</v>
      </c>
      <c r="C1188" s="300">
        <v>0</v>
      </c>
      <c r="D1188" s="301">
        <v>0</v>
      </c>
      <c r="E1188" s="548">
        <v>0</v>
      </c>
      <c r="F1188" s="477" t="str">
        <f t="shared" si="147"/>
        <v/>
      </c>
      <c r="G1188" s="477" t="str">
        <f t="shared" si="148"/>
        <v/>
      </c>
      <c r="H1188" s="731" t="str">
        <f t="shared" si="149"/>
        <v>否</v>
      </c>
      <c r="I1188" s="732" t="str">
        <f t="shared" si="143"/>
        <v>项</v>
      </c>
      <c r="J1188" s="686" t="str">
        <f t="shared" si="144"/>
        <v>221</v>
      </c>
      <c r="K1188" s="686" t="str">
        <f t="shared" si="145"/>
        <v>22102</v>
      </c>
      <c r="L1188" s="686" t="str">
        <f t="shared" si="146"/>
        <v>2210202</v>
      </c>
    </row>
    <row r="1189" s="529" customFormat="1" ht="34.9" hidden="1" customHeight="1" spans="1:12">
      <c r="A1189" s="484">
        <v>2210203</v>
      </c>
      <c r="B1189" s="243" t="s">
        <v>1038</v>
      </c>
      <c r="C1189" s="300">
        <v>0</v>
      </c>
      <c r="D1189" s="301">
        <v>0</v>
      </c>
      <c r="E1189" s="548">
        <v>0</v>
      </c>
      <c r="F1189" s="477" t="str">
        <f t="shared" si="147"/>
        <v/>
      </c>
      <c r="G1189" s="477" t="str">
        <f t="shared" si="148"/>
        <v/>
      </c>
      <c r="H1189" s="731" t="str">
        <f t="shared" si="149"/>
        <v>否</v>
      </c>
      <c r="I1189" s="732" t="str">
        <f t="shared" si="143"/>
        <v>项</v>
      </c>
      <c r="J1189" s="686" t="str">
        <f t="shared" si="144"/>
        <v>221</v>
      </c>
      <c r="K1189" s="686" t="str">
        <f t="shared" si="145"/>
        <v>22102</v>
      </c>
      <c r="L1189" s="686" t="str">
        <f t="shared" si="146"/>
        <v>2210203</v>
      </c>
    </row>
    <row r="1190" s="529" customFormat="1" ht="34.9" customHeight="1" spans="1:12">
      <c r="A1190" s="482">
        <v>22103</v>
      </c>
      <c r="B1190" s="483" t="s">
        <v>1039</v>
      </c>
      <c r="C1190" s="693">
        <f>SUMIFS(C1191:C$1302,$I1191:$I$1302,"项",$K1191:$K$1302,$A1190)</f>
        <v>0</v>
      </c>
      <c r="D1190" s="693">
        <f>SUMIFS(D1191:D$1302,$I1191:$I$1302,"项",$K1191:$K$1302,$A1190)</f>
        <v>0</v>
      </c>
      <c r="E1190" s="693">
        <f>SUMIFS(E1191:E$1302,$I1191:$I$1302,"项",$K1191:$K$1302,$A1190)</f>
        <v>1000</v>
      </c>
      <c r="F1190" s="477" t="str">
        <f t="shared" si="147"/>
        <v/>
      </c>
      <c r="G1190" s="477" t="str">
        <f t="shared" si="148"/>
        <v/>
      </c>
      <c r="H1190" s="731" t="str">
        <f t="shared" si="149"/>
        <v>是</v>
      </c>
      <c r="I1190" s="732" t="str">
        <f t="shared" si="143"/>
        <v>款</v>
      </c>
      <c r="J1190" s="686" t="str">
        <f t="shared" si="144"/>
        <v>221</v>
      </c>
      <c r="K1190" s="686" t="str">
        <f t="shared" si="145"/>
        <v>22103</v>
      </c>
      <c r="L1190" s="686" t="str">
        <f t="shared" si="146"/>
        <v>22103</v>
      </c>
    </row>
    <row r="1191" s="529" customFormat="1" ht="34.9" hidden="1" customHeight="1" spans="1:12">
      <c r="A1191" s="484">
        <v>2210301</v>
      </c>
      <c r="B1191" s="243" t="s">
        <v>1040</v>
      </c>
      <c r="C1191" s="300">
        <v>0</v>
      </c>
      <c r="D1191" s="301">
        <v>0</v>
      </c>
      <c r="E1191" s="548">
        <v>0</v>
      </c>
      <c r="F1191" s="477" t="str">
        <f t="shared" si="147"/>
        <v/>
      </c>
      <c r="G1191" s="477" t="str">
        <f t="shared" si="148"/>
        <v/>
      </c>
      <c r="H1191" s="731" t="str">
        <f t="shared" si="149"/>
        <v>否</v>
      </c>
      <c r="I1191" s="732" t="str">
        <f t="shared" si="143"/>
        <v>项</v>
      </c>
      <c r="J1191" s="686" t="str">
        <f t="shared" si="144"/>
        <v>221</v>
      </c>
      <c r="K1191" s="686" t="str">
        <f t="shared" si="145"/>
        <v>22103</v>
      </c>
      <c r="L1191" s="686" t="str">
        <f t="shared" si="146"/>
        <v>2210301</v>
      </c>
    </row>
    <row r="1192" s="529" customFormat="1" ht="34.9" hidden="1" customHeight="1" spans="1:12">
      <c r="A1192" s="484">
        <v>2210302</v>
      </c>
      <c r="B1192" s="243" t="s">
        <v>1041</v>
      </c>
      <c r="C1192" s="300">
        <v>0</v>
      </c>
      <c r="D1192" s="301">
        <v>0</v>
      </c>
      <c r="E1192" s="548">
        <v>0</v>
      </c>
      <c r="F1192" s="477" t="str">
        <f t="shared" si="147"/>
        <v/>
      </c>
      <c r="G1192" s="477" t="str">
        <f t="shared" si="148"/>
        <v/>
      </c>
      <c r="H1192" s="731" t="str">
        <f t="shared" si="149"/>
        <v>否</v>
      </c>
      <c r="I1192" s="732" t="str">
        <f t="shared" si="143"/>
        <v>项</v>
      </c>
      <c r="J1192" s="686" t="str">
        <f t="shared" si="144"/>
        <v>221</v>
      </c>
      <c r="K1192" s="686" t="str">
        <f t="shared" si="145"/>
        <v>22103</v>
      </c>
      <c r="L1192" s="686" t="str">
        <f t="shared" si="146"/>
        <v>2210302</v>
      </c>
    </row>
    <row r="1193" s="529" customFormat="1" ht="34.9" customHeight="1" spans="1:12">
      <c r="A1193" s="484">
        <v>2210399</v>
      </c>
      <c r="B1193" s="243" t="s">
        <v>1042</v>
      </c>
      <c r="C1193" s="561">
        <v>0</v>
      </c>
      <c r="D1193" s="561">
        <v>0</v>
      </c>
      <c r="E1193" s="478">
        <v>1000</v>
      </c>
      <c r="F1193" s="477" t="str">
        <f t="shared" si="147"/>
        <v/>
      </c>
      <c r="G1193" s="477" t="str">
        <f t="shared" si="148"/>
        <v/>
      </c>
      <c r="H1193" s="731" t="str">
        <f t="shared" si="149"/>
        <v>是</v>
      </c>
      <c r="I1193" s="732" t="str">
        <f t="shared" si="143"/>
        <v>项</v>
      </c>
      <c r="J1193" s="686" t="str">
        <f t="shared" si="144"/>
        <v>221</v>
      </c>
      <c r="K1193" s="686" t="str">
        <f t="shared" si="145"/>
        <v>22103</v>
      </c>
      <c r="L1193" s="686" t="str">
        <f t="shared" si="146"/>
        <v>2210399</v>
      </c>
    </row>
    <row r="1194" s="529" customFormat="1" ht="34.9" customHeight="1" spans="1:12">
      <c r="A1194" s="730">
        <v>222</v>
      </c>
      <c r="B1194" s="185" t="s">
        <v>121</v>
      </c>
      <c r="C1194" s="353">
        <f>SUMIFS(C1195:C$1302,$I1195:$I$1302,"款",$J1195:$J$1302,$A1194)</f>
        <v>124</v>
      </c>
      <c r="D1194" s="353">
        <f>SUMIFS(D1195:D$1302,$I1195:$I$1302,"款",$J1195:$J$1302,$A1194)</f>
        <v>234</v>
      </c>
      <c r="E1194" s="353">
        <f>SUMIFS(E1195:E$1302,$I1195:$I$1302,"款",$J1195:$J$1302,$A1194)</f>
        <v>264</v>
      </c>
      <c r="F1194" s="471">
        <f t="shared" si="147"/>
        <v>1.12903225806452</v>
      </c>
      <c r="G1194" s="471">
        <f t="shared" si="148"/>
        <v>1.12820512820513</v>
      </c>
      <c r="H1194" s="731" t="str">
        <f t="shared" si="149"/>
        <v>是</v>
      </c>
      <c r="I1194" s="732" t="str">
        <f t="shared" si="143"/>
        <v>类</v>
      </c>
      <c r="J1194" s="686" t="str">
        <f t="shared" si="144"/>
        <v>222</v>
      </c>
      <c r="K1194" s="686" t="str">
        <f t="shared" si="145"/>
        <v>222</v>
      </c>
      <c r="L1194" s="686" t="str">
        <f t="shared" si="146"/>
        <v>222</v>
      </c>
    </row>
    <row r="1195" s="529" customFormat="1" ht="34.9" customHeight="1" spans="1:12">
      <c r="A1195" s="482">
        <v>22201</v>
      </c>
      <c r="B1195" s="483" t="s">
        <v>1043</v>
      </c>
      <c r="C1195" s="693">
        <f>SUMIFS(C1196:C$1302,$I1196:$I$1302,"项",$K1196:$K$1302,$A1195)</f>
        <v>124</v>
      </c>
      <c r="D1195" s="693">
        <f>SUMIFS(D1196:D$1302,$I1196:$I$1302,"项",$K1196:$K$1302,$A1195)</f>
        <v>59</v>
      </c>
      <c r="E1195" s="693">
        <f>SUMIFS(E1196:E$1302,$I1196:$I$1302,"项",$K1196:$K$1302,$A1195)</f>
        <v>216</v>
      </c>
      <c r="F1195" s="477">
        <f t="shared" si="147"/>
        <v>0.741935483870968</v>
      </c>
      <c r="G1195" s="477">
        <f t="shared" si="148"/>
        <v>3.66101694915254</v>
      </c>
      <c r="H1195" s="731" t="str">
        <f t="shared" si="149"/>
        <v>是</v>
      </c>
      <c r="I1195" s="732" t="str">
        <f t="shared" si="143"/>
        <v>款</v>
      </c>
      <c r="J1195" s="686" t="str">
        <f t="shared" si="144"/>
        <v>222</v>
      </c>
      <c r="K1195" s="686" t="str">
        <f t="shared" si="145"/>
        <v>22201</v>
      </c>
      <c r="L1195" s="686" t="str">
        <f t="shared" si="146"/>
        <v>22201</v>
      </c>
    </row>
    <row r="1196" s="529" customFormat="1" ht="34.9" hidden="1" customHeight="1" spans="1:12">
      <c r="A1196" s="484">
        <v>2220101</v>
      </c>
      <c r="B1196" s="243" t="s">
        <v>151</v>
      </c>
      <c r="C1196" s="300">
        <v>0</v>
      </c>
      <c r="D1196" s="301">
        <v>0</v>
      </c>
      <c r="E1196" s="548">
        <v>0</v>
      </c>
      <c r="F1196" s="477" t="str">
        <f t="shared" si="147"/>
        <v/>
      </c>
      <c r="G1196" s="477" t="str">
        <f t="shared" si="148"/>
        <v/>
      </c>
      <c r="H1196" s="731" t="str">
        <f t="shared" si="149"/>
        <v>否</v>
      </c>
      <c r="I1196" s="732" t="str">
        <f t="shared" si="143"/>
        <v>项</v>
      </c>
      <c r="J1196" s="686" t="str">
        <f t="shared" si="144"/>
        <v>222</v>
      </c>
      <c r="K1196" s="686" t="str">
        <f t="shared" si="145"/>
        <v>22201</v>
      </c>
      <c r="L1196" s="686" t="str">
        <f t="shared" si="146"/>
        <v>2220101</v>
      </c>
    </row>
    <row r="1197" s="529" customFormat="1" ht="34.9" hidden="1" customHeight="1" spans="1:12">
      <c r="A1197" s="484">
        <v>2220102</v>
      </c>
      <c r="B1197" s="243" t="s">
        <v>152</v>
      </c>
      <c r="C1197" s="300">
        <v>0</v>
      </c>
      <c r="D1197" s="301">
        <v>0</v>
      </c>
      <c r="E1197" s="548">
        <v>0</v>
      </c>
      <c r="F1197" s="477" t="str">
        <f t="shared" si="147"/>
        <v/>
      </c>
      <c r="G1197" s="477" t="str">
        <f t="shared" si="148"/>
        <v/>
      </c>
      <c r="H1197" s="731" t="str">
        <f t="shared" si="149"/>
        <v>否</v>
      </c>
      <c r="I1197" s="732" t="str">
        <f t="shared" si="143"/>
        <v>项</v>
      </c>
      <c r="J1197" s="686" t="str">
        <f t="shared" si="144"/>
        <v>222</v>
      </c>
      <c r="K1197" s="686" t="str">
        <f t="shared" si="145"/>
        <v>22201</v>
      </c>
      <c r="L1197" s="686" t="str">
        <f t="shared" si="146"/>
        <v>2220102</v>
      </c>
    </row>
    <row r="1198" s="529" customFormat="1" ht="34.9" hidden="1" customHeight="1" spans="1:12">
      <c r="A1198" s="484">
        <v>2220103</v>
      </c>
      <c r="B1198" s="243" t="s">
        <v>153</v>
      </c>
      <c r="C1198" s="300">
        <v>0</v>
      </c>
      <c r="D1198" s="301">
        <v>0</v>
      </c>
      <c r="E1198" s="548">
        <v>0</v>
      </c>
      <c r="F1198" s="477" t="str">
        <f t="shared" si="147"/>
        <v/>
      </c>
      <c r="G1198" s="477" t="str">
        <f t="shared" si="148"/>
        <v/>
      </c>
      <c r="H1198" s="731" t="str">
        <f t="shared" si="149"/>
        <v>否</v>
      </c>
      <c r="I1198" s="732" t="str">
        <f t="shared" si="143"/>
        <v>项</v>
      </c>
      <c r="J1198" s="686" t="str">
        <f t="shared" si="144"/>
        <v>222</v>
      </c>
      <c r="K1198" s="686" t="str">
        <f t="shared" si="145"/>
        <v>22201</v>
      </c>
      <c r="L1198" s="686" t="str">
        <f t="shared" si="146"/>
        <v>2220103</v>
      </c>
    </row>
    <row r="1199" s="529" customFormat="1" ht="34.9" hidden="1" customHeight="1" spans="1:12">
      <c r="A1199" s="484">
        <v>2220104</v>
      </c>
      <c r="B1199" s="243" t="s">
        <v>1044</v>
      </c>
      <c r="C1199" s="300">
        <v>0</v>
      </c>
      <c r="D1199" s="301">
        <v>0</v>
      </c>
      <c r="E1199" s="548">
        <v>0</v>
      </c>
      <c r="F1199" s="477" t="str">
        <f t="shared" si="147"/>
        <v/>
      </c>
      <c r="G1199" s="477" t="str">
        <f t="shared" si="148"/>
        <v/>
      </c>
      <c r="H1199" s="731" t="str">
        <f t="shared" si="149"/>
        <v>否</v>
      </c>
      <c r="I1199" s="732" t="str">
        <f t="shared" si="143"/>
        <v>项</v>
      </c>
      <c r="J1199" s="686" t="str">
        <f t="shared" si="144"/>
        <v>222</v>
      </c>
      <c r="K1199" s="686" t="str">
        <f t="shared" si="145"/>
        <v>22201</v>
      </c>
      <c r="L1199" s="686" t="str">
        <f t="shared" si="146"/>
        <v>2220104</v>
      </c>
    </row>
    <row r="1200" s="529" customFormat="1" ht="34.9" hidden="1" customHeight="1" spans="1:12">
      <c r="A1200" s="484">
        <v>2220105</v>
      </c>
      <c r="B1200" s="243" t="s">
        <v>1045</v>
      </c>
      <c r="C1200" s="300">
        <v>0</v>
      </c>
      <c r="D1200" s="301">
        <v>0</v>
      </c>
      <c r="E1200" s="548">
        <v>0</v>
      </c>
      <c r="F1200" s="477" t="str">
        <f t="shared" si="147"/>
        <v/>
      </c>
      <c r="G1200" s="477" t="str">
        <f t="shared" si="148"/>
        <v/>
      </c>
      <c r="H1200" s="731" t="str">
        <f t="shared" si="149"/>
        <v>否</v>
      </c>
      <c r="I1200" s="732" t="str">
        <f t="shared" si="143"/>
        <v>项</v>
      </c>
      <c r="J1200" s="686" t="str">
        <f t="shared" si="144"/>
        <v>222</v>
      </c>
      <c r="K1200" s="686" t="str">
        <f t="shared" si="145"/>
        <v>22201</v>
      </c>
      <c r="L1200" s="686" t="str">
        <f t="shared" si="146"/>
        <v>2220105</v>
      </c>
    </row>
    <row r="1201" s="529" customFormat="1" ht="34.9" customHeight="1" spans="1:12">
      <c r="A1201" s="484">
        <v>2220106</v>
      </c>
      <c r="B1201" s="243" t="s">
        <v>1046</v>
      </c>
      <c r="C1201" s="561">
        <v>70</v>
      </c>
      <c r="D1201" s="561">
        <v>5</v>
      </c>
      <c r="E1201" s="478">
        <v>0</v>
      </c>
      <c r="F1201" s="477">
        <f t="shared" si="147"/>
        <v>-1</v>
      </c>
      <c r="G1201" s="477">
        <f t="shared" si="148"/>
        <v>0</v>
      </c>
      <c r="H1201" s="731" t="str">
        <f t="shared" si="149"/>
        <v>是</v>
      </c>
      <c r="I1201" s="732" t="str">
        <f t="shared" si="143"/>
        <v>项</v>
      </c>
      <c r="J1201" s="686" t="str">
        <f t="shared" si="144"/>
        <v>222</v>
      </c>
      <c r="K1201" s="686" t="str">
        <f t="shared" si="145"/>
        <v>22201</v>
      </c>
      <c r="L1201" s="686" t="str">
        <f t="shared" si="146"/>
        <v>2220106</v>
      </c>
    </row>
    <row r="1202" s="529" customFormat="1" ht="34.9" hidden="1" customHeight="1" spans="1:12">
      <c r="A1202" s="484">
        <v>2220107</v>
      </c>
      <c r="B1202" s="243" t="s">
        <v>1047</v>
      </c>
      <c r="C1202" s="300">
        <v>0</v>
      </c>
      <c r="D1202" s="301">
        <v>0</v>
      </c>
      <c r="E1202" s="548">
        <v>0</v>
      </c>
      <c r="F1202" s="477" t="str">
        <f t="shared" si="147"/>
        <v/>
      </c>
      <c r="G1202" s="477" t="str">
        <f t="shared" si="148"/>
        <v/>
      </c>
      <c r="H1202" s="731" t="str">
        <f t="shared" si="149"/>
        <v>否</v>
      </c>
      <c r="I1202" s="732" t="str">
        <f t="shared" si="143"/>
        <v>项</v>
      </c>
      <c r="J1202" s="686" t="str">
        <f t="shared" si="144"/>
        <v>222</v>
      </c>
      <c r="K1202" s="686" t="str">
        <f t="shared" si="145"/>
        <v>22201</v>
      </c>
      <c r="L1202" s="686" t="str">
        <f t="shared" si="146"/>
        <v>2220107</v>
      </c>
    </row>
    <row r="1203" s="529" customFormat="1" ht="34.9" hidden="1" customHeight="1" spans="1:12">
      <c r="A1203" s="484">
        <v>2220112</v>
      </c>
      <c r="B1203" s="243" t="s">
        <v>1048</v>
      </c>
      <c r="C1203" s="300">
        <v>0</v>
      </c>
      <c r="D1203" s="301">
        <v>0</v>
      </c>
      <c r="E1203" s="548">
        <v>0</v>
      </c>
      <c r="F1203" s="477" t="str">
        <f t="shared" si="147"/>
        <v/>
      </c>
      <c r="G1203" s="477" t="str">
        <f t="shared" si="148"/>
        <v/>
      </c>
      <c r="H1203" s="731" t="str">
        <f t="shared" si="149"/>
        <v>否</v>
      </c>
      <c r="I1203" s="732" t="str">
        <f t="shared" si="143"/>
        <v>项</v>
      </c>
      <c r="J1203" s="686" t="str">
        <f t="shared" si="144"/>
        <v>222</v>
      </c>
      <c r="K1203" s="686" t="str">
        <f t="shared" si="145"/>
        <v>22201</v>
      </c>
      <c r="L1203" s="686" t="str">
        <f t="shared" si="146"/>
        <v>2220112</v>
      </c>
    </row>
    <row r="1204" s="529" customFormat="1" ht="34.9" hidden="1" customHeight="1" spans="1:12">
      <c r="A1204" s="484">
        <v>2220113</v>
      </c>
      <c r="B1204" s="243" t="s">
        <v>1049</v>
      </c>
      <c r="C1204" s="300">
        <v>0</v>
      </c>
      <c r="D1204" s="301">
        <v>0</v>
      </c>
      <c r="E1204" s="548">
        <v>0</v>
      </c>
      <c r="F1204" s="477" t="str">
        <f t="shared" si="147"/>
        <v/>
      </c>
      <c r="G1204" s="477" t="str">
        <f t="shared" si="148"/>
        <v/>
      </c>
      <c r="H1204" s="731" t="str">
        <f t="shared" si="149"/>
        <v>否</v>
      </c>
      <c r="I1204" s="732" t="str">
        <f t="shared" si="143"/>
        <v>项</v>
      </c>
      <c r="J1204" s="686" t="str">
        <f t="shared" si="144"/>
        <v>222</v>
      </c>
      <c r="K1204" s="686" t="str">
        <f t="shared" si="145"/>
        <v>22201</v>
      </c>
      <c r="L1204" s="686" t="str">
        <f t="shared" si="146"/>
        <v>2220113</v>
      </c>
    </row>
    <row r="1205" s="529" customFormat="1" ht="34.9" hidden="1" customHeight="1" spans="1:12">
      <c r="A1205" s="484">
        <v>2220114</v>
      </c>
      <c r="B1205" s="243" t="s">
        <v>1050</v>
      </c>
      <c r="C1205" s="300">
        <v>0</v>
      </c>
      <c r="D1205" s="301">
        <v>0</v>
      </c>
      <c r="E1205" s="548">
        <v>0</v>
      </c>
      <c r="F1205" s="477" t="str">
        <f t="shared" si="147"/>
        <v/>
      </c>
      <c r="G1205" s="477" t="str">
        <f t="shared" si="148"/>
        <v/>
      </c>
      <c r="H1205" s="731" t="str">
        <f t="shared" si="149"/>
        <v>否</v>
      </c>
      <c r="I1205" s="732" t="str">
        <f t="shared" si="143"/>
        <v>项</v>
      </c>
      <c r="J1205" s="686" t="str">
        <f t="shared" si="144"/>
        <v>222</v>
      </c>
      <c r="K1205" s="686" t="str">
        <f t="shared" si="145"/>
        <v>22201</v>
      </c>
      <c r="L1205" s="686" t="str">
        <f t="shared" si="146"/>
        <v>2220114</v>
      </c>
    </row>
    <row r="1206" s="529" customFormat="1" ht="34.9" customHeight="1" spans="1:12">
      <c r="A1206" s="484">
        <v>2220115</v>
      </c>
      <c r="B1206" s="243" t="s">
        <v>1051</v>
      </c>
      <c r="C1206" s="561">
        <v>47</v>
      </c>
      <c r="D1206" s="561">
        <v>47</v>
      </c>
      <c r="E1206" s="561">
        <v>209</v>
      </c>
      <c r="F1206" s="477">
        <f t="shared" si="147"/>
        <v>3.4468085106383</v>
      </c>
      <c r="G1206" s="477">
        <f t="shared" si="148"/>
        <v>4.4468085106383</v>
      </c>
      <c r="H1206" s="731" t="str">
        <f t="shared" si="149"/>
        <v>是</v>
      </c>
      <c r="I1206" s="732" t="str">
        <f t="shared" si="143"/>
        <v>项</v>
      </c>
      <c r="J1206" s="686" t="str">
        <f t="shared" si="144"/>
        <v>222</v>
      </c>
      <c r="K1206" s="686" t="str">
        <f t="shared" si="145"/>
        <v>22201</v>
      </c>
      <c r="L1206" s="686" t="str">
        <f t="shared" si="146"/>
        <v>2220115</v>
      </c>
    </row>
    <row r="1207" s="529" customFormat="1" ht="34.9" hidden="1" customHeight="1" spans="1:12">
      <c r="A1207" s="484">
        <v>2220118</v>
      </c>
      <c r="B1207" s="243" t="s">
        <v>1052</v>
      </c>
      <c r="C1207" s="300">
        <v>0</v>
      </c>
      <c r="D1207" s="301">
        <v>0</v>
      </c>
      <c r="E1207" s="548">
        <v>0</v>
      </c>
      <c r="F1207" s="477" t="str">
        <f t="shared" si="147"/>
        <v/>
      </c>
      <c r="G1207" s="477" t="str">
        <f t="shared" si="148"/>
        <v/>
      </c>
      <c r="H1207" s="731" t="str">
        <f t="shared" si="149"/>
        <v>否</v>
      </c>
      <c r="I1207" s="732" t="str">
        <f t="shared" si="143"/>
        <v>项</v>
      </c>
      <c r="J1207" s="686" t="str">
        <f t="shared" si="144"/>
        <v>222</v>
      </c>
      <c r="K1207" s="686" t="str">
        <f t="shared" si="145"/>
        <v>22201</v>
      </c>
      <c r="L1207" s="686" t="str">
        <f t="shared" si="146"/>
        <v>2220118</v>
      </c>
    </row>
    <row r="1208" s="529" customFormat="1" ht="34.9" hidden="1" customHeight="1" spans="1:12">
      <c r="A1208" s="484">
        <v>2220119</v>
      </c>
      <c r="B1208" s="243" t="s">
        <v>1053</v>
      </c>
      <c r="C1208" s="300">
        <v>0</v>
      </c>
      <c r="D1208" s="301">
        <v>0</v>
      </c>
      <c r="E1208" s="548">
        <v>0</v>
      </c>
      <c r="F1208" s="477" t="str">
        <f t="shared" si="147"/>
        <v/>
      </c>
      <c r="G1208" s="477" t="str">
        <f t="shared" si="148"/>
        <v/>
      </c>
      <c r="H1208" s="731" t="str">
        <f t="shared" si="149"/>
        <v>否</v>
      </c>
      <c r="I1208" s="732" t="str">
        <f t="shared" si="143"/>
        <v>项</v>
      </c>
      <c r="J1208" s="686" t="str">
        <f t="shared" si="144"/>
        <v>222</v>
      </c>
      <c r="K1208" s="686" t="str">
        <f t="shared" si="145"/>
        <v>22201</v>
      </c>
      <c r="L1208" s="686" t="str">
        <f t="shared" si="146"/>
        <v>2220119</v>
      </c>
    </row>
    <row r="1209" s="529" customFormat="1" ht="34.9" hidden="1" customHeight="1" spans="1:12">
      <c r="A1209" s="484">
        <v>2220120</v>
      </c>
      <c r="B1209" s="243" t="s">
        <v>1054</v>
      </c>
      <c r="C1209" s="300">
        <v>0</v>
      </c>
      <c r="D1209" s="301">
        <v>0</v>
      </c>
      <c r="E1209" s="548">
        <v>0</v>
      </c>
      <c r="F1209" s="477" t="str">
        <f t="shared" si="147"/>
        <v/>
      </c>
      <c r="G1209" s="477" t="str">
        <f t="shared" si="148"/>
        <v/>
      </c>
      <c r="H1209" s="731" t="str">
        <f t="shared" si="149"/>
        <v>否</v>
      </c>
      <c r="I1209" s="732" t="str">
        <f t="shared" si="143"/>
        <v>项</v>
      </c>
      <c r="J1209" s="686" t="str">
        <f t="shared" si="144"/>
        <v>222</v>
      </c>
      <c r="K1209" s="686" t="str">
        <f t="shared" si="145"/>
        <v>22201</v>
      </c>
      <c r="L1209" s="686" t="str">
        <f t="shared" si="146"/>
        <v>2220120</v>
      </c>
    </row>
    <row r="1210" s="529" customFormat="1" ht="34.9" customHeight="1" spans="1:12">
      <c r="A1210" s="484">
        <v>2220121</v>
      </c>
      <c r="B1210" s="243" t="s">
        <v>1055</v>
      </c>
      <c r="C1210" s="561">
        <v>7</v>
      </c>
      <c r="D1210" s="561">
        <v>7</v>
      </c>
      <c r="E1210" s="478">
        <v>7</v>
      </c>
      <c r="F1210" s="477">
        <f t="shared" si="147"/>
        <v>0</v>
      </c>
      <c r="G1210" s="477">
        <f t="shared" si="148"/>
        <v>1</v>
      </c>
      <c r="H1210" s="731" t="str">
        <f t="shared" si="149"/>
        <v>是</v>
      </c>
      <c r="I1210" s="732" t="str">
        <f t="shared" si="143"/>
        <v>项</v>
      </c>
      <c r="J1210" s="686" t="str">
        <f t="shared" si="144"/>
        <v>222</v>
      </c>
      <c r="K1210" s="686" t="str">
        <f t="shared" si="145"/>
        <v>22201</v>
      </c>
      <c r="L1210" s="686" t="str">
        <f t="shared" si="146"/>
        <v>2220121</v>
      </c>
    </row>
    <row r="1211" s="529" customFormat="1" ht="34.9" hidden="1" customHeight="1" spans="1:12">
      <c r="A1211" s="484">
        <v>2220150</v>
      </c>
      <c r="B1211" s="243" t="s">
        <v>160</v>
      </c>
      <c r="C1211" s="300">
        <v>0</v>
      </c>
      <c r="D1211" s="301">
        <v>0</v>
      </c>
      <c r="E1211" s="548">
        <v>0</v>
      </c>
      <c r="F1211" s="477" t="str">
        <f t="shared" si="147"/>
        <v/>
      </c>
      <c r="G1211" s="477" t="str">
        <f t="shared" si="148"/>
        <v/>
      </c>
      <c r="H1211" s="731" t="str">
        <f t="shared" si="149"/>
        <v>否</v>
      </c>
      <c r="I1211" s="732" t="str">
        <f t="shared" si="143"/>
        <v>项</v>
      </c>
      <c r="J1211" s="686" t="str">
        <f t="shared" si="144"/>
        <v>222</v>
      </c>
      <c r="K1211" s="686" t="str">
        <f t="shared" si="145"/>
        <v>22201</v>
      </c>
      <c r="L1211" s="686" t="str">
        <f t="shared" si="146"/>
        <v>2220150</v>
      </c>
    </row>
    <row r="1212" s="529" customFormat="1" ht="34.9" hidden="1" customHeight="1" spans="1:12">
      <c r="A1212" s="484">
        <v>2220199</v>
      </c>
      <c r="B1212" s="243" t="s">
        <v>1056</v>
      </c>
      <c r="C1212" s="300">
        <v>0</v>
      </c>
      <c r="D1212" s="301">
        <v>0</v>
      </c>
      <c r="E1212" s="548">
        <v>0</v>
      </c>
      <c r="F1212" s="477" t="str">
        <f t="shared" si="147"/>
        <v/>
      </c>
      <c r="G1212" s="477" t="str">
        <f t="shared" si="148"/>
        <v/>
      </c>
      <c r="H1212" s="731" t="str">
        <f t="shared" si="149"/>
        <v>否</v>
      </c>
      <c r="I1212" s="732" t="str">
        <f t="shared" si="143"/>
        <v>项</v>
      </c>
      <c r="J1212" s="686" t="str">
        <f t="shared" si="144"/>
        <v>222</v>
      </c>
      <c r="K1212" s="686" t="str">
        <f t="shared" si="145"/>
        <v>22201</v>
      </c>
      <c r="L1212" s="686" t="str">
        <f t="shared" si="146"/>
        <v>2220199</v>
      </c>
    </row>
    <row r="1213" s="529" customFormat="1" ht="34.9" hidden="1" customHeight="1" spans="1:12">
      <c r="A1213" s="482">
        <v>22203</v>
      </c>
      <c r="B1213" s="483" t="s">
        <v>1057</v>
      </c>
      <c r="C1213" s="297">
        <f>SUMIFS(C1214:C$1302,$I1214:$I$1302,"项",$K1214:$K$1302,$A1213)</f>
        <v>0</v>
      </c>
      <c r="D1213" s="297">
        <f>SUMIFS(D1214:D$1302,$I1214:$I$1302,"项",$K1214:$K$1302,$A1213)</f>
        <v>0</v>
      </c>
      <c r="E1213" s="297">
        <f>SUMIFS(E1214:E$1302,$I1214:$I$1302,"项",$K1214:$K$1302,$A1213)</f>
        <v>0</v>
      </c>
      <c r="F1213" s="477" t="str">
        <f t="shared" si="147"/>
        <v/>
      </c>
      <c r="G1213" s="477" t="str">
        <f t="shared" si="148"/>
        <v/>
      </c>
      <c r="H1213" s="731" t="str">
        <f t="shared" si="149"/>
        <v>否</v>
      </c>
      <c r="I1213" s="732" t="str">
        <f t="shared" si="143"/>
        <v>款</v>
      </c>
      <c r="J1213" s="686" t="str">
        <f t="shared" si="144"/>
        <v>222</v>
      </c>
      <c r="K1213" s="686" t="str">
        <f t="shared" si="145"/>
        <v>22203</v>
      </c>
      <c r="L1213" s="686" t="str">
        <f t="shared" si="146"/>
        <v>22203</v>
      </c>
    </row>
    <row r="1214" s="529" customFormat="1" ht="34.9" hidden="1" customHeight="1" spans="1:12">
      <c r="A1214" s="484">
        <v>2220301</v>
      </c>
      <c r="B1214" s="243" t="s">
        <v>1058</v>
      </c>
      <c r="C1214" s="300">
        <v>0</v>
      </c>
      <c r="D1214" s="301">
        <v>0</v>
      </c>
      <c r="E1214" s="548">
        <v>0</v>
      </c>
      <c r="F1214" s="477" t="str">
        <f t="shared" si="147"/>
        <v/>
      </c>
      <c r="G1214" s="477" t="str">
        <f t="shared" si="148"/>
        <v/>
      </c>
      <c r="H1214" s="731" t="str">
        <f t="shared" si="149"/>
        <v>否</v>
      </c>
      <c r="I1214" s="732" t="str">
        <f t="shared" si="143"/>
        <v>项</v>
      </c>
      <c r="J1214" s="686" t="str">
        <f t="shared" si="144"/>
        <v>222</v>
      </c>
      <c r="K1214" s="686" t="str">
        <f t="shared" si="145"/>
        <v>22203</v>
      </c>
      <c r="L1214" s="686" t="str">
        <f t="shared" si="146"/>
        <v>2220301</v>
      </c>
    </row>
    <row r="1215" s="529" customFormat="1" ht="34.9" hidden="1" customHeight="1" spans="1:12">
      <c r="A1215" s="484">
        <v>2220303</v>
      </c>
      <c r="B1215" s="243" t="s">
        <v>1059</v>
      </c>
      <c r="C1215" s="300">
        <v>0</v>
      </c>
      <c r="D1215" s="301">
        <v>0</v>
      </c>
      <c r="E1215" s="301">
        <v>0</v>
      </c>
      <c r="F1215" s="477" t="str">
        <f t="shared" si="147"/>
        <v/>
      </c>
      <c r="G1215" s="477" t="str">
        <f t="shared" si="148"/>
        <v/>
      </c>
      <c r="H1215" s="731" t="str">
        <f t="shared" si="149"/>
        <v>否</v>
      </c>
      <c r="I1215" s="732" t="str">
        <f t="shared" si="143"/>
        <v>项</v>
      </c>
      <c r="J1215" s="686" t="str">
        <f t="shared" si="144"/>
        <v>222</v>
      </c>
      <c r="K1215" s="686" t="str">
        <f t="shared" si="145"/>
        <v>22203</v>
      </c>
      <c r="L1215" s="686" t="str">
        <f t="shared" si="146"/>
        <v>2220303</v>
      </c>
    </row>
    <row r="1216" s="529" customFormat="1" ht="34.9" hidden="1" customHeight="1" spans="1:12">
      <c r="A1216" s="484">
        <v>2220304</v>
      </c>
      <c r="B1216" s="243" t="s">
        <v>1060</v>
      </c>
      <c r="C1216" s="300">
        <v>0</v>
      </c>
      <c r="D1216" s="301">
        <v>0</v>
      </c>
      <c r="E1216" s="548">
        <v>0</v>
      </c>
      <c r="F1216" s="477" t="str">
        <f t="shared" si="147"/>
        <v/>
      </c>
      <c r="G1216" s="477" t="str">
        <f t="shared" si="148"/>
        <v/>
      </c>
      <c r="H1216" s="731" t="str">
        <f t="shared" si="149"/>
        <v>否</v>
      </c>
      <c r="I1216" s="732" t="str">
        <f t="shared" si="143"/>
        <v>项</v>
      </c>
      <c r="J1216" s="686" t="str">
        <f t="shared" si="144"/>
        <v>222</v>
      </c>
      <c r="K1216" s="686" t="str">
        <f t="shared" si="145"/>
        <v>22203</v>
      </c>
      <c r="L1216" s="686" t="str">
        <f t="shared" si="146"/>
        <v>2220304</v>
      </c>
    </row>
    <row r="1217" s="529" customFormat="1" ht="34.9" hidden="1" customHeight="1" spans="1:12">
      <c r="A1217" s="484">
        <v>2220305</v>
      </c>
      <c r="B1217" s="243" t="s">
        <v>1061</v>
      </c>
      <c r="C1217" s="300">
        <v>0</v>
      </c>
      <c r="D1217" s="301">
        <v>0</v>
      </c>
      <c r="E1217" s="548">
        <v>0</v>
      </c>
      <c r="F1217" s="477" t="str">
        <f t="shared" si="147"/>
        <v/>
      </c>
      <c r="G1217" s="477" t="str">
        <f t="shared" si="148"/>
        <v/>
      </c>
      <c r="H1217" s="731" t="str">
        <f t="shared" si="149"/>
        <v>否</v>
      </c>
      <c r="I1217" s="732" t="str">
        <f t="shared" si="143"/>
        <v>项</v>
      </c>
      <c r="J1217" s="686" t="str">
        <f t="shared" si="144"/>
        <v>222</v>
      </c>
      <c r="K1217" s="686" t="str">
        <f t="shared" si="145"/>
        <v>22203</v>
      </c>
      <c r="L1217" s="686" t="str">
        <f t="shared" si="146"/>
        <v>2220305</v>
      </c>
    </row>
    <row r="1218" s="529" customFormat="1" ht="34.9" hidden="1" customHeight="1" spans="1:12">
      <c r="A1218" s="484">
        <v>2220306</v>
      </c>
      <c r="B1218" s="243" t="s">
        <v>1062</v>
      </c>
      <c r="C1218" s="300">
        <v>0</v>
      </c>
      <c r="D1218" s="301">
        <v>0</v>
      </c>
      <c r="E1218" s="548">
        <v>0</v>
      </c>
      <c r="F1218" s="477" t="str">
        <f t="shared" si="147"/>
        <v/>
      </c>
      <c r="G1218" s="477" t="str">
        <f t="shared" si="148"/>
        <v/>
      </c>
      <c r="H1218" s="731" t="str">
        <f t="shared" si="149"/>
        <v>否</v>
      </c>
      <c r="I1218" s="732" t="str">
        <f t="shared" si="143"/>
        <v>项</v>
      </c>
      <c r="J1218" s="686" t="str">
        <f t="shared" si="144"/>
        <v>222</v>
      </c>
      <c r="K1218" s="686" t="str">
        <f t="shared" si="145"/>
        <v>22203</v>
      </c>
      <c r="L1218" s="686" t="str">
        <f t="shared" si="146"/>
        <v>2220306</v>
      </c>
    </row>
    <row r="1219" s="529" customFormat="1" ht="34.9" hidden="1" customHeight="1" spans="1:12">
      <c r="A1219" s="484">
        <v>2220399</v>
      </c>
      <c r="B1219" s="243" t="s">
        <v>1063</v>
      </c>
      <c r="C1219" s="300">
        <v>0</v>
      </c>
      <c r="D1219" s="301">
        <v>0</v>
      </c>
      <c r="E1219" s="548">
        <v>0</v>
      </c>
      <c r="F1219" s="477" t="str">
        <f t="shared" si="147"/>
        <v/>
      </c>
      <c r="G1219" s="477" t="str">
        <f t="shared" si="148"/>
        <v/>
      </c>
      <c r="H1219" s="731" t="str">
        <f t="shared" si="149"/>
        <v>否</v>
      </c>
      <c r="I1219" s="732" t="str">
        <f t="shared" si="143"/>
        <v>项</v>
      </c>
      <c r="J1219" s="686" t="str">
        <f t="shared" si="144"/>
        <v>222</v>
      </c>
      <c r="K1219" s="686" t="str">
        <f t="shared" si="145"/>
        <v>22203</v>
      </c>
      <c r="L1219" s="686" t="str">
        <f t="shared" si="146"/>
        <v>2220399</v>
      </c>
    </row>
    <row r="1220" s="529" customFormat="1" ht="34.9" customHeight="1" spans="1:12">
      <c r="A1220" s="482">
        <v>22204</v>
      </c>
      <c r="B1220" s="483" t="s">
        <v>1064</v>
      </c>
      <c r="C1220" s="693">
        <f>SUMIFS(C1221:C$1302,$I1221:$I$1302,"项",$K1221:$K$1302,$A1220)</f>
        <v>0</v>
      </c>
      <c r="D1220" s="693">
        <f>SUMIFS(D1221:D$1302,$I1221:$I$1302,"项",$K1221:$K$1302,$A1220)</f>
        <v>167</v>
      </c>
      <c r="E1220" s="693">
        <f>SUMIFS(E1221:E$1302,$I1221:$I$1302,"项",$K1221:$K$1302,$A1220)</f>
        <v>48</v>
      </c>
      <c r="F1220" s="477" t="str">
        <f t="shared" si="147"/>
        <v/>
      </c>
      <c r="G1220" s="477">
        <f t="shared" si="148"/>
        <v>0.287425149700599</v>
      </c>
      <c r="H1220" s="731" t="str">
        <f t="shared" si="149"/>
        <v>是</v>
      </c>
      <c r="I1220" s="732" t="str">
        <f t="shared" si="143"/>
        <v>款</v>
      </c>
      <c r="J1220" s="686" t="str">
        <f t="shared" si="144"/>
        <v>222</v>
      </c>
      <c r="K1220" s="686" t="str">
        <f t="shared" si="145"/>
        <v>22204</v>
      </c>
      <c r="L1220" s="686" t="str">
        <f t="shared" si="146"/>
        <v>22204</v>
      </c>
    </row>
    <row r="1221" s="529" customFormat="1" ht="34.9" customHeight="1" spans="1:12">
      <c r="A1221" s="484">
        <v>2220401</v>
      </c>
      <c r="B1221" s="243" t="s">
        <v>1065</v>
      </c>
      <c r="C1221" s="561">
        <v>0</v>
      </c>
      <c r="D1221" s="561">
        <v>167</v>
      </c>
      <c r="E1221" s="478">
        <v>48</v>
      </c>
      <c r="F1221" s="477" t="str">
        <f t="shared" si="147"/>
        <v/>
      </c>
      <c r="G1221" s="477">
        <f t="shared" si="148"/>
        <v>0.287425149700599</v>
      </c>
      <c r="H1221" s="731" t="str">
        <f t="shared" si="149"/>
        <v>是</v>
      </c>
      <c r="I1221" s="732" t="str">
        <f t="shared" si="143"/>
        <v>项</v>
      </c>
      <c r="J1221" s="686" t="str">
        <f t="shared" si="144"/>
        <v>222</v>
      </c>
      <c r="K1221" s="686" t="str">
        <f t="shared" si="145"/>
        <v>22204</v>
      </c>
      <c r="L1221" s="686" t="str">
        <f t="shared" si="146"/>
        <v>2220401</v>
      </c>
    </row>
    <row r="1222" s="529" customFormat="1" ht="34.9" hidden="1" customHeight="1" spans="1:12">
      <c r="A1222" s="484">
        <v>2220402</v>
      </c>
      <c r="B1222" s="243" t="s">
        <v>1066</v>
      </c>
      <c r="C1222" s="300">
        <v>0</v>
      </c>
      <c r="D1222" s="301">
        <v>0</v>
      </c>
      <c r="E1222" s="548">
        <v>0</v>
      </c>
      <c r="F1222" s="477" t="str">
        <f t="shared" si="147"/>
        <v/>
      </c>
      <c r="G1222" s="477" t="str">
        <f t="shared" si="148"/>
        <v/>
      </c>
      <c r="H1222" s="731" t="str">
        <f t="shared" si="149"/>
        <v>否</v>
      </c>
      <c r="I1222" s="732" t="str">
        <f t="shared" si="143"/>
        <v>项</v>
      </c>
      <c r="J1222" s="686" t="str">
        <f t="shared" si="144"/>
        <v>222</v>
      </c>
      <c r="K1222" s="686" t="str">
        <f t="shared" si="145"/>
        <v>22204</v>
      </c>
      <c r="L1222" s="686" t="str">
        <f t="shared" si="146"/>
        <v>2220402</v>
      </c>
    </row>
    <row r="1223" s="529" customFormat="1" ht="34.9" hidden="1" customHeight="1" spans="1:12">
      <c r="A1223" s="484">
        <v>2220403</v>
      </c>
      <c r="B1223" s="243" t="s">
        <v>1067</v>
      </c>
      <c r="C1223" s="300">
        <v>0</v>
      </c>
      <c r="D1223" s="301">
        <v>0</v>
      </c>
      <c r="E1223" s="548">
        <v>0</v>
      </c>
      <c r="F1223" s="477" t="str">
        <f t="shared" si="147"/>
        <v/>
      </c>
      <c r="G1223" s="477" t="str">
        <f t="shared" si="148"/>
        <v/>
      </c>
      <c r="H1223" s="731" t="str">
        <f t="shared" si="149"/>
        <v>否</v>
      </c>
      <c r="I1223" s="732" t="str">
        <f t="shared" si="143"/>
        <v>项</v>
      </c>
      <c r="J1223" s="686" t="str">
        <f t="shared" si="144"/>
        <v>222</v>
      </c>
      <c r="K1223" s="686" t="str">
        <f t="shared" si="145"/>
        <v>22204</v>
      </c>
      <c r="L1223" s="686" t="str">
        <f t="shared" si="146"/>
        <v>2220403</v>
      </c>
    </row>
    <row r="1224" s="529" customFormat="1" ht="34.9" hidden="1" customHeight="1" spans="1:12">
      <c r="A1224" s="484">
        <v>2220404</v>
      </c>
      <c r="B1224" s="243" t="s">
        <v>1068</v>
      </c>
      <c r="C1224" s="300">
        <v>0</v>
      </c>
      <c r="D1224" s="301">
        <v>0</v>
      </c>
      <c r="E1224" s="548">
        <v>0</v>
      </c>
      <c r="F1224" s="477" t="str">
        <f t="shared" si="147"/>
        <v/>
      </c>
      <c r="G1224" s="477" t="str">
        <f t="shared" si="148"/>
        <v/>
      </c>
      <c r="H1224" s="731" t="str">
        <f t="shared" si="149"/>
        <v>否</v>
      </c>
      <c r="I1224" s="732" t="str">
        <f t="shared" si="143"/>
        <v>项</v>
      </c>
      <c r="J1224" s="686" t="str">
        <f t="shared" si="144"/>
        <v>222</v>
      </c>
      <c r="K1224" s="686" t="str">
        <f t="shared" si="145"/>
        <v>22204</v>
      </c>
      <c r="L1224" s="686" t="str">
        <f t="shared" si="146"/>
        <v>2220404</v>
      </c>
    </row>
    <row r="1225" s="529" customFormat="1" ht="34.9" hidden="1" customHeight="1" spans="1:12">
      <c r="A1225" s="484">
        <v>2220499</v>
      </c>
      <c r="B1225" s="243" t="s">
        <v>1069</v>
      </c>
      <c r="C1225" s="300">
        <v>0</v>
      </c>
      <c r="D1225" s="301">
        <v>0</v>
      </c>
      <c r="E1225" s="548">
        <v>0</v>
      </c>
      <c r="F1225" s="477" t="str">
        <f t="shared" si="147"/>
        <v/>
      </c>
      <c r="G1225" s="477" t="str">
        <f t="shared" si="148"/>
        <v/>
      </c>
      <c r="H1225" s="731" t="str">
        <f t="shared" si="149"/>
        <v>否</v>
      </c>
      <c r="I1225" s="732" t="str">
        <f t="shared" si="143"/>
        <v>项</v>
      </c>
      <c r="J1225" s="686" t="str">
        <f t="shared" si="144"/>
        <v>222</v>
      </c>
      <c r="K1225" s="686" t="str">
        <f t="shared" si="145"/>
        <v>22204</v>
      </c>
      <c r="L1225" s="686" t="str">
        <f t="shared" si="146"/>
        <v>2220499</v>
      </c>
    </row>
    <row r="1226" s="529" customFormat="1" ht="34.9" customHeight="1" spans="1:12">
      <c r="A1226" s="482">
        <v>22205</v>
      </c>
      <c r="B1226" s="483" t="s">
        <v>1070</v>
      </c>
      <c r="C1226" s="693">
        <f>SUMIFS(C1227:C$1302,$I1227:$I$1302,"项",$K1227:$K$1302,$A1226)</f>
        <v>0</v>
      </c>
      <c r="D1226" s="693">
        <f>SUMIFS(D1227:D$1302,$I1227:$I$1302,"项",$K1227:$K$1302,$A1226)</f>
        <v>8</v>
      </c>
      <c r="E1226" s="693">
        <f>SUMIFS(E1227:E$1302,$I1227:$I$1302,"项",$K1227:$K$1302,$A1226)</f>
        <v>0</v>
      </c>
      <c r="F1226" s="477" t="str">
        <f t="shared" si="147"/>
        <v/>
      </c>
      <c r="G1226" s="477">
        <f t="shared" si="148"/>
        <v>0</v>
      </c>
      <c r="H1226" s="731" t="str">
        <f t="shared" si="149"/>
        <v>是</v>
      </c>
      <c r="I1226" s="732" t="str">
        <f t="shared" ref="I1226:I1289" si="150">_xlfn.IFS(LEN(A1226)=3,"类",LEN(A1226)=5,"款",LEN(A1226)=7,"项")</f>
        <v>款</v>
      </c>
      <c r="J1226" s="686" t="str">
        <f t="shared" ref="J1226:J1289" si="151">LEFT(A1226,3)</f>
        <v>222</v>
      </c>
      <c r="K1226" s="686" t="str">
        <f t="shared" ref="K1226:K1289" si="152">LEFT(A1226,5)</f>
        <v>22205</v>
      </c>
      <c r="L1226" s="686" t="str">
        <f t="shared" ref="L1226:L1289" si="153">LEFT(A1226,7)</f>
        <v>22205</v>
      </c>
    </row>
    <row r="1227" s="529" customFormat="1" ht="34.9" hidden="1" customHeight="1" spans="1:12">
      <c r="A1227" s="484">
        <v>2220501</v>
      </c>
      <c r="B1227" s="243" t="s">
        <v>1071</v>
      </c>
      <c r="C1227" s="300">
        <v>0</v>
      </c>
      <c r="D1227" s="301">
        <v>0</v>
      </c>
      <c r="E1227" s="548">
        <v>0</v>
      </c>
      <c r="F1227" s="477" t="str">
        <f t="shared" ref="F1227:F1290" si="154">IF(C1227&lt;&gt;0,E1227/C1227-1,"")</f>
        <v/>
      </c>
      <c r="G1227" s="477" t="str">
        <f t="shared" ref="G1227:G1290" si="155">IF(D1227&lt;&gt;0,E1227/D1227,"")</f>
        <v/>
      </c>
      <c r="H1227" s="731" t="str">
        <f t="shared" ref="H1227:H1290" si="156">IF(LEN(A1227)=3,"是",IF(B1227&lt;&gt;"",IF(SUM(C1227:E1227)&lt;&gt;0,"是","否"),"是"))</f>
        <v>否</v>
      </c>
      <c r="I1227" s="732" t="str">
        <f t="shared" si="150"/>
        <v>项</v>
      </c>
      <c r="J1227" s="686" t="str">
        <f t="shared" si="151"/>
        <v>222</v>
      </c>
      <c r="K1227" s="686" t="str">
        <f t="shared" si="152"/>
        <v>22205</v>
      </c>
      <c r="L1227" s="686" t="str">
        <f t="shared" si="153"/>
        <v>2220501</v>
      </c>
    </row>
    <row r="1228" s="529" customFormat="1" ht="34.9" hidden="1" customHeight="1" spans="1:12">
      <c r="A1228" s="484">
        <v>2220502</v>
      </c>
      <c r="B1228" s="243" t="s">
        <v>1072</v>
      </c>
      <c r="C1228" s="300">
        <v>0</v>
      </c>
      <c r="D1228" s="301">
        <v>0</v>
      </c>
      <c r="E1228" s="548">
        <v>0</v>
      </c>
      <c r="F1228" s="477" t="str">
        <f t="shared" si="154"/>
        <v/>
      </c>
      <c r="G1228" s="477" t="str">
        <f t="shared" si="155"/>
        <v/>
      </c>
      <c r="H1228" s="731" t="str">
        <f t="shared" si="156"/>
        <v>否</v>
      </c>
      <c r="I1228" s="732" t="str">
        <f t="shared" si="150"/>
        <v>项</v>
      </c>
      <c r="J1228" s="686" t="str">
        <f t="shared" si="151"/>
        <v>222</v>
      </c>
      <c r="K1228" s="686" t="str">
        <f t="shared" si="152"/>
        <v>22205</v>
      </c>
      <c r="L1228" s="686" t="str">
        <f t="shared" si="153"/>
        <v>2220502</v>
      </c>
    </row>
    <row r="1229" s="529" customFormat="1" ht="34.9" hidden="1" customHeight="1" spans="1:12">
      <c r="A1229" s="484">
        <v>2220503</v>
      </c>
      <c r="B1229" s="243" t="s">
        <v>1073</v>
      </c>
      <c r="C1229" s="300">
        <v>0</v>
      </c>
      <c r="D1229" s="301">
        <v>0</v>
      </c>
      <c r="E1229" s="548">
        <v>0</v>
      </c>
      <c r="F1229" s="477" t="str">
        <f t="shared" si="154"/>
        <v/>
      </c>
      <c r="G1229" s="477" t="str">
        <f t="shared" si="155"/>
        <v/>
      </c>
      <c r="H1229" s="731" t="str">
        <f t="shared" si="156"/>
        <v>否</v>
      </c>
      <c r="I1229" s="732" t="str">
        <f t="shared" si="150"/>
        <v>项</v>
      </c>
      <c r="J1229" s="686" t="str">
        <f t="shared" si="151"/>
        <v>222</v>
      </c>
      <c r="K1229" s="686" t="str">
        <f t="shared" si="152"/>
        <v>22205</v>
      </c>
      <c r="L1229" s="686" t="str">
        <f t="shared" si="153"/>
        <v>2220503</v>
      </c>
    </row>
    <row r="1230" s="529" customFormat="1" ht="34.9" hidden="1" customHeight="1" spans="1:12">
      <c r="A1230" s="484">
        <v>2220504</v>
      </c>
      <c r="B1230" s="243" t="s">
        <v>1074</v>
      </c>
      <c r="C1230" s="300">
        <v>0</v>
      </c>
      <c r="D1230" s="301">
        <v>0</v>
      </c>
      <c r="E1230" s="301">
        <v>0</v>
      </c>
      <c r="F1230" s="477" t="str">
        <f t="shared" si="154"/>
        <v/>
      </c>
      <c r="G1230" s="477" t="str">
        <f t="shared" si="155"/>
        <v/>
      </c>
      <c r="H1230" s="731" t="str">
        <f t="shared" si="156"/>
        <v>否</v>
      </c>
      <c r="I1230" s="732" t="str">
        <f t="shared" si="150"/>
        <v>项</v>
      </c>
      <c r="J1230" s="686" t="str">
        <f t="shared" si="151"/>
        <v>222</v>
      </c>
      <c r="K1230" s="686" t="str">
        <f t="shared" si="152"/>
        <v>22205</v>
      </c>
      <c r="L1230" s="686" t="str">
        <f t="shared" si="153"/>
        <v>2220504</v>
      </c>
    </row>
    <row r="1231" s="529" customFormat="1" ht="34.9" hidden="1" customHeight="1" spans="1:12">
      <c r="A1231" s="484">
        <v>2220505</v>
      </c>
      <c r="B1231" s="243" t="s">
        <v>1075</v>
      </c>
      <c r="C1231" s="300">
        <v>0</v>
      </c>
      <c r="D1231" s="301">
        <v>0</v>
      </c>
      <c r="E1231" s="548">
        <v>0</v>
      </c>
      <c r="F1231" s="477" t="str">
        <f t="shared" si="154"/>
        <v/>
      </c>
      <c r="G1231" s="477" t="str">
        <f t="shared" si="155"/>
        <v/>
      </c>
      <c r="H1231" s="731" t="str">
        <f t="shared" si="156"/>
        <v>否</v>
      </c>
      <c r="I1231" s="732" t="str">
        <f t="shared" si="150"/>
        <v>项</v>
      </c>
      <c r="J1231" s="686" t="str">
        <f t="shared" si="151"/>
        <v>222</v>
      </c>
      <c r="K1231" s="686" t="str">
        <f t="shared" si="152"/>
        <v>22205</v>
      </c>
      <c r="L1231" s="686" t="str">
        <f t="shared" si="153"/>
        <v>2220505</v>
      </c>
    </row>
    <row r="1232" s="529" customFormat="1" ht="34.9" hidden="1" customHeight="1" spans="1:12">
      <c r="A1232" s="733">
        <v>2220506</v>
      </c>
      <c r="B1232" s="347" t="s">
        <v>1076</v>
      </c>
      <c r="C1232" s="314">
        <v>0</v>
      </c>
      <c r="D1232" s="716">
        <v>0</v>
      </c>
      <c r="E1232" s="716">
        <v>0</v>
      </c>
      <c r="F1232" s="471" t="str">
        <f t="shared" si="154"/>
        <v/>
      </c>
      <c r="G1232" s="471" t="str">
        <f t="shared" si="155"/>
        <v/>
      </c>
      <c r="H1232" s="731" t="str">
        <f t="shared" si="156"/>
        <v>否</v>
      </c>
      <c r="I1232" s="732" t="str">
        <f t="shared" si="150"/>
        <v>项</v>
      </c>
      <c r="J1232" s="686" t="str">
        <f t="shared" si="151"/>
        <v>222</v>
      </c>
      <c r="K1232" s="686" t="str">
        <f t="shared" si="152"/>
        <v>22205</v>
      </c>
      <c r="L1232" s="686" t="str">
        <f t="shared" si="153"/>
        <v>2220506</v>
      </c>
    </row>
    <row r="1233" s="529" customFormat="1" ht="34.9" hidden="1" customHeight="1" spans="1:12">
      <c r="A1233" s="484">
        <v>2220507</v>
      </c>
      <c r="B1233" s="243" t="s">
        <v>1077</v>
      </c>
      <c r="C1233" s="300">
        <v>0</v>
      </c>
      <c r="D1233" s="301">
        <v>0</v>
      </c>
      <c r="E1233" s="301">
        <v>0</v>
      </c>
      <c r="F1233" s="477" t="str">
        <f t="shared" si="154"/>
        <v/>
      </c>
      <c r="G1233" s="477" t="str">
        <f t="shared" si="155"/>
        <v/>
      </c>
      <c r="H1233" s="731" t="str">
        <f t="shared" si="156"/>
        <v>否</v>
      </c>
      <c r="I1233" s="732" t="str">
        <f t="shared" si="150"/>
        <v>项</v>
      </c>
      <c r="J1233" s="686" t="str">
        <f t="shared" si="151"/>
        <v>222</v>
      </c>
      <c r="K1233" s="686" t="str">
        <f t="shared" si="152"/>
        <v>22205</v>
      </c>
      <c r="L1233" s="686" t="str">
        <f t="shared" si="153"/>
        <v>2220507</v>
      </c>
    </row>
    <row r="1234" s="529" customFormat="1" ht="34.9" hidden="1" customHeight="1" spans="1:12">
      <c r="A1234" s="484">
        <v>2220508</v>
      </c>
      <c r="B1234" s="243" t="s">
        <v>1078</v>
      </c>
      <c r="C1234" s="300">
        <v>0</v>
      </c>
      <c r="D1234" s="301">
        <v>0</v>
      </c>
      <c r="E1234" s="548">
        <v>0</v>
      </c>
      <c r="F1234" s="477" t="str">
        <f t="shared" si="154"/>
        <v/>
      </c>
      <c r="G1234" s="477" t="str">
        <f t="shared" si="155"/>
        <v/>
      </c>
      <c r="H1234" s="731" t="str">
        <f t="shared" si="156"/>
        <v>否</v>
      </c>
      <c r="I1234" s="732" t="str">
        <f t="shared" si="150"/>
        <v>项</v>
      </c>
      <c r="J1234" s="686" t="str">
        <f t="shared" si="151"/>
        <v>222</v>
      </c>
      <c r="K1234" s="686" t="str">
        <f t="shared" si="152"/>
        <v>22205</v>
      </c>
      <c r="L1234" s="686" t="str">
        <f t="shared" si="153"/>
        <v>2220508</v>
      </c>
    </row>
    <row r="1235" s="529" customFormat="1" ht="34.9" hidden="1" customHeight="1" spans="1:12">
      <c r="A1235" s="484">
        <v>2220509</v>
      </c>
      <c r="B1235" s="243" t="s">
        <v>1079</v>
      </c>
      <c r="C1235" s="300">
        <v>0</v>
      </c>
      <c r="D1235" s="301">
        <v>0</v>
      </c>
      <c r="E1235" s="548">
        <v>0</v>
      </c>
      <c r="F1235" s="477" t="str">
        <f t="shared" si="154"/>
        <v/>
      </c>
      <c r="G1235" s="477" t="str">
        <f t="shared" si="155"/>
        <v/>
      </c>
      <c r="H1235" s="731" t="str">
        <f t="shared" si="156"/>
        <v>否</v>
      </c>
      <c r="I1235" s="732" t="str">
        <f t="shared" si="150"/>
        <v>项</v>
      </c>
      <c r="J1235" s="686" t="str">
        <f t="shared" si="151"/>
        <v>222</v>
      </c>
      <c r="K1235" s="686" t="str">
        <f t="shared" si="152"/>
        <v>22205</v>
      </c>
      <c r="L1235" s="686" t="str">
        <f t="shared" si="153"/>
        <v>2220509</v>
      </c>
    </row>
    <row r="1236" s="529" customFormat="1" ht="34.9" hidden="1" customHeight="1" spans="1:12">
      <c r="A1236" s="484">
        <v>2220510</v>
      </c>
      <c r="B1236" s="243" t="s">
        <v>1080</v>
      </c>
      <c r="C1236" s="300">
        <v>0</v>
      </c>
      <c r="D1236" s="301">
        <v>0</v>
      </c>
      <c r="E1236" s="548">
        <v>0</v>
      </c>
      <c r="F1236" s="477" t="str">
        <f t="shared" si="154"/>
        <v/>
      </c>
      <c r="G1236" s="477" t="str">
        <f t="shared" si="155"/>
        <v/>
      </c>
      <c r="H1236" s="731" t="str">
        <f t="shared" si="156"/>
        <v>否</v>
      </c>
      <c r="I1236" s="732" t="str">
        <f t="shared" si="150"/>
        <v>项</v>
      </c>
      <c r="J1236" s="686" t="str">
        <f t="shared" si="151"/>
        <v>222</v>
      </c>
      <c r="K1236" s="686" t="str">
        <f t="shared" si="152"/>
        <v>22205</v>
      </c>
      <c r="L1236" s="686" t="str">
        <f t="shared" si="153"/>
        <v>2220510</v>
      </c>
    </row>
    <row r="1237" s="529" customFormat="1" ht="34.9" customHeight="1" spans="1:12">
      <c r="A1237" s="484">
        <v>2220511</v>
      </c>
      <c r="B1237" s="243" t="s">
        <v>1081</v>
      </c>
      <c r="C1237" s="561">
        <v>0</v>
      </c>
      <c r="D1237" s="561">
        <v>8</v>
      </c>
      <c r="E1237" s="478">
        <v>0</v>
      </c>
      <c r="F1237" s="477" t="str">
        <f t="shared" si="154"/>
        <v/>
      </c>
      <c r="G1237" s="477">
        <f t="shared" si="155"/>
        <v>0</v>
      </c>
      <c r="H1237" s="731" t="str">
        <f t="shared" si="156"/>
        <v>是</v>
      </c>
      <c r="I1237" s="732" t="str">
        <f t="shared" si="150"/>
        <v>项</v>
      </c>
      <c r="J1237" s="686" t="str">
        <f t="shared" si="151"/>
        <v>222</v>
      </c>
      <c r="K1237" s="686" t="str">
        <f t="shared" si="152"/>
        <v>22205</v>
      </c>
      <c r="L1237" s="686" t="str">
        <f t="shared" si="153"/>
        <v>2220511</v>
      </c>
    </row>
    <row r="1238" s="529" customFormat="1" ht="34.9" hidden="1" customHeight="1" spans="1:12">
      <c r="A1238" s="484">
        <v>2220599</v>
      </c>
      <c r="B1238" s="243" t="s">
        <v>1082</v>
      </c>
      <c r="C1238" s="300">
        <v>0</v>
      </c>
      <c r="D1238" s="301">
        <v>0</v>
      </c>
      <c r="E1238" s="548">
        <v>0</v>
      </c>
      <c r="F1238" s="477" t="str">
        <f t="shared" si="154"/>
        <v/>
      </c>
      <c r="G1238" s="477" t="str">
        <f t="shared" si="155"/>
        <v/>
      </c>
      <c r="H1238" s="731" t="str">
        <f t="shared" si="156"/>
        <v>否</v>
      </c>
      <c r="I1238" s="732" t="str">
        <f t="shared" si="150"/>
        <v>项</v>
      </c>
      <c r="J1238" s="686" t="str">
        <f t="shared" si="151"/>
        <v>222</v>
      </c>
      <c r="K1238" s="686" t="str">
        <f t="shared" si="152"/>
        <v>22205</v>
      </c>
      <c r="L1238" s="686" t="str">
        <f t="shared" si="153"/>
        <v>2220599</v>
      </c>
    </row>
    <row r="1239" s="529" customFormat="1" ht="34.9" customHeight="1" spans="1:12">
      <c r="A1239" s="730">
        <v>224</v>
      </c>
      <c r="B1239" s="185" t="s">
        <v>123</v>
      </c>
      <c r="C1239" s="353">
        <f>SUMIFS(C1240:C$1302,$I1240:$I$1302,"款",$J1240:$J$1302,$A1239)</f>
        <v>4835</v>
      </c>
      <c r="D1239" s="353">
        <f>SUMIFS(D1240:D$1302,$I1240:$I$1302,"款",$J1240:$J$1302,$A1239)</f>
        <v>4487</v>
      </c>
      <c r="E1239" s="353">
        <f>SUMIFS(E1240:E$1302,$I1240:$I$1302,"款",$J1240:$J$1302,$A1239)</f>
        <v>3465</v>
      </c>
      <c r="F1239" s="471">
        <f t="shared" si="154"/>
        <v>-0.28335056876939</v>
      </c>
      <c r="G1239" s="471">
        <f t="shared" si="155"/>
        <v>0.772230889235569</v>
      </c>
      <c r="H1239" s="731" t="str">
        <f t="shared" si="156"/>
        <v>是</v>
      </c>
      <c r="I1239" s="732" t="str">
        <f t="shared" si="150"/>
        <v>类</v>
      </c>
      <c r="J1239" s="686" t="str">
        <f t="shared" si="151"/>
        <v>224</v>
      </c>
      <c r="K1239" s="686" t="str">
        <f t="shared" si="152"/>
        <v>224</v>
      </c>
      <c r="L1239" s="686" t="str">
        <f t="shared" si="153"/>
        <v>224</v>
      </c>
    </row>
    <row r="1240" s="529" customFormat="1" ht="34.9" customHeight="1" spans="1:12">
      <c r="A1240" s="482">
        <v>22401</v>
      </c>
      <c r="B1240" s="483" t="s">
        <v>1083</v>
      </c>
      <c r="C1240" s="693">
        <f>SUMIFS(C1241:C$1302,$I1241:$I$1302,"项",$K1241:$K$1302,$A1240)</f>
        <v>833</v>
      </c>
      <c r="D1240" s="693">
        <f>SUMIFS(D1241:D$1302,$I1241:$I$1302,"项",$K1241:$K$1302,$A1240)</f>
        <v>1154</v>
      </c>
      <c r="E1240" s="693">
        <f>SUMIFS(E1241:E$1302,$I1241:$I$1302,"项",$K1241:$K$1302,$A1240)</f>
        <v>814</v>
      </c>
      <c r="F1240" s="477">
        <f t="shared" si="154"/>
        <v>-0.0228091236494598</v>
      </c>
      <c r="G1240" s="477">
        <f t="shared" si="155"/>
        <v>0.705372616984402</v>
      </c>
      <c r="H1240" s="731" t="str">
        <f t="shared" si="156"/>
        <v>是</v>
      </c>
      <c r="I1240" s="732" t="str">
        <f t="shared" si="150"/>
        <v>款</v>
      </c>
      <c r="J1240" s="686" t="str">
        <f t="shared" si="151"/>
        <v>224</v>
      </c>
      <c r="K1240" s="686" t="str">
        <f t="shared" si="152"/>
        <v>22401</v>
      </c>
      <c r="L1240" s="686" t="str">
        <f t="shared" si="153"/>
        <v>22401</v>
      </c>
    </row>
    <row r="1241" s="529" customFormat="1" ht="34.9" customHeight="1" spans="1:12">
      <c r="A1241" s="484">
        <v>2240101</v>
      </c>
      <c r="B1241" s="243" t="s">
        <v>151</v>
      </c>
      <c r="C1241" s="561">
        <v>576</v>
      </c>
      <c r="D1241" s="561">
        <v>606</v>
      </c>
      <c r="E1241" s="478">
        <v>548</v>
      </c>
      <c r="F1241" s="477">
        <f t="shared" si="154"/>
        <v>-0.0486111111111112</v>
      </c>
      <c r="G1241" s="477">
        <f t="shared" si="155"/>
        <v>0.904290429042904</v>
      </c>
      <c r="H1241" s="731" t="str">
        <f t="shared" si="156"/>
        <v>是</v>
      </c>
      <c r="I1241" s="732" t="str">
        <f t="shared" si="150"/>
        <v>项</v>
      </c>
      <c r="J1241" s="686" t="str">
        <f t="shared" si="151"/>
        <v>224</v>
      </c>
      <c r="K1241" s="686" t="str">
        <f t="shared" si="152"/>
        <v>22401</v>
      </c>
      <c r="L1241" s="686" t="str">
        <f t="shared" si="153"/>
        <v>2240101</v>
      </c>
    </row>
    <row r="1242" s="529" customFormat="1" ht="34.9" hidden="1" customHeight="1" spans="1:12">
      <c r="A1242" s="484">
        <v>2240102</v>
      </c>
      <c r="B1242" s="243" t="s">
        <v>152</v>
      </c>
      <c r="C1242" s="300">
        <v>0</v>
      </c>
      <c r="D1242" s="301">
        <v>0</v>
      </c>
      <c r="E1242" s="548">
        <v>0</v>
      </c>
      <c r="F1242" s="477" t="str">
        <f t="shared" si="154"/>
        <v/>
      </c>
      <c r="G1242" s="477" t="str">
        <f t="shared" si="155"/>
        <v/>
      </c>
      <c r="H1242" s="731" t="str">
        <f t="shared" si="156"/>
        <v>否</v>
      </c>
      <c r="I1242" s="732" t="str">
        <f t="shared" si="150"/>
        <v>项</v>
      </c>
      <c r="J1242" s="686" t="str">
        <f t="shared" si="151"/>
        <v>224</v>
      </c>
      <c r="K1242" s="686" t="str">
        <f t="shared" si="152"/>
        <v>22401</v>
      </c>
      <c r="L1242" s="686" t="str">
        <f t="shared" si="153"/>
        <v>2240102</v>
      </c>
    </row>
    <row r="1243" s="529" customFormat="1" ht="34.9" customHeight="1" spans="1:12">
      <c r="A1243" s="484">
        <v>2240103</v>
      </c>
      <c r="B1243" s="243" t="s">
        <v>153</v>
      </c>
      <c r="C1243" s="561">
        <v>148</v>
      </c>
      <c r="D1243" s="561">
        <v>147</v>
      </c>
      <c r="E1243" s="478">
        <v>167</v>
      </c>
      <c r="F1243" s="477">
        <f t="shared" si="154"/>
        <v>0.128378378378378</v>
      </c>
      <c r="G1243" s="477">
        <f t="shared" si="155"/>
        <v>1.13605442176871</v>
      </c>
      <c r="H1243" s="731" t="str">
        <f t="shared" si="156"/>
        <v>是</v>
      </c>
      <c r="I1243" s="732" t="str">
        <f t="shared" si="150"/>
        <v>项</v>
      </c>
      <c r="J1243" s="686" t="str">
        <f t="shared" si="151"/>
        <v>224</v>
      </c>
      <c r="K1243" s="686" t="str">
        <f t="shared" si="152"/>
        <v>22401</v>
      </c>
      <c r="L1243" s="686" t="str">
        <f t="shared" si="153"/>
        <v>2240103</v>
      </c>
    </row>
    <row r="1244" s="529" customFormat="1" ht="34.9" customHeight="1" spans="1:12">
      <c r="A1244" s="484">
        <v>2240104</v>
      </c>
      <c r="B1244" s="243" t="s">
        <v>1084</v>
      </c>
      <c r="C1244" s="561">
        <v>57</v>
      </c>
      <c r="D1244" s="561">
        <v>90</v>
      </c>
      <c r="E1244" s="561">
        <v>0</v>
      </c>
      <c r="F1244" s="477">
        <f t="shared" si="154"/>
        <v>-1</v>
      </c>
      <c r="G1244" s="477">
        <f t="shared" si="155"/>
        <v>0</v>
      </c>
      <c r="H1244" s="731" t="str">
        <f t="shared" si="156"/>
        <v>是</v>
      </c>
      <c r="I1244" s="732" t="str">
        <f t="shared" si="150"/>
        <v>项</v>
      </c>
      <c r="J1244" s="686" t="str">
        <f t="shared" si="151"/>
        <v>224</v>
      </c>
      <c r="K1244" s="686" t="str">
        <f t="shared" si="152"/>
        <v>22401</v>
      </c>
      <c r="L1244" s="686" t="str">
        <f t="shared" si="153"/>
        <v>2240104</v>
      </c>
    </row>
    <row r="1245" s="529" customFormat="1" ht="34.9" hidden="1" customHeight="1" spans="1:12">
      <c r="A1245" s="484">
        <v>2240105</v>
      </c>
      <c r="B1245" s="243" t="s">
        <v>1085</v>
      </c>
      <c r="C1245" s="300">
        <v>0</v>
      </c>
      <c r="D1245" s="301">
        <v>0</v>
      </c>
      <c r="E1245" s="548">
        <v>0</v>
      </c>
      <c r="F1245" s="477" t="str">
        <f t="shared" si="154"/>
        <v/>
      </c>
      <c r="G1245" s="477" t="str">
        <f t="shared" si="155"/>
        <v/>
      </c>
      <c r="H1245" s="731" t="str">
        <f t="shared" si="156"/>
        <v>否</v>
      </c>
      <c r="I1245" s="732" t="str">
        <f t="shared" si="150"/>
        <v>项</v>
      </c>
      <c r="J1245" s="686" t="str">
        <f t="shared" si="151"/>
        <v>224</v>
      </c>
      <c r="K1245" s="686" t="str">
        <f t="shared" si="152"/>
        <v>22401</v>
      </c>
      <c r="L1245" s="686" t="str">
        <f t="shared" si="153"/>
        <v>2240105</v>
      </c>
    </row>
    <row r="1246" s="529" customFormat="1" ht="34.9" customHeight="1" spans="1:12">
      <c r="A1246" s="484">
        <v>2240106</v>
      </c>
      <c r="B1246" s="243" t="s">
        <v>1086</v>
      </c>
      <c r="C1246" s="561">
        <v>15</v>
      </c>
      <c r="D1246" s="561">
        <v>131</v>
      </c>
      <c r="E1246" s="478">
        <v>9</v>
      </c>
      <c r="F1246" s="477">
        <f t="shared" si="154"/>
        <v>-0.4</v>
      </c>
      <c r="G1246" s="477">
        <f t="shared" si="155"/>
        <v>0.0687022900763359</v>
      </c>
      <c r="H1246" s="731" t="str">
        <f t="shared" si="156"/>
        <v>是</v>
      </c>
      <c r="I1246" s="732" t="str">
        <f t="shared" si="150"/>
        <v>项</v>
      </c>
      <c r="J1246" s="686" t="str">
        <f t="shared" si="151"/>
        <v>224</v>
      </c>
      <c r="K1246" s="686" t="str">
        <f t="shared" si="152"/>
        <v>22401</v>
      </c>
      <c r="L1246" s="686" t="str">
        <f t="shared" si="153"/>
        <v>2240106</v>
      </c>
    </row>
    <row r="1247" s="529" customFormat="1" ht="34.9" customHeight="1" spans="1:12">
      <c r="A1247" s="484">
        <v>2240108</v>
      </c>
      <c r="B1247" s="243" t="s">
        <v>1087</v>
      </c>
      <c r="C1247" s="561">
        <v>0</v>
      </c>
      <c r="D1247" s="561">
        <v>130</v>
      </c>
      <c r="E1247" s="478">
        <v>50</v>
      </c>
      <c r="F1247" s="477" t="str">
        <f t="shared" si="154"/>
        <v/>
      </c>
      <c r="G1247" s="477">
        <f t="shared" si="155"/>
        <v>0.384615384615385</v>
      </c>
      <c r="H1247" s="731" t="str">
        <f t="shared" si="156"/>
        <v>是</v>
      </c>
      <c r="I1247" s="732" t="str">
        <f t="shared" si="150"/>
        <v>项</v>
      </c>
      <c r="J1247" s="686" t="str">
        <f t="shared" si="151"/>
        <v>224</v>
      </c>
      <c r="K1247" s="686" t="str">
        <f t="shared" si="152"/>
        <v>22401</v>
      </c>
      <c r="L1247" s="686" t="str">
        <f t="shared" si="153"/>
        <v>2240108</v>
      </c>
    </row>
    <row r="1248" s="529" customFormat="1" ht="34.9" customHeight="1" spans="1:12">
      <c r="A1248" s="484">
        <v>2240109</v>
      </c>
      <c r="B1248" s="243" t="s">
        <v>1088</v>
      </c>
      <c r="C1248" s="561">
        <v>37</v>
      </c>
      <c r="D1248" s="561">
        <v>50</v>
      </c>
      <c r="E1248" s="561">
        <v>40</v>
      </c>
      <c r="F1248" s="477">
        <f t="shared" si="154"/>
        <v>0.0810810810810811</v>
      </c>
      <c r="G1248" s="477">
        <f t="shared" si="155"/>
        <v>0.8</v>
      </c>
      <c r="H1248" s="731" t="str">
        <f t="shared" si="156"/>
        <v>是</v>
      </c>
      <c r="I1248" s="732" t="str">
        <f t="shared" si="150"/>
        <v>项</v>
      </c>
      <c r="J1248" s="686" t="str">
        <f t="shared" si="151"/>
        <v>224</v>
      </c>
      <c r="K1248" s="686" t="str">
        <f t="shared" si="152"/>
        <v>22401</v>
      </c>
      <c r="L1248" s="686" t="str">
        <f t="shared" si="153"/>
        <v>2240109</v>
      </c>
    </row>
    <row r="1249" s="529" customFormat="1" ht="34.9" hidden="1" customHeight="1" spans="1:12">
      <c r="A1249" s="484">
        <v>2240150</v>
      </c>
      <c r="B1249" s="243" t="s">
        <v>160</v>
      </c>
      <c r="C1249" s="300">
        <v>0</v>
      </c>
      <c r="D1249" s="301">
        <v>0</v>
      </c>
      <c r="E1249" s="548">
        <v>0</v>
      </c>
      <c r="F1249" s="477" t="str">
        <f t="shared" si="154"/>
        <v/>
      </c>
      <c r="G1249" s="477" t="str">
        <f t="shared" si="155"/>
        <v/>
      </c>
      <c r="H1249" s="731" t="str">
        <f t="shared" si="156"/>
        <v>否</v>
      </c>
      <c r="I1249" s="732" t="str">
        <f t="shared" si="150"/>
        <v>项</v>
      </c>
      <c r="J1249" s="686" t="str">
        <f t="shared" si="151"/>
        <v>224</v>
      </c>
      <c r="K1249" s="686" t="str">
        <f t="shared" si="152"/>
        <v>22401</v>
      </c>
      <c r="L1249" s="686" t="str">
        <f t="shared" si="153"/>
        <v>2240150</v>
      </c>
    </row>
    <row r="1250" s="529" customFormat="1" ht="34.9" hidden="1" customHeight="1" spans="1:12">
      <c r="A1250" s="484">
        <v>2240199</v>
      </c>
      <c r="B1250" s="243" t="s">
        <v>1089</v>
      </c>
      <c r="C1250" s="300">
        <v>0</v>
      </c>
      <c r="D1250" s="301">
        <v>0</v>
      </c>
      <c r="E1250" s="548">
        <v>0</v>
      </c>
      <c r="F1250" s="477" t="str">
        <f t="shared" si="154"/>
        <v/>
      </c>
      <c r="G1250" s="477" t="str">
        <f t="shared" si="155"/>
        <v/>
      </c>
      <c r="H1250" s="731" t="str">
        <f t="shared" si="156"/>
        <v>否</v>
      </c>
      <c r="I1250" s="732" t="str">
        <f t="shared" si="150"/>
        <v>项</v>
      </c>
      <c r="J1250" s="686" t="str">
        <f t="shared" si="151"/>
        <v>224</v>
      </c>
      <c r="K1250" s="686" t="str">
        <f t="shared" si="152"/>
        <v>22401</v>
      </c>
      <c r="L1250" s="686" t="str">
        <f t="shared" si="153"/>
        <v>2240199</v>
      </c>
    </row>
    <row r="1251" s="529" customFormat="1" ht="34.9" customHeight="1" spans="1:12">
      <c r="A1251" s="482">
        <v>22402</v>
      </c>
      <c r="B1251" s="483" t="s">
        <v>1090</v>
      </c>
      <c r="C1251" s="693">
        <f>SUMIFS(C1252:C$1302,$I1252:$I$1302,"项",$K1252:$K$1302,$A1251)</f>
        <v>1580</v>
      </c>
      <c r="D1251" s="693">
        <f>SUMIFS(D1252:D$1302,$I1252:$I$1302,"项",$K1252:$K$1302,$A1251)</f>
        <v>1806</v>
      </c>
      <c r="E1251" s="693">
        <f>SUMIFS(E1252:E$1302,$I1252:$I$1302,"项",$K1252:$K$1302,$A1251)</f>
        <v>951</v>
      </c>
      <c r="F1251" s="477">
        <f t="shared" si="154"/>
        <v>-0.398101265822785</v>
      </c>
      <c r="G1251" s="477">
        <f t="shared" si="155"/>
        <v>0.526578073089701</v>
      </c>
      <c r="H1251" s="731" t="str">
        <f t="shared" si="156"/>
        <v>是</v>
      </c>
      <c r="I1251" s="732" t="str">
        <f t="shared" si="150"/>
        <v>款</v>
      </c>
      <c r="J1251" s="686" t="str">
        <f t="shared" si="151"/>
        <v>224</v>
      </c>
      <c r="K1251" s="686" t="str">
        <f t="shared" si="152"/>
        <v>22402</v>
      </c>
      <c r="L1251" s="686" t="str">
        <f t="shared" si="153"/>
        <v>22402</v>
      </c>
    </row>
    <row r="1252" s="529" customFormat="1" ht="34.9" customHeight="1" spans="1:12">
      <c r="A1252" s="484">
        <v>2240201</v>
      </c>
      <c r="B1252" s="243" t="s">
        <v>151</v>
      </c>
      <c r="C1252" s="561">
        <v>1517</v>
      </c>
      <c r="D1252" s="561">
        <v>1737</v>
      </c>
      <c r="E1252" s="561">
        <v>921</v>
      </c>
      <c r="F1252" s="477">
        <f t="shared" si="154"/>
        <v>-0.392880685563612</v>
      </c>
      <c r="G1252" s="477">
        <f t="shared" si="155"/>
        <v>0.530224525043178</v>
      </c>
      <c r="H1252" s="731" t="str">
        <f t="shared" si="156"/>
        <v>是</v>
      </c>
      <c r="I1252" s="732" t="str">
        <f t="shared" si="150"/>
        <v>项</v>
      </c>
      <c r="J1252" s="686" t="str">
        <f t="shared" si="151"/>
        <v>224</v>
      </c>
      <c r="K1252" s="686" t="str">
        <f t="shared" si="152"/>
        <v>22402</v>
      </c>
      <c r="L1252" s="686" t="str">
        <f t="shared" si="153"/>
        <v>2240201</v>
      </c>
    </row>
    <row r="1253" s="529" customFormat="1" ht="34.9" hidden="1" customHeight="1" spans="1:12">
      <c r="A1253" s="484">
        <v>2240202</v>
      </c>
      <c r="B1253" s="243" t="s">
        <v>152</v>
      </c>
      <c r="C1253" s="300">
        <v>0</v>
      </c>
      <c r="D1253" s="301">
        <v>0</v>
      </c>
      <c r="E1253" s="301">
        <v>0</v>
      </c>
      <c r="F1253" s="477" t="str">
        <f t="shared" si="154"/>
        <v/>
      </c>
      <c r="G1253" s="477" t="str">
        <f t="shared" si="155"/>
        <v/>
      </c>
      <c r="H1253" s="731" t="str">
        <f t="shared" si="156"/>
        <v>否</v>
      </c>
      <c r="I1253" s="732" t="str">
        <f t="shared" si="150"/>
        <v>项</v>
      </c>
      <c r="J1253" s="686" t="str">
        <f t="shared" si="151"/>
        <v>224</v>
      </c>
      <c r="K1253" s="686" t="str">
        <f t="shared" si="152"/>
        <v>22402</v>
      </c>
      <c r="L1253" s="686" t="str">
        <f t="shared" si="153"/>
        <v>2240202</v>
      </c>
    </row>
    <row r="1254" s="529" customFormat="1" ht="34.9" hidden="1" customHeight="1" spans="1:12">
      <c r="A1254" s="484">
        <v>2240203</v>
      </c>
      <c r="B1254" s="243" t="s">
        <v>153</v>
      </c>
      <c r="C1254" s="300">
        <v>0</v>
      </c>
      <c r="D1254" s="301">
        <v>0</v>
      </c>
      <c r="E1254" s="548">
        <v>0</v>
      </c>
      <c r="F1254" s="477" t="str">
        <f t="shared" si="154"/>
        <v/>
      </c>
      <c r="G1254" s="477" t="str">
        <f t="shared" si="155"/>
        <v/>
      </c>
      <c r="H1254" s="731" t="str">
        <f t="shared" si="156"/>
        <v>否</v>
      </c>
      <c r="I1254" s="732" t="str">
        <f t="shared" si="150"/>
        <v>项</v>
      </c>
      <c r="J1254" s="686" t="str">
        <f t="shared" si="151"/>
        <v>224</v>
      </c>
      <c r="K1254" s="686" t="str">
        <f t="shared" si="152"/>
        <v>22402</v>
      </c>
      <c r="L1254" s="686" t="str">
        <f t="shared" si="153"/>
        <v>2240203</v>
      </c>
    </row>
    <row r="1255" s="529" customFormat="1" ht="34.9" customHeight="1" spans="1:12">
      <c r="A1255" s="484">
        <v>2240204</v>
      </c>
      <c r="B1255" s="243" t="s">
        <v>1091</v>
      </c>
      <c r="C1255" s="561">
        <v>63</v>
      </c>
      <c r="D1255" s="561">
        <v>69</v>
      </c>
      <c r="E1255" s="478">
        <v>30</v>
      </c>
      <c r="F1255" s="477">
        <f t="shared" si="154"/>
        <v>-0.523809523809524</v>
      </c>
      <c r="G1255" s="477">
        <f t="shared" si="155"/>
        <v>0.434782608695652</v>
      </c>
      <c r="H1255" s="731" t="str">
        <f t="shared" si="156"/>
        <v>是</v>
      </c>
      <c r="I1255" s="732" t="str">
        <f t="shared" si="150"/>
        <v>项</v>
      </c>
      <c r="J1255" s="686" t="str">
        <f t="shared" si="151"/>
        <v>224</v>
      </c>
      <c r="K1255" s="686" t="str">
        <f t="shared" si="152"/>
        <v>22402</v>
      </c>
      <c r="L1255" s="686" t="str">
        <f t="shared" si="153"/>
        <v>2240204</v>
      </c>
    </row>
    <row r="1256" s="529" customFormat="1" ht="34.9" hidden="1" customHeight="1" spans="1:12">
      <c r="A1256" s="484">
        <v>2240299</v>
      </c>
      <c r="B1256" s="243" t="s">
        <v>1092</v>
      </c>
      <c r="C1256" s="300">
        <v>0</v>
      </c>
      <c r="D1256" s="301">
        <v>0</v>
      </c>
      <c r="E1256" s="548">
        <v>0</v>
      </c>
      <c r="F1256" s="477" t="str">
        <f t="shared" si="154"/>
        <v/>
      </c>
      <c r="G1256" s="477" t="str">
        <f t="shared" si="155"/>
        <v/>
      </c>
      <c r="H1256" s="731" t="str">
        <f t="shared" si="156"/>
        <v>否</v>
      </c>
      <c r="I1256" s="732" t="str">
        <f t="shared" si="150"/>
        <v>项</v>
      </c>
      <c r="J1256" s="686" t="str">
        <f t="shared" si="151"/>
        <v>224</v>
      </c>
      <c r="K1256" s="686" t="str">
        <f t="shared" si="152"/>
        <v>22402</v>
      </c>
      <c r="L1256" s="686" t="str">
        <f t="shared" si="153"/>
        <v>2240299</v>
      </c>
    </row>
    <row r="1257" s="529" customFormat="1" ht="34.9" hidden="1" customHeight="1" spans="1:12">
      <c r="A1257" s="482">
        <v>22404</v>
      </c>
      <c r="B1257" s="483" t="s">
        <v>1093</v>
      </c>
      <c r="C1257" s="297">
        <f>SUMIFS(C1258:C$1302,$I1258:$I$1302,"项",$K1258:$K$1302,$A1257)</f>
        <v>0</v>
      </c>
      <c r="D1257" s="297">
        <f>SUMIFS(D1258:D$1302,$I1258:$I$1302,"项",$K1258:$K$1302,$A1257)</f>
        <v>0</v>
      </c>
      <c r="E1257" s="297">
        <f>SUMIFS(E1258:E$1302,$I1258:$I$1302,"项",$K1258:$K$1302,$A1257)</f>
        <v>0</v>
      </c>
      <c r="F1257" s="477" t="str">
        <f t="shared" si="154"/>
        <v/>
      </c>
      <c r="G1257" s="477" t="str">
        <f t="shared" si="155"/>
        <v/>
      </c>
      <c r="H1257" s="731" t="str">
        <f t="shared" si="156"/>
        <v>否</v>
      </c>
      <c r="I1257" s="732" t="str">
        <f t="shared" si="150"/>
        <v>款</v>
      </c>
      <c r="J1257" s="686" t="str">
        <f t="shared" si="151"/>
        <v>224</v>
      </c>
      <c r="K1257" s="686" t="str">
        <f t="shared" si="152"/>
        <v>22404</v>
      </c>
      <c r="L1257" s="686" t="str">
        <f t="shared" si="153"/>
        <v>22404</v>
      </c>
    </row>
    <row r="1258" s="529" customFormat="1" ht="34.9" hidden="1" customHeight="1" spans="1:12">
      <c r="A1258" s="484">
        <v>2240401</v>
      </c>
      <c r="B1258" s="243" t="s">
        <v>151</v>
      </c>
      <c r="C1258" s="300">
        <v>0</v>
      </c>
      <c r="D1258" s="301">
        <v>0</v>
      </c>
      <c r="E1258" s="548">
        <v>0</v>
      </c>
      <c r="F1258" s="477" t="str">
        <f t="shared" si="154"/>
        <v/>
      </c>
      <c r="G1258" s="477" t="str">
        <f t="shared" si="155"/>
        <v/>
      </c>
      <c r="H1258" s="731" t="str">
        <f t="shared" si="156"/>
        <v>否</v>
      </c>
      <c r="I1258" s="732" t="str">
        <f t="shared" si="150"/>
        <v>项</v>
      </c>
      <c r="J1258" s="686" t="str">
        <f t="shared" si="151"/>
        <v>224</v>
      </c>
      <c r="K1258" s="686" t="str">
        <f t="shared" si="152"/>
        <v>22404</v>
      </c>
      <c r="L1258" s="686" t="str">
        <f t="shared" si="153"/>
        <v>2240401</v>
      </c>
    </row>
    <row r="1259" s="529" customFormat="1" ht="34.9" hidden="1" customHeight="1" spans="1:12">
      <c r="A1259" s="484">
        <v>2240402</v>
      </c>
      <c r="B1259" s="243" t="s">
        <v>152</v>
      </c>
      <c r="C1259" s="300">
        <v>0</v>
      </c>
      <c r="D1259" s="301">
        <v>0</v>
      </c>
      <c r="E1259" s="548">
        <v>0</v>
      </c>
      <c r="F1259" s="477" t="str">
        <f t="shared" si="154"/>
        <v/>
      </c>
      <c r="G1259" s="477" t="str">
        <f t="shared" si="155"/>
        <v/>
      </c>
      <c r="H1259" s="731" t="str">
        <f t="shared" si="156"/>
        <v>否</v>
      </c>
      <c r="I1259" s="732" t="str">
        <f t="shared" si="150"/>
        <v>项</v>
      </c>
      <c r="J1259" s="686" t="str">
        <f t="shared" si="151"/>
        <v>224</v>
      </c>
      <c r="K1259" s="686" t="str">
        <f t="shared" si="152"/>
        <v>22404</v>
      </c>
      <c r="L1259" s="686" t="str">
        <f t="shared" si="153"/>
        <v>2240402</v>
      </c>
    </row>
    <row r="1260" s="529" customFormat="1" ht="34.9" hidden="1" customHeight="1" spans="1:12">
      <c r="A1260" s="484">
        <v>2240403</v>
      </c>
      <c r="B1260" s="243" t="s">
        <v>153</v>
      </c>
      <c r="C1260" s="300">
        <v>0</v>
      </c>
      <c r="D1260" s="301">
        <v>0</v>
      </c>
      <c r="E1260" s="548">
        <v>0</v>
      </c>
      <c r="F1260" s="477" t="str">
        <f t="shared" si="154"/>
        <v/>
      </c>
      <c r="G1260" s="477" t="str">
        <f t="shared" si="155"/>
        <v/>
      </c>
      <c r="H1260" s="731" t="str">
        <f t="shared" si="156"/>
        <v>否</v>
      </c>
      <c r="I1260" s="732" t="str">
        <f t="shared" si="150"/>
        <v>项</v>
      </c>
      <c r="J1260" s="686" t="str">
        <f t="shared" si="151"/>
        <v>224</v>
      </c>
      <c r="K1260" s="686" t="str">
        <f t="shared" si="152"/>
        <v>22404</v>
      </c>
      <c r="L1260" s="686" t="str">
        <f t="shared" si="153"/>
        <v>2240403</v>
      </c>
    </row>
    <row r="1261" s="529" customFormat="1" ht="34.9" hidden="1" customHeight="1" spans="1:12">
      <c r="A1261" s="484">
        <v>2240404</v>
      </c>
      <c r="B1261" s="243" t="s">
        <v>1094</v>
      </c>
      <c r="C1261" s="300">
        <v>0</v>
      </c>
      <c r="D1261" s="301">
        <v>0</v>
      </c>
      <c r="E1261" s="548">
        <v>0</v>
      </c>
      <c r="F1261" s="477" t="str">
        <f t="shared" si="154"/>
        <v/>
      </c>
      <c r="G1261" s="477" t="str">
        <f t="shared" si="155"/>
        <v/>
      </c>
      <c r="H1261" s="731" t="str">
        <f t="shared" si="156"/>
        <v>否</v>
      </c>
      <c r="I1261" s="732" t="str">
        <f t="shared" si="150"/>
        <v>项</v>
      </c>
      <c r="J1261" s="686" t="str">
        <f t="shared" si="151"/>
        <v>224</v>
      </c>
      <c r="K1261" s="686" t="str">
        <f t="shared" si="152"/>
        <v>22404</v>
      </c>
      <c r="L1261" s="686" t="str">
        <f t="shared" si="153"/>
        <v>2240404</v>
      </c>
    </row>
    <row r="1262" s="529" customFormat="1" ht="34.9" hidden="1" customHeight="1" spans="1:12">
      <c r="A1262" s="484">
        <v>2240405</v>
      </c>
      <c r="B1262" s="243" t="s">
        <v>1095</v>
      </c>
      <c r="C1262" s="300">
        <v>0</v>
      </c>
      <c r="D1262" s="301">
        <v>0</v>
      </c>
      <c r="E1262" s="548">
        <v>0</v>
      </c>
      <c r="F1262" s="477" t="str">
        <f t="shared" si="154"/>
        <v/>
      </c>
      <c r="G1262" s="477" t="str">
        <f t="shared" si="155"/>
        <v/>
      </c>
      <c r="H1262" s="731" t="str">
        <f t="shared" si="156"/>
        <v>否</v>
      </c>
      <c r="I1262" s="732" t="str">
        <f t="shared" si="150"/>
        <v>项</v>
      </c>
      <c r="J1262" s="686" t="str">
        <f t="shared" si="151"/>
        <v>224</v>
      </c>
      <c r="K1262" s="686" t="str">
        <f t="shared" si="152"/>
        <v>22404</v>
      </c>
      <c r="L1262" s="686" t="str">
        <f t="shared" si="153"/>
        <v>2240405</v>
      </c>
    </row>
    <row r="1263" s="529" customFormat="1" ht="34.9" hidden="1" customHeight="1" spans="1:12">
      <c r="A1263" s="484">
        <v>2240450</v>
      </c>
      <c r="B1263" s="243" t="s">
        <v>160</v>
      </c>
      <c r="C1263" s="300">
        <v>0</v>
      </c>
      <c r="D1263" s="301">
        <v>0</v>
      </c>
      <c r="E1263" s="548">
        <v>0</v>
      </c>
      <c r="F1263" s="477" t="str">
        <f t="shared" si="154"/>
        <v/>
      </c>
      <c r="G1263" s="477" t="str">
        <f t="shared" si="155"/>
        <v/>
      </c>
      <c r="H1263" s="731" t="str">
        <f t="shared" si="156"/>
        <v>否</v>
      </c>
      <c r="I1263" s="732" t="str">
        <f t="shared" si="150"/>
        <v>项</v>
      </c>
      <c r="J1263" s="686" t="str">
        <f t="shared" si="151"/>
        <v>224</v>
      </c>
      <c r="K1263" s="686" t="str">
        <f t="shared" si="152"/>
        <v>22404</v>
      </c>
      <c r="L1263" s="686" t="str">
        <f t="shared" si="153"/>
        <v>2240450</v>
      </c>
    </row>
    <row r="1264" s="529" customFormat="1" ht="34.9" hidden="1" customHeight="1" spans="1:12">
      <c r="A1264" s="484">
        <v>2240499</v>
      </c>
      <c r="B1264" s="243" t="s">
        <v>1096</v>
      </c>
      <c r="C1264" s="300">
        <v>0</v>
      </c>
      <c r="D1264" s="301">
        <v>0</v>
      </c>
      <c r="E1264" s="548">
        <v>0</v>
      </c>
      <c r="F1264" s="477" t="str">
        <f t="shared" si="154"/>
        <v/>
      </c>
      <c r="G1264" s="477" t="str">
        <f t="shared" si="155"/>
        <v/>
      </c>
      <c r="H1264" s="731" t="str">
        <f t="shared" si="156"/>
        <v>否</v>
      </c>
      <c r="I1264" s="732" t="str">
        <f t="shared" si="150"/>
        <v>项</v>
      </c>
      <c r="J1264" s="686" t="str">
        <f t="shared" si="151"/>
        <v>224</v>
      </c>
      <c r="K1264" s="686" t="str">
        <f t="shared" si="152"/>
        <v>22404</v>
      </c>
      <c r="L1264" s="686" t="str">
        <f t="shared" si="153"/>
        <v>2240499</v>
      </c>
    </row>
    <row r="1265" s="529" customFormat="1" ht="34.9" customHeight="1" spans="1:12">
      <c r="A1265" s="482">
        <v>22405</v>
      </c>
      <c r="B1265" s="483" t="s">
        <v>1097</v>
      </c>
      <c r="C1265" s="693">
        <f>SUMIFS(C1266:C$1302,$I1266:$I$1302,"项",$K1266:$K$1302,$A1265)</f>
        <v>128</v>
      </c>
      <c r="D1265" s="693">
        <f>SUMIFS(D1266:D$1302,$I1266:$I$1302,"项",$K1266:$K$1302,$A1265)</f>
        <v>446</v>
      </c>
      <c r="E1265" s="693">
        <f>SUMIFS(E1266:E$1302,$I1266:$I$1302,"项",$K1266:$K$1302,$A1265)</f>
        <v>135</v>
      </c>
      <c r="F1265" s="477">
        <f t="shared" si="154"/>
        <v>0.0546875</v>
      </c>
      <c r="G1265" s="477">
        <f t="shared" si="155"/>
        <v>0.302690582959641</v>
      </c>
      <c r="H1265" s="731" t="str">
        <f t="shared" si="156"/>
        <v>是</v>
      </c>
      <c r="I1265" s="732" t="str">
        <f t="shared" si="150"/>
        <v>款</v>
      </c>
      <c r="J1265" s="686" t="str">
        <f t="shared" si="151"/>
        <v>224</v>
      </c>
      <c r="K1265" s="686" t="str">
        <f t="shared" si="152"/>
        <v>22405</v>
      </c>
      <c r="L1265" s="686" t="str">
        <f t="shared" si="153"/>
        <v>22405</v>
      </c>
    </row>
    <row r="1266" s="529" customFormat="1" ht="34.9" customHeight="1" spans="1:12">
      <c r="A1266" s="484">
        <v>2240501</v>
      </c>
      <c r="B1266" s="243" t="s">
        <v>151</v>
      </c>
      <c r="C1266" s="561">
        <v>2</v>
      </c>
      <c r="D1266" s="561">
        <v>0</v>
      </c>
      <c r="E1266" s="478">
        <v>1</v>
      </c>
      <c r="F1266" s="477">
        <f t="shared" si="154"/>
        <v>-0.5</v>
      </c>
      <c r="G1266" s="477" t="str">
        <f t="shared" si="155"/>
        <v/>
      </c>
      <c r="H1266" s="731" t="str">
        <f t="shared" si="156"/>
        <v>是</v>
      </c>
      <c r="I1266" s="732" t="str">
        <f t="shared" si="150"/>
        <v>项</v>
      </c>
      <c r="J1266" s="686" t="str">
        <f t="shared" si="151"/>
        <v>224</v>
      </c>
      <c r="K1266" s="686" t="str">
        <f t="shared" si="152"/>
        <v>22405</v>
      </c>
      <c r="L1266" s="686" t="str">
        <f t="shared" si="153"/>
        <v>2240501</v>
      </c>
    </row>
    <row r="1267" s="529" customFormat="1" ht="34.9" hidden="1" customHeight="1" spans="1:12">
      <c r="A1267" s="484">
        <v>2240502</v>
      </c>
      <c r="B1267" s="243" t="s">
        <v>152</v>
      </c>
      <c r="C1267" s="300">
        <v>0</v>
      </c>
      <c r="D1267" s="301">
        <v>0</v>
      </c>
      <c r="E1267" s="548">
        <v>0</v>
      </c>
      <c r="F1267" s="477" t="str">
        <f t="shared" si="154"/>
        <v/>
      </c>
      <c r="G1267" s="477" t="str">
        <f t="shared" si="155"/>
        <v/>
      </c>
      <c r="H1267" s="731" t="str">
        <f t="shared" si="156"/>
        <v>否</v>
      </c>
      <c r="I1267" s="732" t="str">
        <f t="shared" si="150"/>
        <v>项</v>
      </c>
      <c r="J1267" s="686" t="str">
        <f t="shared" si="151"/>
        <v>224</v>
      </c>
      <c r="K1267" s="686" t="str">
        <f t="shared" si="152"/>
        <v>22405</v>
      </c>
      <c r="L1267" s="686" t="str">
        <f t="shared" si="153"/>
        <v>2240502</v>
      </c>
    </row>
    <row r="1268" s="529" customFormat="1" ht="34.9" hidden="1" customHeight="1" spans="1:12">
      <c r="A1268" s="484">
        <v>2240503</v>
      </c>
      <c r="B1268" s="243" t="s">
        <v>153</v>
      </c>
      <c r="C1268" s="300">
        <v>0</v>
      </c>
      <c r="D1268" s="301">
        <v>0</v>
      </c>
      <c r="E1268" s="301">
        <v>0</v>
      </c>
      <c r="F1268" s="477" t="str">
        <f t="shared" si="154"/>
        <v/>
      </c>
      <c r="G1268" s="477" t="str">
        <f t="shared" si="155"/>
        <v/>
      </c>
      <c r="H1268" s="731" t="str">
        <f t="shared" si="156"/>
        <v>否</v>
      </c>
      <c r="I1268" s="732" t="str">
        <f t="shared" si="150"/>
        <v>项</v>
      </c>
      <c r="J1268" s="686" t="str">
        <f t="shared" si="151"/>
        <v>224</v>
      </c>
      <c r="K1268" s="686" t="str">
        <f t="shared" si="152"/>
        <v>22405</v>
      </c>
      <c r="L1268" s="686" t="str">
        <f t="shared" si="153"/>
        <v>2240503</v>
      </c>
    </row>
    <row r="1269" s="529" customFormat="1" ht="34.9" customHeight="1" spans="1:12">
      <c r="A1269" s="484">
        <v>2240504</v>
      </c>
      <c r="B1269" s="243" t="s">
        <v>1098</v>
      </c>
      <c r="C1269" s="561">
        <v>22</v>
      </c>
      <c r="D1269" s="561">
        <v>0</v>
      </c>
      <c r="E1269" s="478">
        <v>0</v>
      </c>
      <c r="F1269" s="477">
        <f t="shared" si="154"/>
        <v>-1</v>
      </c>
      <c r="G1269" s="477" t="str">
        <f t="shared" si="155"/>
        <v/>
      </c>
      <c r="H1269" s="731" t="str">
        <f t="shared" si="156"/>
        <v>是</v>
      </c>
      <c r="I1269" s="732" t="str">
        <f t="shared" si="150"/>
        <v>项</v>
      </c>
      <c r="J1269" s="686" t="str">
        <f t="shared" si="151"/>
        <v>224</v>
      </c>
      <c r="K1269" s="686" t="str">
        <f t="shared" si="152"/>
        <v>22405</v>
      </c>
      <c r="L1269" s="686" t="str">
        <f t="shared" si="153"/>
        <v>2240504</v>
      </c>
    </row>
    <row r="1270" s="529" customFormat="1" ht="34.9" customHeight="1" spans="1:12">
      <c r="A1270" s="484">
        <v>2240505</v>
      </c>
      <c r="B1270" s="243" t="s">
        <v>1099</v>
      </c>
      <c r="C1270" s="561">
        <v>5</v>
      </c>
      <c r="D1270" s="561">
        <v>21</v>
      </c>
      <c r="E1270" s="478">
        <v>15</v>
      </c>
      <c r="F1270" s="477">
        <f t="shared" si="154"/>
        <v>2</v>
      </c>
      <c r="G1270" s="477">
        <f t="shared" si="155"/>
        <v>0.714285714285714</v>
      </c>
      <c r="H1270" s="731" t="str">
        <f t="shared" si="156"/>
        <v>是</v>
      </c>
      <c r="I1270" s="732" t="str">
        <f t="shared" si="150"/>
        <v>项</v>
      </c>
      <c r="J1270" s="686" t="str">
        <f t="shared" si="151"/>
        <v>224</v>
      </c>
      <c r="K1270" s="686" t="str">
        <f t="shared" si="152"/>
        <v>22405</v>
      </c>
      <c r="L1270" s="686" t="str">
        <f t="shared" si="153"/>
        <v>2240505</v>
      </c>
    </row>
    <row r="1271" s="529" customFormat="1" ht="34.9" hidden="1" customHeight="1" spans="1:12">
      <c r="A1271" s="484">
        <v>2240506</v>
      </c>
      <c r="B1271" s="243" t="s">
        <v>1100</v>
      </c>
      <c r="C1271" s="300">
        <v>0</v>
      </c>
      <c r="D1271" s="301">
        <v>0</v>
      </c>
      <c r="E1271" s="548">
        <v>0</v>
      </c>
      <c r="F1271" s="477" t="str">
        <f t="shared" si="154"/>
        <v/>
      </c>
      <c r="G1271" s="477" t="str">
        <f t="shared" si="155"/>
        <v/>
      </c>
      <c r="H1271" s="731" t="str">
        <f t="shared" si="156"/>
        <v>否</v>
      </c>
      <c r="I1271" s="732" t="str">
        <f t="shared" si="150"/>
        <v>项</v>
      </c>
      <c r="J1271" s="686" t="str">
        <f t="shared" si="151"/>
        <v>224</v>
      </c>
      <c r="K1271" s="686" t="str">
        <f t="shared" si="152"/>
        <v>22405</v>
      </c>
      <c r="L1271" s="686" t="str">
        <f t="shared" si="153"/>
        <v>2240506</v>
      </c>
    </row>
    <row r="1272" s="529" customFormat="1" ht="34.9" customHeight="1" spans="1:12">
      <c r="A1272" s="484">
        <v>2240507</v>
      </c>
      <c r="B1272" s="243" t="s">
        <v>1101</v>
      </c>
      <c r="C1272" s="561">
        <v>0</v>
      </c>
      <c r="D1272" s="561">
        <v>289</v>
      </c>
      <c r="E1272" s="478">
        <v>0</v>
      </c>
      <c r="F1272" s="477" t="str">
        <f t="shared" si="154"/>
        <v/>
      </c>
      <c r="G1272" s="477">
        <f t="shared" si="155"/>
        <v>0</v>
      </c>
      <c r="H1272" s="731" t="str">
        <f t="shared" si="156"/>
        <v>是</v>
      </c>
      <c r="I1272" s="732" t="str">
        <f t="shared" si="150"/>
        <v>项</v>
      </c>
      <c r="J1272" s="686" t="str">
        <f t="shared" si="151"/>
        <v>224</v>
      </c>
      <c r="K1272" s="686" t="str">
        <f t="shared" si="152"/>
        <v>22405</v>
      </c>
      <c r="L1272" s="686" t="str">
        <f t="shared" si="153"/>
        <v>2240507</v>
      </c>
    </row>
    <row r="1273" s="529" customFormat="1" ht="34.9" hidden="1" customHeight="1" spans="1:12">
      <c r="A1273" s="484">
        <v>2240508</v>
      </c>
      <c r="B1273" s="243" t="s">
        <v>1102</v>
      </c>
      <c r="C1273" s="300">
        <v>0</v>
      </c>
      <c r="D1273" s="301">
        <v>0</v>
      </c>
      <c r="E1273" s="548">
        <v>0</v>
      </c>
      <c r="F1273" s="477" t="str">
        <f t="shared" si="154"/>
        <v/>
      </c>
      <c r="G1273" s="477" t="str">
        <f t="shared" si="155"/>
        <v/>
      </c>
      <c r="H1273" s="731" t="str">
        <f t="shared" si="156"/>
        <v>否</v>
      </c>
      <c r="I1273" s="732" t="str">
        <f t="shared" si="150"/>
        <v>项</v>
      </c>
      <c r="J1273" s="686" t="str">
        <f t="shared" si="151"/>
        <v>224</v>
      </c>
      <c r="K1273" s="686" t="str">
        <f t="shared" si="152"/>
        <v>22405</v>
      </c>
      <c r="L1273" s="686" t="str">
        <f t="shared" si="153"/>
        <v>2240508</v>
      </c>
    </row>
    <row r="1274" s="529" customFormat="1" ht="34.9" hidden="1" customHeight="1" spans="1:12">
      <c r="A1274" s="484">
        <v>2240509</v>
      </c>
      <c r="B1274" s="243" t="s">
        <v>1103</v>
      </c>
      <c r="C1274" s="300">
        <v>0</v>
      </c>
      <c r="D1274" s="301">
        <v>0</v>
      </c>
      <c r="E1274" s="548">
        <v>0</v>
      </c>
      <c r="F1274" s="477" t="str">
        <f t="shared" si="154"/>
        <v/>
      </c>
      <c r="G1274" s="477" t="str">
        <f t="shared" si="155"/>
        <v/>
      </c>
      <c r="H1274" s="731" t="str">
        <f t="shared" si="156"/>
        <v>否</v>
      </c>
      <c r="I1274" s="732" t="str">
        <f t="shared" si="150"/>
        <v>项</v>
      </c>
      <c r="J1274" s="686" t="str">
        <f t="shared" si="151"/>
        <v>224</v>
      </c>
      <c r="K1274" s="686" t="str">
        <f t="shared" si="152"/>
        <v>22405</v>
      </c>
      <c r="L1274" s="686" t="str">
        <f t="shared" si="153"/>
        <v>2240509</v>
      </c>
    </row>
    <row r="1275" s="529" customFormat="1" ht="34.9" customHeight="1" spans="1:12">
      <c r="A1275" s="484">
        <v>2240510</v>
      </c>
      <c r="B1275" s="243" t="s">
        <v>1104</v>
      </c>
      <c r="C1275" s="561">
        <v>6</v>
      </c>
      <c r="D1275" s="561">
        <v>34</v>
      </c>
      <c r="E1275" s="478">
        <v>3</v>
      </c>
      <c r="F1275" s="477">
        <f t="shared" si="154"/>
        <v>-0.5</v>
      </c>
      <c r="G1275" s="477">
        <f t="shared" si="155"/>
        <v>0.0882352941176471</v>
      </c>
      <c r="H1275" s="731" t="str">
        <f t="shared" si="156"/>
        <v>是</v>
      </c>
      <c r="I1275" s="732" t="str">
        <f t="shared" si="150"/>
        <v>项</v>
      </c>
      <c r="J1275" s="686" t="str">
        <f t="shared" si="151"/>
        <v>224</v>
      </c>
      <c r="K1275" s="686" t="str">
        <f t="shared" si="152"/>
        <v>22405</v>
      </c>
      <c r="L1275" s="686" t="str">
        <f t="shared" si="153"/>
        <v>2240510</v>
      </c>
    </row>
    <row r="1276" s="529" customFormat="1" ht="34.9" customHeight="1" spans="1:12">
      <c r="A1276" s="484">
        <v>2240550</v>
      </c>
      <c r="B1276" s="243" t="s">
        <v>1105</v>
      </c>
      <c r="C1276" s="561">
        <v>93</v>
      </c>
      <c r="D1276" s="561">
        <v>102</v>
      </c>
      <c r="E1276" s="478">
        <v>116</v>
      </c>
      <c r="F1276" s="477">
        <f t="shared" si="154"/>
        <v>0.247311827956989</v>
      </c>
      <c r="G1276" s="477">
        <f t="shared" si="155"/>
        <v>1.13725490196078</v>
      </c>
      <c r="H1276" s="731" t="str">
        <f t="shared" si="156"/>
        <v>是</v>
      </c>
      <c r="I1276" s="732" t="str">
        <f t="shared" si="150"/>
        <v>项</v>
      </c>
      <c r="J1276" s="686" t="str">
        <f t="shared" si="151"/>
        <v>224</v>
      </c>
      <c r="K1276" s="686" t="str">
        <f t="shared" si="152"/>
        <v>22405</v>
      </c>
      <c r="L1276" s="686" t="str">
        <f t="shared" si="153"/>
        <v>2240550</v>
      </c>
    </row>
    <row r="1277" s="529" customFormat="1" ht="34.9" hidden="1" customHeight="1" spans="1:12">
      <c r="A1277" s="484">
        <v>2240599</v>
      </c>
      <c r="B1277" s="243" t="s">
        <v>1106</v>
      </c>
      <c r="C1277" s="300">
        <v>0</v>
      </c>
      <c r="D1277" s="301">
        <v>0</v>
      </c>
      <c r="E1277" s="548">
        <v>0</v>
      </c>
      <c r="F1277" s="477" t="str">
        <f t="shared" si="154"/>
        <v/>
      </c>
      <c r="G1277" s="477" t="str">
        <f t="shared" si="155"/>
        <v/>
      </c>
      <c r="H1277" s="731" t="str">
        <f t="shared" si="156"/>
        <v>否</v>
      </c>
      <c r="I1277" s="732" t="str">
        <f t="shared" si="150"/>
        <v>项</v>
      </c>
      <c r="J1277" s="686" t="str">
        <f t="shared" si="151"/>
        <v>224</v>
      </c>
      <c r="K1277" s="686" t="str">
        <f t="shared" si="152"/>
        <v>22405</v>
      </c>
      <c r="L1277" s="686" t="str">
        <f t="shared" si="153"/>
        <v>2240599</v>
      </c>
    </row>
    <row r="1278" s="529" customFormat="1" ht="34.9" customHeight="1" spans="1:12">
      <c r="A1278" s="482">
        <v>22406</v>
      </c>
      <c r="B1278" s="483" t="s">
        <v>1107</v>
      </c>
      <c r="C1278" s="693">
        <f>SUMIFS(C1279:C$1302,$I1279:$I$1302,"项",$K1279:$K$1302,$A1278)</f>
        <v>1767</v>
      </c>
      <c r="D1278" s="693">
        <f>SUMIFS(D1279:D$1302,$I1279:$I$1302,"项",$K1279:$K$1302,$A1278)</f>
        <v>934</v>
      </c>
      <c r="E1278" s="693">
        <f>SUMIFS(E1279:E$1302,$I1279:$I$1302,"项",$K1279:$K$1302,$A1278)</f>
        <v>1195</v>
      </c>
      <c r="F1278" s="477">
        <f t="shared" si="154"/>
        <v>-0.323712507074137</v>
      </c>
      <c r="G1278" s="477">
        <f t="shared" si="155"/>
        <v>1.27944325481799</v>
      </c>
      <c r="H1278" s="731" t="str">
        <f t="shared" si="156"/>
        <v>是</v>
      </c>
      <c r="I1278" s="732" t="str">
        <f t="shared" si="150"/>
        <v>款</v>
      </c>
      <c r="J1278" s="686" t="str">
        <f t="shared" si="151"/>
        <v>224</v>
      </c>
      <c r="K1278" s="686" t="str">
        <f t="shared" si="152"/>
        <v>22406</v>
      </c>
      <c r="L1278" s="686" t="str">
        <f t="shared" si="153"/>
        <v>22406</v>
      </c>
    </row>
    <row r="1279" s="529" customFormat="1" ht="34.9" customHeight="1" spans="1:12">
      <c r="A1279" s="484">
        <v>2240601</v>
      </c>
      <c r="B1279" s="243" t="s">
        <v>1108</v>
      </c>
      <c r="C1279" s="561">
        <v>1757</v>
      </c>
      <c r="D1279" s="561">
        <v>856</v>
      </c>
      <c r="E1279" s="478">
        <v>1122</v>
      </c>
      <c r="F1279" s="477">
        <f t="shared" si="154"/>
        <v>-0.361411496869664</v>
      </c>
      <c r="G1279" s="477">
        <f t="shared" si="155"/>
        <v>1.3107476635514</v>
      </c>
      <c r="H1279" s="731" t="str">
        <f t="shared" si="156"/>
        <v>是</v>
      </c>
      <c r="I1279" s="732" t="str">
        <f t="shared" si="150"/>
        <v>项</v>
      </c>
      <c r="J1279" s="686" t="str">
        <f t="shared" si="151"/>
        <v>224</v>
      </c>
      <c r="K1279" s="686" t="str">
        <f t="shared" si="152"/>
        <v>22406</v>
      </c>
      <c r="L1279" s="686" t="str">
        <f t="shared" si="153"/>
        <v>2240601</v>
      </c>
    </row>
    <row r="1280" s="529" customFormat="1" ht="34.9" hidden="1" customHeight="1" spans="1:12">
      <c r="A1280" s="484">
        <v>2240602</v>
      </c>
      <c r="B1280" s="243" t="s">
        <v>1109</v>
      </c>
      <c r="C1280" s="300">
        <v>0</v>
      </c>
      <c r="D1280" s="301">
        <v>0</v>
      </c>
      <c r="E1280" s="548">
        <v>0</v>
      </c>
      <c r="F1280" s="477" t="str">
        <f t="shared" si="154"/>
        <v/>
      </c>
      <c r="G1280" s="477" t="str">
        <f t="shared" si="155"/>
        <v/>
      </c>
      <c r="H1280" s="731" t="str">
        <f t="shared" si="156"/>
        <v>否</v>
      </c>
      <c r="I1280" s="732" t="str">
        <f t="shared" si="150"/>
        <v>项</v>
      </c>
      <c r="J1280" s="686" t="str">
        <f t="shared" si="151"/>
        <v>224</v>
      </c>
      <c r="K1280" s="686" t="str">
        <f t="shared" si="152"/>
        <v>22406</v>
      </c>
      <c r="L1280" s="686" t="str">
        <f t="shared" si="153"/>
        <v>2240602</v>
      </c>
    </row>
    <row r="1281" s="529" customFormat="1" ht="34.9" customHeight="1" spans="1:12">
      <c r="A1281" s="484">
        <v>2240699</v>
      </c>
      <c r="B1281" s="243" t="s">
        <v>1110</v>
      </c>
      <c r="C1281" s="561">
        <v>10</v>
      </c>
      <c r="D1281" s="561">
        <v>78</v>
      </c>
      <c r="E1281" s="478">
        <v>73</v>
      </c>
      <c r="F1281" s="477">
        <f t="shared" si="154"/>
        <v>6.3</v>
      </c>
      <c r="G1281" s="477">
        <f t="shared" si="155"/>
        <v>0.935897435897436</v>
      </c>
      <c r="H1281" s="731" t="str">
        <f t="shared" si="156"/>
        <v>是</v>
      </c>
      <c r="I1281" s="732" t="str">
        <f t="shared" si="150"/>
        <v>项</v>
      </c>
      <c r="J1281" s="686" t="str">
        <f t="shared" si="151"/>
        <v>224</v>
      </c>
      <c r="K1281" s="686" t="str">
        <f t="shared" si="152"/>
        <v>22406</v>
      </c>
      <c r="L1281" s="686" t="str">
        <f t="shared" si="153"/>
        <v>2240699</v>
      </c>
    </row>
    <row r="1282" s="529" customFormat="1" ht="34.9" customHeight="1" spans="1:12">
      <c r="A1282" s="482">
        <v>22407</v>
      </c>
      <c r="B1282" s="483" t="s">
        <v>1111</v>
      </c>
      <c r="C1282" s="693">
        <f>SUMIFS(C1283:C$1302,$I1283:$I$1302,"项",$K1283:$K$1302,$A1282)</f>
        <v>527</v>
      </c>
      <c r="D1282" s="693">
        <f>SUMIFS(D1283:D$1302,$I1283:$I$1302,"项",$K1283:$K$1302,$A1282)</f>
        <v>147</v>
      </c>
      <c r="E1282" s="693">
        <f>SUMIFS(E1283:E$1302,$I1283:$I$1302,"项",$K1283:$K$1302,$A1282)</f>
        <v>370</v>
      </c>
      <c r="F1282" s="477">
        <f t="shared" si="154"/>
        <v>-0.297912713472486</v>
      </c>
      <c r="G1282" s="477">
        <f t="shared" si="155"/>
        <v>2.51700680272109</v>
      </c>
      <c r="H1282" s="731" t="str">
        <f t="shared" si="156"/>
        <v>是</v>
      </c>
      <c r="I1282" s="732" t="str">
        <f t="shared" si="150"/>
        <v>款</v>
      </c>
      <c r="J1282" s="686" t="str">
        <f t="shared" si="151"/>
        <v>224</v>
      </c>
      <c r="K1282" s="686" t="str">
        <f t="shared" si="152"/>
        <v>22407</v>
      </c>
      <c r="L1282" s="686" t="str">
        <f t="shared" si="153"/>
        <v>22407</v>
      </c>
    </row>
    <row r="1283" s="529" customFormat="1" ht="34.9" customHeight="1" spans="1:12">
      <c r="A1283" s="484">
        <v>2240703</v>
      </c>
      <c r="B1283" s="243" t="s">
        <v>1112</v>
      </c>
      <c r="C1283" s="561">
        <v>527</v>
      </c>
      <c r="D1283" s="561">
        <v>147</v>
      </c>
      <c r="E1283" s="478">
        <v>370</v>
      </c>
      <c r="F1283" s="477">
        <f t="shared" si="154"/>
        <v>-0.297912713472486</v>
      </c>
      <c r="G1283" s="477">
        <f t="shared" si="155"/>
        <v>2.51700680272109</v>
      </c>
      <c r="H1283" s="731" t="str">
        <f t="shared" si="156"/>
        <v>是</v>
      </c>
      <c r="I1283" s="732" t="str">
        <f t="shared" si="150"/>
        <v>项</v>
      </c>
      <c r="J1283" s="686" t="str">
        <f t="shared" si="151"/>
        <v>224</v>
      </c>
      <c r="K1283" s="686" t="str">
        <f t="shared" si="152"/>
        <v>22407</v>
      </c>
      <c r="L1283" s="686" t="str">
        <f t="shared" si="153"/>
        <v>2240703</v>
      </c>
    </row>
    <row r="1284" s="529" customFormat="1" ht="34.9" hidden="1" customHeight="1" spans="1:12">
      <c r="A1284" s="484">
        <v>2240704</v>
      </c>
      <c r="B1284" s="243" t="s">
        <v>1113</v>
      </c>
      <c r="C1284" s="300">
        <v>0</v>
      </c>
      <c r="D1284" s="301">
        <v>0</v>
      </c>
      <c r="E1284" s="548">
        <v>0</v>
      </c>
      <c r="F1284" s="477" t="str">
        <f t="shared" si="154"/>
        <v/>
      </c>
      <c r="G1284" s="477" t="str">
        <f t="shared" si="155"/>
        <v/>
      </c>
      <c r="H1284" s="731" t="str">
        <f t="shared" si="156"/>
        <v>否</v>
      </c>
      <c r="I1284" s="732" t="str">
        <f t="shared" si="150"/>
        <v>项</v>
      </c>
      <c r="J1284" s="686" t="str">
        <f t="shared" si="151"/>
        <v>224</v>
      </c>
      <c r="K1284" s="686" t="str">
        <f t="shared" si="152"/>
        <v>22407</v>
      </c>
      <c r="L1284" s="686" t="str">
        <f t="shared" si="153"/>
        <v>2240704</v>
      </c>
    </row>
    <row r="1285" s="529" customFormat="1" ht="34.9" hidden="1" customHeight="1" spans="1:12">
      <c r="A1285" s="484">
        <v>2240799</v>
      </c>
      <c r="B1285" s="243" t="s">
        <v>1114</v>
      </c>
      <c r="C1285" s="300">
        <v>0</v>
      </c>
      <c r="D1285" s="301">
        <v>0</v>
      </c>
      <c r="E1285" s="548">
        <v>0</v>
      </c>
      <c r="F1285" s="477" t="str">
        <f t="shared" si="154"/>
        <v/>
      </c>
      <c r="G1285" s="477" t="str">
        <f t="shared" si="155"/>
        <v/>
      </c>
      <c r="H1285" s="731" t="str">
        <f t="shared" si="156"/>
        <v>否</v>
      </c>
      <c r="I1285" s="732" t="str">
        <f t="shared" si="150"/>
        <v>项</v>
      </c>
      <c r="J1285" s="686" t="str">
        <f t="shared" si="151"/>
        <v>224</v>
      </c>
      <c r="K1285" s="686" t="str">
        <f t="shared" si="152"/>
        <v>22407</v>
      </c>
      <c r="L1285" s="686" t="str">
        <f t="shared" si="153"/>
        <v>2240799</v>
      </c>
    </row>
    <row r="1286" s="529" customFormat="1" ht="34.9" hidden="1" customHeight="1" spans="1:12">
      <c r="A1286" s="482">
        <v>22499</v>
      </c>
      <c r="B1286" s="483" t="s">
        <v>1115</v>
      </c>
      <c r="C1286" s="297">
        <f>SUMIFS(C1287:C$1302,$I1287:$I$1302,"项",$K1287:$K$1302,$A1286)</f>
        <v>0</v>
      </c>
      <c r="D1286" s="297">
        <f>SUMIFS(D1287:D$1302,$I1287:$I$1302,"项",$K1287:$K$1302,$A1286)</f>
        <v>0</v>
      </c>
      <c r="E1286" s="297">
        <f>SUMIFS(E1287:E$1302,$I1287:$I$1302,"项",$K1287:$K$1302,$A1286)</f>
        <v>0</v>
      </c>
      <c r="F1286" s="477" t="str">
        <f t="shared" si="154"/>
        <v/>
      </c>
      <c r="G1286" s="477" t="str">
        <f t="shared" si="155"/>
        <v/>
      </c>
      <c r="H1286" s="731" t="str">
        <f t="shared" si="156"/>
        <v>否</v>
      </c>
      <c r="I1286" s="732" t="str">
        <f t="shared" si="150"/>
        <v>款</v>
      </c>
      <c r="J1286" s="686" t="str">
        <f t="shared" si="151"/>
        <v>224</v>
      </c>
      <c r="K1286" s="686" t="str">
        <f t="shared" si="152"/>
        <v>22499</v>
      </c>
      <c r="L1286" s="686" t="str">
        <f t="shared" si="153"/>
        <v>22499</v>
      </c>
    </row>
    <row r="1287" s="529" customFormat="1" ht="34.9" hidden="1" customHeight="1" spans="1:12">
      <c r="A1287" s="484">
        <v>2249999</v>
      </c>
      <c r="B1287" s="243" t="s">
        <v>1116</v>
      </c>
      <c r="C1287" s="300">
        <v>0</v>
      </c>
      <c r="D1287" s="301">
        <v>0</v>
      </c>
      <c r="E1287" s="301">
        <v>0</v>
      </c>
      <c r="F1287" s="477" t="str">
        <f t="shared" si="154"/>
        <v/>
      </c>
      <c r="G1287" s="477" t="str">
        <f t="shared" si="155"/>
        <v/>
      </c>
      <c r="H1287" s="731" t="str">
        <f t="shared" si="156"/>
        <v>否</v>
      </c>
      <c r="I1287" s="732" t="str">
        <f t="shared" si="150"/>
        <v>项</v>
      </c>
      <c r="J1287" s="686" t="str">
        <f t="shared" si="151"/>
        <v>224</v>
      </c>
      <c r="K1287" s="686" t="str">
        <f t="shared" si="152"/>
        <v>22499</v>
      </c>
      <c r="L1287" s="686" t="str">
        <f t="shared" si="153"/>
        <v>2249999</v>
      </c>
    </row>
    <row r="1288" s="529" customFormat="1" ht="34.9" customHeight="1" spans="1:12">
      <c r="A1288" s="733">
        <v>227</v>
      </c>
      <c r="B1288" s="347" t="s">
        <v>125</v>
      </c>
      <c r="C1288" s="694">
        <v>0</v>
      </c>
      <c r="D1288" s="694">
        <v>4600</v>
      </c>
      <c r="E1288" s="694">
        <v>0</v>
      </c>
      <c r="F1288" s="471" t="str">
        <f t="shared" si="154"/>
        <v/>
      </c>
      <c r="G1288" s="471">
        <f t="shared" si="155"/>
        <v>0</v>
      </c>
      <c r="H1288" s="731" t="str">
        <f t="shared" si="156"/>
        <v>是</v>
      </c>
      <c r="I1288" s="732" t="str">
        <f t="shared" si="150"/>
        <v>类</v>
      </c>
      <c r="J1288" s="686" t="str">
        <f t="shared" si="151"/>
        <v>227</v>
      </c>
      <c r="K1288" s="686" t="str">
        <f t="shared" si="152"/>
        <v>227</v>
      </c>
      <c r="L1288" s="686" t="str">
        <f t="shared" si="153"/>
        <v>227</v>
      </c>
    </row>
    <row r="1289" s="529" customFormat="1" ht="34.9" customHeight="1" spans="1:12">
      <c r="A1289" s="730">
        <v>229</v>
      </c>
      <c r="B1289" s="185" t="s">
        <v>1117</v>
      </c>
      <c r="C1289" s="353">
        <f>SUMIFS(C1290:C$1302,$I1290:$I$1302,"款",$J1290:$J$1302,$A1289)</f>
        <v>8851</v>
      </c>
      <c r="D1289" s="353">
        <f>SUMIFS(D1290:D$1302,$I1290:$I$1302,"款",$J1290:$J$1302,$A1289)</f>
        <v>29789</v>
      </c>
      <c r="E1289" s="353">
        <f>SUMIFS(E1290:E$1302,$I1290:$I$1302,"款",$J1290:$J$1302,$A1289)</f>
        <v>-17</v>
      </c>
      <c r="F1289" s="471">
        <f t="shared" si="154"/>
        <v>-1.00192068692803</v>
      </c>
      <c r="G1289" s="471">
        <f t="shared" si="155"/>
        <v>-0.000570680452516029</v>
      </c>
      <c r="H1289" s="731" t="str">
        <f t="shared" si="156"/>
        <v>是</v>
      </c>
      <c r="I1289" s="732" t="str">
        <f t="shared" si="150"/>
        <v>类</v>
      </c>
      <c r="J1289" s="686" t="str">
        <f t="shared" si="151"/>
        <v>229</v>
      </c>
      <c r="K1289" s="686" t="str">
        <f t="shared" si="152"/>
        <v>229</v>
      </c>
      <c r="L1289" s="686" t="str">
        <f t="shared" si="153"/>
        <v>229</v>
      </c>
    </row>
    <row r="1290" s="529" customFormat="1" ht="34.9" hidden="1" customHeight="1" spans="1:12">
      <c r="A1290" s="482">
        <v>22902</v>
      </c>
      <c r="B1290" s="483" t="s">
        <v>1118</v>
      </c>
      <c r="C1290" s="297">
        <f>SUMIFS(C1291:C$1302,$I1291:$I$1302,"项",$K1291:$K$1302,$A1290)</f>
        <v>0</v>
      </c>
      <c r="D1290" s="297">
        <f>SUMIFS(D1291:D$1302,$I1291:$I$1302,"项",$K1291:$K$1302,$A1290)</f>
        <v>0</v>
      </c>
      <c r="E1290" s="297">
        <f>SUMIFS(E1291:E$1302,$I1291:$I$1302,"项",$K1291:$K$1302,$A1290)</f>
        <v>0</v>
      </c>
      <c r="F1290" s="477" t="str">
        <f t="shared" si="154"/>
        <v/>
      </c>
      <c r="G1290" s="477" t="str">
        <f t="shared" si="155"/>
        <v/>
      </c>
      <c r="H1290" s="731" t="str">
        <f t="shared" si="156"/>
        <v>否</v>
      </c>
      <c r="I1290" s="732" t="str">
        <f t="shared" ref="I1290:I1318" si="157">_xlfn.IFS(LEN(A1290)=3,"类",LEN(A1290)=5,"款",LEN(A1290)=7,"项")</f>
        <v>款</v>
      </c>
      <c r="J1290" s="686" t="str">
        <f t="shared" ref="J1290:J1318" si="158">LEFT(A1290,3)</f>
        <v>229</v>
      </c>
      <c r="K1290" s="686" t="str">
        <f t="shared" ref="K1290:K1318" si="159">LEFT(A1290,5)</f>
        <v>22902</v>
      </c>
      <c r="L1290" s="686" t="str">
        <f t="shared" ref="L1290:L1318" si="160">LEFT(A1290,7)</f>
        <v>22902</v>
      </c>
    </row>
    <row r="1291" s="529" customFormat="1" ht="34.9" hidden="1" customHeight="1" spans="1:12">
      <c r="A1291" s="484">
        <v>2290201</v>
      </c>
      <c r="B1291" s="243" t="s">
        <v>1119</v>
      </c>
      <c r="C1291" s="300">
        <v>0</v>
      </c>
      <c r="D1291" s="301">
        <v>0</v>
      </c>
      <c r="E1291" s="548">
        <v>0</v>
      </c>
      <c r="F1291" s="477" t="str">
        <f t="shared" ref="F1291:F1318" si="161">IF(C1291&lt;&gt;0,E1291/C1291-1,"")</f>
        <v/>
      </c>
      <c r="G1291" s="477" t="str">
        <f t="shared" ref="G1291:G1318" si="162">IF(D1291&lt;&gt;0,E1291/D1291,"")</f>
        <v/>
      </c>
      <c r="H1291" s="731" t="str">
        <f t="shared" ref="H1291:H1318" si="163">IF(LEN(A1291)=3,"是",IF(B1291&lt;&gt;"",IF(SUM(C1291:E1291)&lt;&gt;0,"是","否"),"是"))</f>
        <v>否</v>
      </c>
      <c r="I1291" s="732" t="str">
        <f t="shared" si="157"/>
        <v>项</v>
      </c>
      <c r="J1291" s="686" t="str">
        <f t="shared" si="158"/>
        <v>229</v>
      </c>
      <c r="K1291" s="686" t="str">
        <f t="shared" si="159"/>
        <v>22902</v>
      </c>
      <c r="L1291" s="686" t="str">
        <f t="shared" si="160"/>
        <v>2290201</v>
      </c>
    </row>
    <row r="1292" s="529" customFormat="1" ht="34.9" customHeight="1" spans="1:12">
      <c r="A1292" s="482">
        <v>22999</v>
      </c>
      <c r="B1292" s="483" t="s">
        <v>986</v>
      </c>
      <c r="C1292" s="693">
        <f>SUMIFS(C1293:C$1302,$I1293:$I$1302,"项",$K1293:$K$1302,$A1292)</f>
        <v>8851</v>
      </c>
      <c r="D1292" s="693">
        <f>SUMIFS(D1293:D$1302,$I1293:$I$1302,"项",$K1293:$K$1302,$A1292)</f>
        <v>29789</v>
      </c>
      <c r="E1292" s="693">
        <f>SUMIFS(E1293:E$1302,$I1293:$I$1302,"项",$K1293:$K$1302,$A1292)</f>
        <v>-17</v>
      </c>
      <c r="F1292" s="477">
        <f t="shared" si="161"/>
        <v>-1.00192068692803</v>
      </c>
      <c r="G1292" s="477">
        <f t="shared" si="162"/>
        <v>-0.000570680452516029</v>
      </c>
      <c r="H1292" s="731" t="str">
        <f t="shared" si="163"/>
        <v>是</v>
      </c>
      <c r="I1292" s="732" t="str">
        <f t="shared" si="157"/>
        <v>款</v>
      </c>
      <c r="J1292" s="686" t="str">
        <f t="shared" si="158"/>
        <v>229</v>
      </c>
      <c r="K1292" s="686" t="str">
        <f t="shared" si="159"/>
        <v>22999</v>
      </c>
      <c r="L1292" s="686" t="str">
        <f t="shared" si="160"/>
        <v>22999</v>
      </c>
    </row>
    <row r="1293" s="529" customFormat="1" ht="34.9" customHeight="1" spans="1:12">
      <c r="A1293" s="484" t="s">
        <v>1120</v>
      </c>
      <c r="B1293" s="243" t="s">
        <v>1121</v>
      </c>
      <c r="C1293" s="561">
        <v>8851</v>
      </c>
      <c r="D1293" s="561">
        <v>29789</v>
      </c>
      <c r="E1293" s="561">
        <v>-17</v>
      </c>
      <c r="F1293" s="477">
        <f t="shared" si="161"/>
        <v>-1.00192068692803</v>
      </c>
      <c r="G1293" s="477">
        <f t="shared" si="162"/>
        <v>-0.000570680452516029</v>
      </c>
      <c r="H1293" s="731" t="str">
        <f t="shared" si="163"/>
        <v>是</v>
      </c>
      <c r="I1293" s="732" t="str">
        <f t="shared" si="157"/>
        <v>项</v>
      </c>
      <c r="J1293" s="686" t="str">
        <f t="shared" si="158"/>
        <v>229</v>
      </c>
      <c r="K1293" s="686" t="str">
        <f t="shared" si="159"/>
        <v>22999</v>
      </c>
      <c r="L1293" s="686" t="str">
        <f t="shared" si="160"/>
        <v>2299999</v>
      </c>
    </row>
    <row r="1294" s="529" customFormat="1" ht="34.9" customHeight="1" spans="1:12">
      <c r="A1294" s="730">
        <v>232</v>
      </c>
      <c r="B1294" s="185" t="s">
        <v>1122</v>
      </c>
      <c r="C1294" s="353">
        <f>SUMIFS(C1295:C$1302,$I1295:$I$1302,"款",$J1295:$J$1302,$A1294)</f>
        <v>5220</v>
      </c>
      <c r="D1294" s="353">
        <f>SUMIFS(D1295:D$1302,$I1295:$I$1302,"款",$J1295:$J$1302,$A1294)</f>
        <v>6205</v>
      </c>
      <c r="E1294" s="353">
        <f>SUMIFS(E1295:E$1302,$I1295:$I$1302,"款",$J1295:$J$1302,$A1294)</f>
        <v>5018</v>
      </c>
      <c r="F1294" s="471">
        <f t="shared" si="161"/>
        <v>-0.0386973180076629</v>
      </c>
      <c r="G1294" s="471">
        <f t="shared" si="162"/>
        <v>0.80870265914585</v>
      </c>
      <c r="H1294" s="731" t="str">
        <f t="shared" si="163"/>
        <v>是</v>
      </c>
      <c r="I1294" s="732" t="str">
        <f t="shared" si="157"/>
        <v>类</v>
      </c>
      <c r="J1294" s="686" t="str">
        <f t="shared" si="158"/>
        <v>232</v>
      </c>
      <c r="K1294" s="686" t="str">
        <f t="shared" si="159"/>
        <v>232</v>
      </c>
      <c r="L1294" s="686" t="str">
        <f t="shared" si="160"/>
        <v>232</v>
      </c>
    </row>
    <row r="1295" s="529" customFormat="1" ht="34.9" customHeight="1" spans="1:12">
      <c r="A1295" s="482">
        <v>23203</v>
      </c>
      <c r="B1295" s="483" t="s">
        <v>1123</v>
      </c>
      <c r="C1295" s="693">
        <f>SUMIFS(C1296:C$1302,$I1296:$I$1302,"项",$K1296:$K$1302,$A1295)</f>
        <v>5220</v>
      </c>
      <c r="D1295" s="693">
        <f>SUMIFS(D1296:D$1302,$I1296:$I$1302,"项",$K1296:$K$1302,$A1295)</f>
        <v>6205</v>
      </c>
      <c r="E1295" s="693">
        <f>SUMIFS(E1296:E$1302,$I1296:$I$1302,"项",$K1296:$K$1302,$A1295)</f>
        <v>5018</v>
      </c>
      <c r="F1295" s="477">
        <f t="shared" si="161"/>
        <v>-0.0386973180076629</v>
      </c>
      <c r="G1295" s="477">
        <f t="shared" si="162"/>
        <v>0.80870265914585</v>
      </c>
      <c r="H1295" s="731" t="str">
        <f t="shared" si="163"/>
        <v>是</v>
      </c>
      <c r="I1295" s="732" t="str">
        <f t="shared" si="157"/>
        <v>款</v>
      </c>
      <c r="J1295" s="686" t="str">
        <f t="shared" si="158"/>
        <v>232</v>
      </c>
      <c r="K1295" s="686" t="str">
        <f t="shared" si="159"/>
        <v>23203</v>
      </c>
      <c r="L1295" s="686" t="str">
        <f t="shared" si="160"/>
        <v>23203</v>
      </c>
    </row>
    <row r="1296" s="529" customFormat="1" ht="34.9" customHeight="1" spans="1:12">
      <c r="A1296" s="484" t="s">
        <v>1124</v>
      </c>
      <c r="B1296" s="243" t="s">
        <v>1125</v>
      </c>
      <c r="C1296" s="561">
        <v>5220</v>
      </c>
      <c r="D1296" s="561">
        <v>6205</v>
      </c>
      <c r="E1296" s="478">
        <v>5018</v>
      </c>
      <c r="F1296" s="477">
        <f t="shared" si="161"/>
        <v>-0.0386973180076629</v>
      </c>
      <c r="G1296" s="477">
        <f t="shared" si="162"/>
        <v>0.80870265914585</v>
      </c>
      <c r="H1296" s="731" t="str">
        <f t="shared" si="163"/>
        <v>是</v>
      </c>
      <c r="I1296" s="732" t="str">
        <f t="shared" si="157"/>
        <v>项</v>
      </c>
      <c r="J1296" s="686" t="str">
        <f t="shared" si="158"/>
        <v>232</v>
      </c>
      <c r="K1296" s="686" t="str">
        <f t="shared" si="159"/>
        <v>23203</v>
      </c>
      <c r="L1296" s="686" t="str">
        <f t="shared" si="160"/>
        <v>2320301</v>
      </c>
    </row>
    <row r="1297" s="529" customFormat="1" ht="34.9" hidden="1" customHeight="1" spans="1:20">
      <c r="A1297" s="484">
        <v>2320302</v>
      </c>
      <c r="B1297" s="243" t="s">
        <v>1126</v>
      </c>
      <c r="C1297" s="300">
        <v>0</v>
      </c>
      <c r="D1297" s="301">
        <v>0</v>
      </c>
      <c r="E1297" s="548">
        <v>0</v>
      </c>
      <c r="F1297" s="477" t="str">
        <f t="shared" si="161"/>
        <v/>
      </c>
      <c r="G1297" s="477" t="str">
        <f t="shared" si="162"/>
        <v/>
      </c>
      <c r="H1297" s="731" t="str">
        <f t="shared" si="163"/>
        <v>否</v>
      </c>
      <c r="I1297" s="732" t="str">
        <f t="shared" si="157"/>
        <v>项</v>
      </c>
      <c r="J1297" s="686" t="str">
        <f t="shared" si="158"/>
        <v>232</v>
      </c>
      <c r="K1297" s="686" t="str">
        <f t="shared" si="159"/>
        <v>23203</v>
      </c>
      <c r="L1297" s="686" t="str">
        <f t="shared" si="160"/>
        <v>2320302</v>
      </c>
    </row>
    <row r="1298" s="529" customFormat="1" ht="34.9" hidden="1" customHeight="1" spans="1:20">
      <c r="A1298" s="484">
        <v>2320303</v>
      </c>
      <c r="B1298" s="243" t="s">
        <v>1127</v>
      </c>
      <c r="C1298" s="300">
        <v>0</v>
      </c>
      <c r="D1298" s="301">
        <v>0</v>
      </c>
      <c r="E1298" s="548">
        <v>0</v>
      </c>
      <c r="F1298" s="477" t="str">
        <f t="shared" si="161"/>
        <v/>
      </c>
      <c r="G1298" s="477" t="str">
        <f t="shared" si="162"/>
        <v/>
      </c>
      <c r="H1298" s="731" t="str">
        <f t="shared" si="163"/>
        <v>否</v>
      </c>
      <c r="I1298" s="732" t="str">
        <f t="shared" si="157"/>
        <v>项</v>
      </c>
      <c r="J1298" s="686" t="str">
        <f t="shared" si="158"/>
        <v>232</v>
      </c>
      <c r="K1298" s="686" t="str">
        <f t="shared" si="159"/>
        <v>23203</v>
      </c>
      <c r="L1298" s="686" t="str">
        <f t="shared" si="160"/>
        <v>2320303</v>
      </c>
    </row>
    <row r="1299" s="529" customFormat="1" ht="34.9" hidden="1" customHeight="1" spans="1:20">
      <c r="A1299" s="484">
        <v>2320399</v>
      </c>
      <c r="B1299" s="243" t="s">
        <v>1128</v>
      </c>
      <c r="C1299" s="300">
        <v>0</v>
      </c>
      <c r="D1299" s="301">
        <v>0</v>
      </c>
      <c r="E1299" s="548">
        <v>0</v>
      </c>
      <c r="F1299" s="477" t="str">
        <f t="shared" si="161"/>
        <v/>
      </c>
      <c r="G1299" s="477" t="str">
        <f t="shared" si="162"/>
        <v/>
      </c>
      <c r="H1299" s="731" t="str">
        <f t="shared" si="163"/>
        <v>否</v>
      </c>
      <c r="I1299" s="732" t="str">
        <f t="shared" si="157"/>
        <v>项</v>
      </c>
      <c r="J1299" s="686" t="str">
        <f t="shared" si="158"/>
        <v>232</v>
      </c>
      <c r="K1299" s="686" t="str">
        <f t="shared" si="159"/>
        <v>23203</v>
      </c>
      <c r="L1299" s="686" t="str">
        <f t="shared" si="160"/>
        <v>2320399</v>
      </c>
    </row>
    <row r="1300" s="529" customFormat="1" ht="34.9" customHeight="1" spans="1:20">
      <c r="A1300" s="730">
        <v>233</v>
      </c>
      <c r="B1300" s="185" t="s">
        <v>1129</v>
      </c>
      <c r="C1300" s="353">
        <f>SUMIFS(C1301:C$1302,$I1301:$I$1302,"款",$J1301:$J$1302,$A1300)</f>
        <v>7</v>
      </c>
      <c r="D1300" s="353">
        <f>SUMIFS(D1301:D$1302,$I1301:$I$1302,"款",$J1301:$J$1302,$A1300)</f>
        <v>62</v>
      </c>
      <c r="E1300" s="353">
        <f>SUMIFS(E1301:E$1302,$I1301:$I$1302,"款",$J1301:$J$1302,$A1300)</f>
        <v>35</v>
      </c>
      <c r="F1300" s="471">
        <f t="shared" si="161"/>
        <v>4</v>
      </c>
      <c r="G1300" s="471">
        <f t="shared" si="162"/>
        <v>0.564516129032258</v>
      </c>
      <c r="H1300" s="731" t="str">
        <f t="shared" si="163"/>
        <v>是</v>
      </c>
      <c r="I1300" s="732" t="str">
        <f t="shared" si="157"/>
        <v>类</v>
      </c>
      <c r="J1300" s="686" t="str">
        <f t="shared" si="158"/>
        <v>233</v>
      </c>
      <c r="K1300" s="686" t="str">
        <f t="shared" si="159"/>
        <v>233</v>
      </c>
      <c r="L1300" s="686" t="str">
        <f t="shared" si="160"/>
        <v>233</v>
      </c>
    </row>
    <row r="1301" s="529" customFormat="1" ht="34.9" customHeight="1" spans="1:20">
      <c r="A1301" s="482">
        <v>23303</v>
      </c>
      <c r="B1301" s="483" t="s">
        <v>1130</v>
      </c>
      <c r="C1301" s="693">
        <f>SUMIFS(C1302:C$1302,$I1302:$I$1302,"项",$K1302:$K$1302,$A1301)</f>
        <v>7</v>
      </c>
      <c r="D1301" s="693">
        <f>SUMIFS(D1302:D$1302,$I1302:$I$1302,"项",$K1302:$K$1302,$A1301)</f>
        <v>62</v>
      </c>
      <c r="E1301" s="693">
        <f>SUMIFS(E1302:E$1302,$I1302:$I$1302,"项",$K1302:$K$1302,$A1301)</f>
        <v>35</v>
      </c>
      <c r="F1301" s="477">
        <f t="shared" si="161"/>
        <v>4</v>
      </c>
      <c r="G1301" s="477">
        <f t="shared" si="162"/>
        <v>0.564516129032258</v>
      </c>
      <c r="H1301" s="731" t="str">
        <f t="shared" si="163"/>
        <v>是</v>
      </c>
      <c r="I1301" s="732" t="str">
        <f t="shared" si="157"/>
        <v>款</v>
      </c>
      <c r="J1301" s="686" t="str">
        <f t="shared" si="158"/>
        <v>233</v>
      </c>
      <c r="K1301" s="686" t="str">
        <f t="shared" si="159"/>
        <v>23303</v>
      </c>
      <c r="L1301" s="686" t="str">
        <f t="shared" si="160"/>
        <v>23303</v>
      </c>
      <c r="N1301" s="741"/>
    </row>
    <row r="1302" s="529" customFormat="1" ht="34.9" customHeight="1" spans="1:20">
      <c r="A1302" s="484" t="s">
        <v>1131</v>
      </c>
      <c r="B1302" s="243" t="s">
        <v>1132</v>
      </c>
      <c r="C1302" s="561">
        <v>7</v>
      </c>
      <c r="D1302" s="561">
        <v>62</v>
      </c>
      <c r="E1302" s="478">
        <v>35</v>
      </c>
      <c r="F1302" s="477">
        <f t="shared" si="161"/>
        <v>4</v>
      </c>
      <c r="G1302" s="477">
        <f t="shared" si="162"/>
        <v>0.564516129032258</v>
      </c>
      <c r="H1302" s="731" t="str">
        <f t="shared" si="163"/>
        <v>是</v>
      </c>
      <c r="I1302" s="732" t="str">
        <f t="shared" si="157"/>
        <v>项</v>
      </c>
      <c r="J1302" s="686" t="str">
        <f t="shared" si="158"/>
        <v>233</v>
      </c>
      <c r="K1302" s="686" t="str">
        <f t="shared" si="159"/>
        <v>23303</v>
      </c>
      <c r="L1302" s="686" t="str">
        <f t="shared" si="160"/>
        <v>2330301</v>
      </c>
    </row>
    <row r="1303" s="529" customFormat="1" ht="34.9" customHeight="1" spans="1:20">
      <c r="A1303" s="734"/>
      <c r="B1303" s="243"/>
      <c r="C1303" s="742">
        <v>0</v>
      </c>
      <c r="D1303" s="742">
        <v>0</v>
      </c>
      <c r="E1303" s="511">
        <v>0</v>
      </c>
      <c r="F1303" s="477" t="str">
        <f t="shared" si="161"/>
        <v/>
      </c>
      <c r="G1303" s="477" t="str">
        <f t="shared" si="162"/>
        <v/>
      </c>
      <c r="H1303" s="731" t="str">
        <f t="shared" si="163"/>
        <v>是</v>
      </c>
      <c r="I1303" s="732"/>
      <c r="J1303" s="686" t="str">
        <f t="shared" si="158"/>
        <v/>
      </c>
      <c r="K1303" s="686" t="str">
        <f t="shared" si="159"/>
        <v/>
      </c>
      <c r="L1303" s="686" t="str">
        <f t="shared" si="160"/>
        <v/>
      </c>
    </row>
    <row r="1304" s="529" customFormat="1" ht="34.9" customHeight="1" spans="1:20">
      <c r="A1304" s="730"/>
      <c r="B1304" s="207" t="s">
        <v>1133</v>
      </c>
      <c r="C1304" s="353">
        <f>SUMIFS(C$5:C$1302,$I$5:$I$1302,"类")</f>
        <v>350753</v>
      </c>
      <c r="D1304" s="353">
        <f>SUMIFS(D$5:D$1302,$I$5:$I$1302,"类")</f>
        <v>455457</v>
      </c>
      <c r="E1304" s="353">
        <f>SUMIFS(E$5:E$1302,$I$5:$I$1302,"类")</f>
        <v>340079</v>
      </c>
      <c r="F1304" s="471">
        <f t="shared" si="161"/>
        <v>-0.0304316712900531</v>
      </c>
      <c r="G1304" s="471">
        <f t="shared" si="162"/>
        <v>0.746676415117124</v>
      </c>
      <c r="H1304" s="731" t="str">
        <f t="shared" si="163"/>
        <v>是</v>
      </c>
      <c r="I1304" s="732"/>
      <c r="J1304" s="686" t="str">
        <f t="shared" si="158"/>
        <v/>
      </c>
      <c r="K1304" s="686" t="str">
        <f t="shared" si="159"/>
        <v/>
      </c>
      <c r="L1304" s="686" t="str">
        <f t="shared" si="160"/>
        <v/>
      </c>
    </row>
    <row r="1305" s="529" customFormat="1" ht="34.9" customHeight="1" spans="1:20">
      <c r="A1305" s="730">
        <v>230</v>
      </c>
      <c r="B1305" s="185" t="s">
        <v>1134</v>
      </c>
      <c r="C1305" s="353">
        <f>SUMIFS(C1306:C$1316,$I1306:$I$1316,"款",$J1306:$J$1316,$A1305)</f>
        <v>9712</v>
      </c>
      <c r="D1305" s="353">
        <f>SUMIFS(D1306:D$1316,$I1306:$I$1316,"款",$J1306:$J$1316,$A1305)</f>
        <v>7263</v>
      </c>
      <c r="E1305" s="353">
        <f>SUMIFS(E1306:E$1316,$I1306:$I$1316,"款",$J1306:$J$1316,$A1305)</f>
        <v>11900</v>
      </c>
      <c r="F1305" s="471">
        <f t="shared" si="161"/>
        <v>0.225288303130148</v>
      </c>
      <c r="G1305" s="471">
        <f t="shared" si="162"/>
        <v>1.63844141539309</v>
      </c>
      <c r="H1305" s="731" t="str">
        <f t="shared" si="163"/>
        <v>是</v>
      </c>
      <c r="I1305" s="732" t="str">
        <f t="shared" si="157"/>
        <v>类</v>
      </c>
      <c r="J1305" s="686" t="str">
        <f t="shared" si="158"/>
        <v>230</v>
      </c>
      <c r="K1305" s="686" t="str">
        <f t="shared" si="159"/>
        <v>230</v>
      </c>
      <c r="L1305" s="686" t="str">
        <f t="shared" si="160"/>
        <v>230</v>
      </c>
    </row>
    <row r="1306" s="529" customFormat="1" ht="34.9" customHeight="1" spans="1:20">
      <c r="A1306" s="482">
        <v>23006</v>
      </c>
      <c r="B1306" s="483" t="s">
        <v>1135</v>
      </c>
      <c r="C1306" s="693">
        <f>SUMIFS(C1307:C$1316,$I1307:$I$1316,"项",$K1307:$K$1316,$A1306)</f>
        <v>9069</v>
      </c>
      <c r="D1306" s="693">
        <f>SUMIFS(D1307:D$1316,$I1307:$I$1316,"项",$K1307:$K$1316,$A1306)</f>
        <v>7263</v>
      </c>
      <c r="E1306" s="693">
        <f>SUMIFS(E1307:E$1316,$I1307:$I$1316,"项",$K1307:$K$1316,$A1306)</f>
        <v>8340</v>
      </c>
      <c r="F1306" s="477">
        <f t="shared" si="161"/>
        <v>-0.0803837247767119</v>
      </c>
      <c r="G1306" s="477">
        <f t="shared" si="162"/>
        <v>1.1482858323007</v>
      </c>
      <c r="H1306" s="731" t="str">
        <f t="shared" si="163"/>
        <v>是</v>
      </c>
      <c r="I1306" s="732" t="str">
        <f t="shared" si="157"/>
        <v>款</v>
      </c>
      <c r="J1306" s="686" t="str">
        <f t="shared" si="158"/>
        <v>230</v>
      </c>
      <c r="K1306" s="686" t="str">
        <f t="shared" si="159"/>
        <v>23006</v>
      </c>
      <c r="L1306" s="686" t="str">
        <f t="shared" si="160"/>
        <v>23006</v>
      </c>
    </row>
    <row r="1307" s="529" customFormat="1" ht="34.9" hidden="1" customHeight="1" spans="1:20">
      <c r="A1307" s="734" t="s">
        <v>1136</v>
      </c>
      <c r="B1307" s="243" t="s">
        <v>1137</v>
      </c>
      <c r="C1307" s="743">
        <v>0</v>
      </c>
      <c r="D1307" s="744">
        <v>0</v>
      </c>
      <c r="E1307" s="745">
        <v>0</v>
      </c>
      <c r="F1307" s="477" t="str">
        <f t="shared" si="161"/>
        <v/>
      </c>
      <c r="G1307" s="477" t="str">
        <f t="shared" si="162"/>
        <v/>
      </c>
      <c r="H1307" s="731" t="str">
        <f t="shared" si="163"/>
        <v>否</v>
      </c>
      <c r="I1307" s="732" t="str">
        <f t="shared" si="157"/>
        <v>项</v>
      </c>
      <c r="J1307" s="686" t="str">
        <f t="shared" si="158"/>
        <v>230</v>
      </c>
      <c r="K1307" s="686" t="str">
        <f t="shared" si="159"/>
        <v>23006</v>
      </c>
      <c r="L1307" s="686" t="str">
        <f t="shared" si="160"/>
        <v>2300601</v>
      </c>
    </row>
    <row r="1308" s="529" customFormat="1" ht="34.9" customHeight="1" spans="1:20">
      <c r="A1308" s="734">
        <v>2300602</v>
      </c>
      <c r="B1308" s="243" t="s">
        <v>1138</v>
      </c>
      <c r="C1308" s="742">
        <v>9069</v>
      </c>
      <c r="D1308" s="742">
        <v>7263</v>
      </c>
      <c r="E1308" s="511">
        <v>8340</v>
      </c>
      <c r="F1308" s="477">
        <f t="shared" si="161"/>
        <v>-0.0803837247767119</v>
      </c>
      <c r="G1308" s="477">
        <f t="shared" si="162"/>
        <v>1.1482858323007</v>
      </c>
      <c r="H1308" s="731" t="str">
        <f t="shared" si="163"/>
        <v>是</v>
      </c>
      <c r="I1308" s="732" t="str">
        <f t="shared" si="157"/>
        <v>项</v>
      </c>
      <c r="J1308" s="686" t="str">
        <f t="shared" si="158"/>
        <v>230</v>
      </c>
      <c r="K1308" s="686" t="str">
        <f t="shared" si="159"/>
        <v>23006</v>
      </c>
      <c r="L1308" s="686" t="str">
        <f t="shared" si="160"/>
        <v>2300602</v>
      </c>
    </row>
    <row r="1309" s="529" customFormat="1" ht="34.9" customHeight="1" spans="1:20">
      <c r="A1309" s="734" t="s">
        <v>1139</v>
      </c>
      <c r="B1309" s="243" t="s">
        <v>1140</v>
      </c>
      <c r="C1309" s="742">
        <v>342</v>
      </c>
      <c r="D1309" s="742">
        <v>0</v>
      </c>
      <c r="E1309" s="511">
        <v>3560</v>
      </c>
      <c r="F1309" s="477">
        <f t="shared" si="161"/>
        <v>9.4093567251462</v>
      </c>
      <c r="G1309" s="477" t="str">
        <f t="shared" si="162"/>
        <v/>
      </c>
      <c r="H1309" s="731" t="str">
        <f t="shared" si="163"/>
        <v>是</v>
      </c>
      <c r="I1309" s="732" t="str">
        <f t="shared" si="157"/>
        <v>款</v>
      </c>
      <c r="J1309" s="686" t="str">
        <f t="shared" si="158"/>
        <v>230</v>
      </c>
      <c r="K1309" s="686" t="str">
        <f t="shared" si="159"/>
        <v>23008</v>
      </c>
      <c r="L1309" s="686" t="str">
        <f t="shared" si="160"/>
        <v>23008</v>
      </c>
    </row>
    <row r="1310" s="529" customFormat="1" ht="34.9" hidden="1" customHeight="1" spans="1:20">
      <c r="A1310" s="734" t="s">
        <v>1141</v>
      </c>
      <c r="B1310" s="243" t="s">
        <v>1142</v>
      </c>
      <c r="C1310" s="743">
        <v>0</v>
      </c>
      <c r="D1310" s="744">
        <v>0</v>
      </c>
      <c r="E1310" s="745">
        <v>0</v>
      </c>
      <c r="F1310" s="477" t="str">
        <f t="shared" si="161"/>
        <v/>
      </c>
      <c r="G1310" s="477" t="str">
        <f t="shared" si="162"/>
        <v/>
      </c>
      <c r="H1310" s="731" t="str">
        <f t="shared" si="163"/>
        <v>否</v>
      </c>
      <c r="I1310" s="732" t="str">
        <f t="shared" si="157"/>
        <v>款</v>
      </c>
      <c r="J1310" s="686" t="str">
        <f t="shared" si="158"/>
        <v>230</v>
      </c>
      <c r="K1310" s="686" t="str">
        <f t="shared" si="159"/>
        <v>23015</v>
      </c>
      <c r="L1310" s="686" t="str">
        <f t="shared" si="160"/>
        <v>23015</v>
      </c>
    </row>
    <row r="1311" s="529" customFormat="1" ht="34.9" hidden="1" customHeight="1" spans="1:20">
      <c r="A1311" s="734" t="s">
        <v>1143</v>
      </c>
      <c r="B1311" s="243" t="s">
        <v>1144</v>
      </c>
      <c r="C1311" s="743">
        <v>0</v>
      </c>
      <c r="D1311" s="744">
        <v>0</v>
      </c>
      <c r="E1311" s="745">
        <v>0</v>
      </c>
      <c r="F1311" s="477" t="str">
        <f t="shared" si="161"/>
        <v/>
      </c>
      <c r="G1311" s="477" t="str">
        <f t="shared" si="162"/>
        <v/>
      </c>
      <c r="H1311" s="731" t="str">
        <f t="shared" si="163"/>
        <v>否</v>
      </c>
      <c r="I1311" s="732" t="str">
        <f t="shared" si="157"/>
        <v>款</v>
      </c>
      <c r="J1311" s="686" t="str">
        <f t="shared" si="158"/>
        <v>230</v>
      </c>
      <c r="K1311" s="686" t="str">
        <f t="shared" si="159"/>
        <v>23016</v>
      </c>
      <c r="L1311" s="686" t="str">
        <f t="shared" si="160"/>
        <v>23016</v>
      </c>
      <c r="T1311" s="529" t="s">
        <v>1145</v>
      </c>
    </row>
    <row r="1312" s="529" customFormat="1" ht="34.9" customHeight="1" spans="1:20">
      <c r="A1312" s="482" t="s">
        <v>138</v>
      </c>
      <c r="B1312" s="483" t="s">
        <v>1146</v>
      </c>
      <c r="C1312" s="693">
        <f>SUMIFS(C1313:C$1316,$I1313:$I$1316,"项",$K1313:$K$1316,$A1312)</f>
        <v>301</v>
      </c>
      <c r="D1312" s="693">
        <f>SUMIFS(D1313:D$1316,$I1313:$I$1316,"项",$K1313:$K$1316,$A1312)</f>
        <v>0</v>
      </c>
      <c r="E1312" s="693">
        <f>SUMIFS(E1313:E$1316,$I1313:$I$1316,"项",$K1313:$K$1316,$A1312)</f>
        <v>0</v>
      </c>
      <c r="F1312" s="477">
        <f t="shared" si="161"/>
        <v>-1</v>
      </c>
      <c r="G1312" s="477" t="str">
        <f t="shared" si="162"/>
        <v/>
      </c>
      <c r="H1312" s="731" t="str">
        <f t="shared" si="163"/>
        <v>是</v>
      </c>
      <c r="I1312" s="732" t="str">
        <f t="shared" si="157"/>
        <v>款</v>
      </c>
      <c r="J1312" s="686" t="str">
        <f t="shared" si="158"/>
        <v>230</v>
      </c>
      <c r="K1312" s="686" t="str">
        <f t="shared" si="159"/>
        <v>23021</v>
      </c>
      <c r="L1312" s="686" t="str">
        <f t="shared" si="160"/>
        <v>23021</v>
      </c>
    </row>
    <row r="1313" s="529" customFormat="1" ht="34.9" customHeight="1" spans="1:12">
      <c r="A1313" s="734" t="s">
        <v>1147</v>
      </c>
      <c r="B1313" s="243" t="s">
        <v>1148</v>
      </c>
      <c r="C1313" s="742">
        <v>301</v>
      </c>
      <c r="D1313" s="742">
        <v>0</v>
      </c>
      <c r="E1313" s="511"/>
      <c r="F1313" s="477">
        <f t="shared" si="161"/>
        <v>-1</v>
      </c>
      <c r="G1313" s="477" t="str">
        <f t="shared" si="162"/>
        <v/>
      </c>
      <c r="H1313" s="731" t="str">
        <f t="shared" si="163"/>
        <v>是</v>
      </c>
      <c r="I1313" s="732" t="str">
        <f t="shared" si="157"/>
        <v>项</v>
      </c>
      <c r="J1313" s="686" t="str">
        <f t="shared" si="158"/>
        <v>230</v>
      </c>
      <c r="K1313" s="686" t="str">
        <f t="shared" si="159"/>
        <v>23021</v>
      </c>
      <c r="L1313" s="686" t="str">
        <f t="shared" si="160"/>
        <v>2302103</v>
      </c>
    </row>
    <row r="1314" s="529" customFormat="1" ht="34.9" customHeight="1" spans="1:12">
      <c r="A1314" s="730">
        <v>231</v>
      </c>
      <c r="B1314" s="185" t="s">
        <v>1149</v>
      </c>
      <c r="C1314" s="353">
        <f>SUMIFS(C1315:C$1316,$I1315:$I$1316,"款",$J1315:$J$1316,$A1314)</f>
        <v>7600</v>
      </c>
      <c r="D1314" s="353">
        <f>SUMIFS(D1315:D$1316,$I1315:$I$1316,"款",$J1315:$J$1316,$A1314)</f>
        <v>29232</v>
      </c>
      <c r="E1314" s="353">
        <f>SUMIFS(E1315:E$1316,$I1315:$I$1316,"款",$J1315:$J$1316,$A1314)</f>
        <v>37432</v>
      </c>
      <c r="F1314" s="471">
        <f t="shared" si="161"/>
        <v>3.92526315789474</v>
      </c>
      <c r="G1314" s="471">
        <f t="shared" si="162"/>
        <v>1.28051450465244</v>
      </c>
      <c r="H1314" s="731" t="str">
        <f t="shared" si="163"/>
        <v>是</v>
      </c>
      <c r="I1314" s="732" t="str">
        <f t="shared" si="157"/>
        <v>类</v>
      </c>
      <c r="J1314" s="686" t="str">
        <f t="shared" si="158"/>
        <v>231</v>
      </c>
      <c r="K1314" s="686" t="str">
        <f t="shared" si="159"/>
        <v>231</v>
      </c>
      <c r="L1314" s="686" t="str">
        <f t="shared" si="160"/>
        <v>231</v>
      </c>
    </row>
    <row r="1315" s="529" customFormat="1" ht="34.9" customHeight="1" spans="1:12">
      <c r="A1315" s="482">
        <v>23103</v>
      </c>
      <c r="B1315" s="483" t="s">
        <v>1150</v>
      </c>
      <c r="C1315" s="693">
        <f>SUMIFS(C1316:C$1316,$I1316:$I$1316,"项",$K1316:$K$1316,$A1315)</f>
        <v>7600</v>
      </c>
      <c r="D1315" s="693">
        <f>SUMIFS(D1316:D$1316,$I1316:$I$1316,"项",$K1316:$K$1316,$A1315)</f>
        <v>29232</v>
      </c>
      <c r="E1315" s="693">
        <f>SUMIFS(E1316:E$1316,$I1316:$I$1316,"项",$K1316:$K$1316,$A1315)</f>
        <v>37432</v>
      </c>
      <c r="F1315" s="477">
        <f t="shared" si="161"/>
        <v>3.92526315789474</v>
      </c>
      <c r="G1315" s="477">
        <f t="shared" si="162"/>
        <v>1.28051450465244</v>
      </c>
      <c r="H1315" s="731" t="str">
        <f t="shared" si="163"/>
        <v>是</v>
      </c>
      <c r="I1315" s="732" t="str">
        <f t="shared" si="157"/>
        <v>款</v>
      </c>
      <c r="J1315" s="686" t="str">
        <f t="shared" si="158"/>
        <v>231</v>
      </c>
      <c r="K1315" s="686" t="str">
        <f t="shared" si="159"/>
        <v>23103</v>
      </c>
      <c r="L1315" s="686" t="str">
        <f t="shared" si="160"/>
        <v>23103</v>
      </c>
    </row>
    <row r="1316" s="529" customFormat="1" ht="34.9" customHeight="1" spans="1:12">
      <c r="A1316" s="734">
        <v>2310301</v>
      </c>
      <c r="B1316" s="243" t="s">
        <v>1151</v>
      </c>
      <c r="C1316" s="742">
        <v>7600</v>
      </c>
      <c r="D1316" s="742">
        <v>29232</v>
      </c>
      <c r="E1316" s="511">
        <v>37432</v>
      </c>
      <c r="F1316" s="477">
        <f t="shared" si="161"/>
        <v>3.92526315789474</v>
      </c>
      <c r="G1316" s="477">
        <f t="shared" si="162"/>
        <v>1.28051450465244</v>
      </c>
      <c r="H1316" s="731" t="str">
        <f t="shared" si="163"/>
        <v>是</v>
      </c>
      <c r="I1316" s="732" t="str">
        <f t="shared" si="157"/>
        <v>项</v>
      </c>
      <c r="J1316" s="686" t="str">
        <f t="shared" si="158"/>
        <v>231</v>
      </c>
      <c r="K1316" s="686" t="str">
        <f t="shared" si="159"/>
        <v>23103</v>
      </c>
      <c r="L1316" s="686" t="str">
        <f t="shared" si="160"/>
        <v>2310301</v>
      </c>
    </row>
    <row r="1317" s="529" customFormat="1" ht="34.9" customHeight="1" spans="1:12">
      <c r="A1317" s="733">
        <v>23009</v>
      </c>
      <c r="B1317" s="347" t="s">
        <v>1152</v>
      </c>
      <c r="C1317" s="694">
        <v>11670</v>
      </c>
      <c r="D1317" s="694"/>
      <c r="E1317" s="694">
        <v>6442</v>
      </c>
      <c r="F1317" s="471">
        <f t="shared" si="161"/>
        <v>-0.447986289631534</v>
      </c>
      <c r="G1317" s="471" t="str">
        <f t="shared" si="162"/>
        <v/>
      </c>
      <c r="H1317" s="731" t="str">
        <f t="shared" si="163"/>
        <v>是</v>
      </c>
      <c r="I1317" s="732" t="str">
        <f t="shared" si="157"/>
        <v>款</v>
      </c>
      <c r="J1317" s="686" t="str">
        <f t="shared" si="158"/>
        <v>230</v>
      </c>
      <c r="K1317" s="686" t="str">
        <f t="shared" si="159"/>
        <v>23009</v>
      </c>
      <c r="L1317" s="686" t="str">
        <f t="shared" si="160"/>
        <v>23009</v>
      </c>
    </row>
    <row r="1318" s="529" customFormat="1" ht="34.9" customHeight="1" spans="1:12">
      <c r="A1318" s="730"/>
      <c r="B1318" s="207" t="s">
        <v>143</v>
      </c>
      <c r="C1318" s="353">
        <f>SUM(C1304,C1305,C1314,C1317)</f>
        <v>379735</v>
      </c>
      <c r="D1318" s="353">
        <f>SUM(D1304,D1305,D1314,D1317)</f>
        <v>491952</v>
      </c>
      <c r="E1318" s="353">
        <f>SUM(E1304,E1305,E1314,E1317)</f>
        <v>395853</v>
      </c>
      <c r="F1318" s="471">
        <f t="shared" si="161"/>
        <v>0.0424453895479742</v>
      </c>
      <c r="G1318" s="471">
        <f t="shared" si="162"/>
        <v>0.804657771489901</v>
      </c>
      <c r="H1318" s="731" t="str">
        <f t="shared" si="163"/>
        <v>是</v>
      </c>
      <c r="I1318" s="732"/>
      <c r="J1318" s="686" t="str">
        <f t="shared" si="158"/>
        <v/>
      </c>
      <c r="K1318" s="686" t="str">
        <f t="shared" si="159"/>
        <v/>
      </c>
      <c r="L1318" s="686" t="str">
        <f t="shared" si="160"/>
        <v/>
      </c>
    </row>
  </sheetData>
  <autoFilter xmlns:etc="http://www.wps.cn/officeDocument/2017/etCustomData" ref="A4:L1318" etc:filterBottomFollowUsedRange="0">
    <filterColumn colId="7">
      <customFilters>
        <customFilter operator="equal" val="是"/>
      </customFilters>
    </filterColumn>
    <extLst/>
  </autoFilter>
  <mergeCells count="6">
    <mergeCell ref="B1:G1"/>
    <mergeCell ref="D3:E3"/>
    <mergeCell ref="F3:G3"/>
    <mergeCell ref="A3:A4"/>
    <mergeCell ref="B3:B4"/>
    <mergeCell ref="C3:C4"/>
  </mergeCells>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0">
    <tabColor theme="9" tint="0.4"/>
  </sheetPr>
  <dimension ref="A1:G40"/>
  <sheetViews>
    <sheetView showZeros="0" zoomScale="70" zoomScaleNormal="70" workbookViewId="0">
      <pane xSplit="2" ySplit="3" topLeftCell="C4" activePane="bottomRight" state="frozen"/>
      <selection/>
      <selection pane="topRight"/>
      <selection pane="bottomLeft"/>
      <selection pane="bottomRight" activeCell="C38" sqref="C38"/>
    </sheetView>
  </sheetViews>
  <sheetFormatPr defaultColWidth="9" defaultRowHeight="14.25" outlineLevelCol="6"/>
  <cols>
    <col min="1" max="1" width="11.775" style="221"/>
    <col min="2" max="2" width="50.75" style="168" customWidth="1"/>
    <col min="3" max="4" width="18.5666666666667" style="214" customWidth="1"/>
    <col min="5" max="5" width="16.75" style="168" customWidth="1"/>
    <col min="6" max="6" width="4.25" style="168" customWidth="1"/>
    <col min="7" max="7" width="13.75" style="168"/>
    <col min="8" max="16384" width="9" style="168"/>
  </cols>
  <sheetData>
    <row r="1" s="168" customFormat="1" ht="45" customHeight="1" spans="1:7">
      <c r="A1" s="221"/>
      <c r="B1" s="174" t="s">
        <v>2067</v>
      </c>
      <c r="C1" s="215"/>
      <c r="D1" s="215"/>
      <c r="E1" s="174"/>
      <c r="F1" s="177"/>
      <c r="G1" s="177"/>
    </row>
    <row r="2" s="168" customFormat="1" ht="20.1" customHeight="1" spans="1:7">
      <c r="A2" s="221"/>
      <c r="B2" s="222" t="s">
        <v>2068</v>
      </c>
      <c r="C2" s="223"/>
      <c r="D2" s="224"/>
      <c r="E2" s="225" t="s">
        <v>2069</v>
      </c>
    </row>
    <row r="3" s="168" customFormat="1" ht="45" customHeight="1" spans="1:7">
      <c r="A3" s="182" t="s">
        <v>3</v>
      </c>
      <c r="B3" s="226" t="s">
        <v>2070</v>
      </c>
      <c r="C3" s="217" t="s">
        <v>1642</v>
      </c>
      <c r="D3" s="217" t="s">
        <v>1643</v>
      </c>
      <c r="E3" s="97" t="s">
        <v>1644</v>
      </c>
      <c r="F3" s="168" t="s">
        <v>8</v>
      </c>
    </row>
    <row r="4" s="168" customFormat="1" ht="36" customHeight="1" spans="1:7">
      <c r="A4" s="227">
        <v>1030601</v>
      </c>
      <c r="B4" s="185" t="s">
        <v>1479</v>
      </c>
      <c r="C4" s="228">
        <f>SUM(C5:C21)</f>
        <v>204</v>
      </c>
      <c r="D4" s="229">
        <f>SUM(D5:D21)</f>
        <v>207</v>
      </c>
      <c r="E4" s="230">
        <f t="shared" ref="E4:E39" si="0">IF(C4&lt;&gt;0,D4/C4-1,"")</f>
        <v>0.0147058823529411</v>
      </c>
      <c r="F4" s="231" t="str">
        <f t="shared" ref="F4:F38" si="1">IF(B4&lt;&gt;"",IF(SUM(C4:D4)&lt;&gt;0,"是","否"),"是")</f>
        <v>是</v>
      </c>
    </row>
    <row r="5" s="168" customFormat="1" ht="36" hidden="1" customHeight="1" spans="1:7">
      <c r="A5" s="232">
        <v>103060105</v>
      </c>
      <c r="B5" s="233" t="s">
        <v>1480</v>
      </c>
      <c r="C5" s="234"/>
      <c r="D5" s="235"/>
      <c r="E5" s="236" t="str">
        <f t="shared" si="0"/>
        <v/>
      </c>
      <c r="F5" s="231" t="str">
        <f t="shared" si="1"/>
        <v>否</v>
      </c>
    </row>
    <row r="6" s="168" customFormat="1" ht="36" hidden="1" customHeight="1" spans="1:7">
      <c r="A6" s="232">
        <v>103060113</v>
      </c>
      <c r="B6" s="233" t="s">
        <v>1481</v>
      </c>
      <c r="C6" s="234"/>
      <c r="D6" s="237"/>
      <c r="E6" s="236" t="str">
        <f t="shared" si="0"/>
        <v/>
      </c>
      <c r="F6" s="231" t="str">
        <f t="shared" si="1"/>
        <v>否</v>
      </c>
    </row>
    <row r="7" s="168" customFormat="1" ht="36" hidden="1" customHeight="1" spans="1:7">
      <c r="A7" s="232">
        <v>103060116</v>
      </c>
      <c r="B7" s="233" t="s">
        <v>1482</v>
      </c>
      <c r="C7" s="234"/>
      <c r="D7" s="235"/>
      <c r="E7" s="236" t="str">
        <f t="shared" si="0"/>
        <v/>
      </c>
      <c r="F7" s="231" t="str">
        <f t="shared" si="1"/>
        <v>否</v>
      </c>
    </row>
    <row r="8" s="168" customFormat="1" ht="36" hidden="1" customHeight="1" spans="1:7">
      <c r="A8" s="232">
        <v>103060118</v>
      </c>
      <c r="B8" s="233" t="s">
        <v>1483</v>
      </c>
      <c r="C8" s="234"/>
      <c r="D8" s="235"/>
      <c r="E8" s="236" t="str">
        <f t="shared" si="0"/>
        <v/>
      </c>
      <c r="F8" s="231" t="str">
        <f t="shared" si="1"/>
        <v>否</v>
      </c>
    </row>
    <row r="9" s="168" customFormat="1" ht="36" hidden="1" customHeight="1" spans="1:7">
      <c r="A9" s="232">
        <v>103060119</v>
      </c>
      <c r="B9" s="233" t="s">
        <v>1484</v>
      </c>
      <c r="C9" s="234"/>
      <c r="D9" s="235"/>
      <c r="E9" s="236" t="str">
        <f t="shared" si="0"/>
        <v/>
      </c>
      <c r="F9" s="231" t="str">
        <f t="shared" si="1"/>
        <v>否</v>
      </c>
    </row>
    <row r="10" s="168" customFormat="1" ht="36" hidden="1" customHeight="1" spans="1:7">
      <c r="A10" s="232">
        <v>103060120</v>
      </c>
      <c r="B10" s="233" t="s">
        <v>1485</v>
      </c>
      <c r="C10" s="234"/>
      <c r="D10" s="235"/>
      <c r="E10" s="236" t="str">
        <f t="shared" si="0"/>
        <v/>
      </c>
      <c r="F10" s="231" t="str">
        <f t="shared" si="1"/>
        <v>否</v>
      </c>
    </row>
    <row r="11" s="168" customFormat="1" ht="36" hidden="1" customHeight="1" spans="1:7">
      <c r="A11" s="232">
        <v>103060125</v>
      </c>
      <c r="B11" s="233" t="s">
        <v>1487</v>
      </c>
      <c r="C11" s="234"/>
      <c r="D11" s="235"/>
      <c r="E11" s="236" t="str">
        <f t="shared" si="0"/>
        <v/>
      </c>
      <c r="F11" s="231" t="str">
        <f t="shared" si="1"/>
        <v>否</v>
      </c>
    </row>
    <row r="12" s="168" customFormat="1" ht="36" hidden="1" customHeight="1" spans="1:7">
      <c r="A12" s="232">
        <v>103060127</v>
      </c>
      <c r="B12" s="238" t="s">
        <v>1488</v>
      </c>
      <c r="C12" s="234"/>
      <c r="D12" s="237"/>
      <c r="E12" s="236" t="str">
        <f t="shared" si="0"/>
        <v/>
      </c>
      <c r="F12" s="231" t="str">
        <f t="shared" si="1"/>
        <v>否</v>
      </c>
    </row>
    <row r="13" s="168" customFormat="1" ht="36" hidden="1" customHeight="1" spans="1:7">
      <c r="A13" s="232">
        <v>103060128</v>
      </c>
      <c r="B13" s="233" t="s">
        <v>1489</v>
      </c>
      <c r="C13" s="234"/>
      <c r="D13" s="235"/>
      <c r="E13" s="236" t="str">
        <f t="shared" si="0"/>
        <v/>
      </c>
      <c r="F13" s="231" t="str">
        <f t="shared" si="1"/>
        <v>否</v>
      </c>
    </row>
    <row r="14" s="168" customFormat="1" ht="36" hidden="1" customHeight="1" spans="1:7">
      <c r="A14" s="232">
        <v>103060129</v>
      </c>
      <c r="B14" s="233" t="s">
        <v>1490</v>
      </c>
      <c r="C14" s="234"/>
      <c r="D14" s="239"/>
      <c r="E14" s="236" t="str">
        <f t="shared" si="0"/>
        <v/>
      </c>
      <c r="F14" s="231" t="str">
        <f t="shared" si="1"/>
        <v>否</v>
      </c>
    </row>
    <row r="15" s="168" customFormat="1" ht="36" hidden="1" customHeight="1" spans="1:7">
      <c r="A15" s="232">
        <v>103060130</v>
      </c>
      <c r="B15" s="233" t="s">
        <v>2071</v>
      </c>
      <c r="C15" s="234"/>
      <c r="D15" s="239"/>
      <c r="E15" s="236" t="str">
        <f t="shared" si="0"/>
        <v/>
      </c>
      <c r="F15" s="231" t="str">
        <f t="shared" si="1"/>
        <v>否</v>
      </c>
    </row>
    <row r="16" s="168" customFormat="1" ht="36" hidden="1" customHeight="1" spans="1:7">
      <c r="A16" s="232">
        <v>103060131</v>
      </c>
      <c r="B16" s="233" t="s">
        <v>1492</v>
      </c>
      <c r="C16" s="234"/>
      <c r="D16" s="235"/>
      <c r="E16" s="236" t="str">
        <f t="shared" si="0"/>
        <v/>
      </c>
      <c r="F16" s="231" t="str">
        <f t="shared" si="1"/>
        <v>否</v>
      </c>
    </row>
    <row r="17" s="168" customFormat="1" ht="36" hidden="1" customHeight="1" spans="1:7">
      <c r="A17" s="232">
        <v>103060132</v>
      </c>
      <c r="B17" s="233" t="s">
        <v>1493</v>
      </c>
      <c r="C17" s="234"/>
      <c r="D17" s="239"/>
      <c r="E17" s="236" t="str">
        <f t="shared" si="0"/>
        <v/>
      </c>
      <c r="F17" s="231" t="str">
        <f t="shared" si="1"/>
        <v>否</v>
      </c>
    </row>
    <row r="18" s="168" customFormat="1" ht="36" hidden="1" customHeight="1" spans="1:7">
      <c r="A18" s="232">
        <v>103060133</v>
      </c>
      <c r="B18" s="233" t="s">
        <v>1494</v>
      </c>
      <c r="C18" s="234"/>
      <c r="D18" s="239"/>
      <c r="E18" s="236" t="str">
        <f t="shared" si="0"/>
        <v/>
      </c>
      <c r="F18" s="231" t="str">
        <f t="shared" si="1"/>
        <v>否</v>
      </c>
    </row>
    <row r="19" s="168" customFormat="1" ht="36" hidden="1" customHeight="1" spans="1:7">
      <c r="A19" s="232">
        <v>103060112</v>
      </c>
      <c r="B19" s="233" t="s">
        <v>2072</v>
      </c>
      <c r="C19" s="234"/>
      <c r="D19" s="239"/>
      <c r="E19" s="236" t="str">
        <f t="shared" si="0"/>
        <v/>
      </c>
      <c r="F19" s="231" t="str">
        <f t="shared" si="1"/>
        <v>否</v>
      </c>
    </row>
    <row r="20" s="168" customFormat="1" ht="36" hidden="1" customHeight="1" spans="1:7">
      <c r="A20" s="232">
        <v>103060134</v>
      </c>
      <c r="B20" s="233" t="s">
        <v>1495</v>
      </c>
      <c r="C20" s="234"/>
      <c r="D20" s="235"/>
      <c r="E20" s="236" t="str">
        <f t="shared" si="0"/>
        <v/>
      </c>
      <c r="F20" s="231" t="str">
        <f t="shared" si="1"/>
        <v>否</v>
      </c>
    </row>
    <row r="21" s="168" customFormat="1" ht="36" customHeight="1" spans="1:7">
      <c r="A21" s="232">
        <v>103060198</v>
      </c>
      <c r="B21" s="205" t="s">
        <v>1496</v>
      </c>
      <c r="C21" s="234">
        <v>204</v>
      </c>
      <c r="D21" s="240">
        <v>207</v>
      </c>
      <c r="E21" s="236">
        <f t="shared" si="0"/>
        <v>0.0147058823529411</v>
      </c>
      <c r="F21" s="231" t="str">
        <f t="shared" si="1"/>
        <v>是</v>
      </c>
    </row>
    <row r="22" s="168" customFormat="1" ht="36" customHeight="1" spans="1:7">
      <c r="A22" s="227">
        <v>1030602</v>
      </c>
      <c r="B22" s="185" t="s">
        <v>1497</v>
      </c>
      <c r="C22" s="228">
        <f>SUM(C23:C25)</f>
        <v>7</v>
      </c>
      <c r="D22" s="229">
        <f>SUM(D23:D25)</f>
        <v>2</v>
      </c>
      <c r="E22" s="230">
        <f t="shared" si="0"/>
        <v>-0.714285714285714</v>
      </c>
      <c r="F22" s="231" t="str">
        <f t="shared" si="1"/>
        <v>是</v>
      </c>
    </row>
    <row r="23" s="168" customFormat="1" ht="36" hidden="1" customHeight="1" spans="1:7">
      <c r="A23" s="232">
        <v>103060202</v>
      </c>
      <c r="B23" s="241" t="s">
        <v>1498</v>
      </c>
      <c r="C23" s="234"/>
      <c r="D23" s="235"/>
      <c r="E23" s="236" t="str">
        <f t="shared" si="0"/>
        <v/>
      </c>
      <c r="F23" s="231" t="str">
        <f t="shared" si="1"/>
        <v>否</v>
      </c>
    </row>
    <row r="24" s="168" customFormat="1" ht="36" hidden="1" customHeight="1" spans="1:7">
      <c r="A24" s="232">
        <v>103060203</v>
      </c>
      <c r="B24" s="242" t="s">
        <v>1499</v>
      </c>
      <c r="C24" s="234"/>
      <c r="D24" s="235"/>
      <c r="E24" s="236" t="str">
        <f t="shared" si="0"/>
        <v/>
      </c>
      <c r="F24" s="231" t="str">
        <f t="shared" si="1"/>
        <v>否</v>
      </c>
    </row>
    <row r="25" s="168" customFormat="1" ht="36" customHeight="1" spans="1:7">
      <c r="A25" s="232">
        <v>103060298</v>
      </c>
      <c r="B25" s="243" t="s">
        <v>1500</v>
      </c>
      <c r="C25" s="234">
        <v>7</v>
      </c>
      <c r="D25" s="240">
        <v>2</v>
      </c>
      <c r="E25" s="236">
        <f t="shared" si="0"/>
        <v>-0.714285714285714</v>
      </c>
      <c r="F25" s="231" t="str">
        <f t="shared" si="1"/>
        <v>是</v>
      </c>
    </row>
    <row r="26" s="168" customFormat="1" ht="36" hidden="1" customHeight="1" spans="1:7">
      <c r="A26" s="227">
        <v>1030603</v>
      </c>
      <c r="B26" s="245" t="s">
        <v>1501</v>
      </c>
      <c r="C26" s="228"/>
      <c r="D26" s="229">
        <f>SUM(D27:D29)</f>
        <v>0</v>
      </c>
      <c r="E26" s="230" t="str">
        <f t="shared" si="0"/>
        <v/>
      </c>
      <c r="F26" s="231" t="str">
        <f t="shared" si="1"/>
        <v>否</v>
      </c>
    </row>
    <row r="27" s="168" customFormat="1" ht="36" hidden="1" customHeight="1" spans="1:7">
      <c r="A27" s="232">
        <v>103060302</v>
      </c>
      <c r="B27" s="241" t="s">
        <v>1502</v>
      </c>
      <c r="C27" s="234"/>
      <c r="D27" s="235"/>
      <c r="E27" s="236" t="str">
        <f t="shared" si="0"/>
        <v/>
      </c>
      <c r="F27" s="231" t="str">
        <f t="shared" si="1"/>
        <v>否</v>
      </c>
    </row>
    <row r="28" s="168" customFormat="1" ht="36" hidden="1" customHeight="1" spans="1:7">
      <c r="A28" s="232">
        <v>103060305</v>
      </c>
      <c r="B28" s="241" t="s">
        <v>1503</v>
      </c>
      <c r="C28" s="234"/>
      <c r="D28" s="235"/>
      <c r="E28" s="236" t="str">
        <f t="shared" si="0"/>
        <v/>
      </c>
      <c r="F28" s="231" t="str">
        <f t="shared" si="1"/>
        <v>否</v>
      </c>
    </row>
    <row r="29" s="168" customFormat="1" ht="36" hidden="1" customHeight="1" spans="1:7">
      <c r="A29" s="232">
        <v>103060398</v>
      </c>
      <c r="B29" s="241" t="s">
        <v>1504</v>
      </c>
      <c r="C29" s="234"/>
      <c r="D29" s="235"/>
      <c r="E29" s="236" t="str">
        <f t="shared" si="0"/>
        <v/>
      </c>
      <c r="F29" s="231" t="str">
        <f t="shared" si="1"/>
        <v>否</v>
      </c>
    </row>
    <row r="30" s="168" customFormat="1" ht="36" hidden="1" customHeight="1" spans="1:7">
      <c r="A30" s="227">
        <v>1030604</v>
      </c>
      <c r="B30" s="245" t="s">
        <v>1505</v>
      </c>
      <c r="C30" s="228">
        <f>SUM(C31:C33)</f>
        <v>0</v>
      </c>
      <c r="D30" s="229">
        <f>SUM(D31:D33)</f>
        <v>0</v>
      </c>
      <c r="E30" s="230" t="str">
        <f t="shared" si="0"/>
        <v/>
      </c>
      <c r="F30" s="231" t="str">
        <f t="shared" si="1"/>
        <v>否</v>
      </c>
    </row>
    <row r="31" s="168" customFormat="1" ht="36" hidden="1" customHeight="1" spans="1:7">
      <c r="A31" s="232">
        <v>103060401</v>
      </c>
      <c r="B31" s="241" t="s">
        <v>1506</v>
      </c>
      <c r="C31" s="234"/>
      <c r="D31" s="234"/>
      <c r="E31" s="236" t="str">
        <f t="shared" si="0"/>
        <v/>
      </c>
      <c r="F31" s="231" t="str">
        <f t="shared" si="1"/>
        <v>否</v>
      </c>
      <c r="G31" s="246"/>
    </row>
    <row r="32" s="168" customFormat="1" ht="36" hidden="1" customHeight="1" spans="1:7">
      <c r="A32" s="232">
        <v>103060402</v>
      </c>
      <c r="B32" s="241" t="s">
        <v>1507</v>
      </c>
      <c r="C32" s="234"/>
      <c r="D32" s="234"/>
      <c r="E32" s="236" t="str">
        <f t="shared" si="0"/>
        <v/>
      </c>
      <c r="F32" s="231" t="str">
        <f t="shared" si="1"/>
        <v>否</v>
      </c>
    </row>
    <row r="33" s="168" customFormat="1" ht="36" hidden="1" customHeight="1" spans="1:6">
      <c r="A33" s="232">
        <v>103060498</v>
      </c>
      <c r="B33" s="241" t="s">
        <v>1508</v>
      </c>
      <c r="C33" s="234"/>
      <c r="D33" s="239"/>
      <c r="E33" s="236" t="str">
        <f t="shared" si="0"/>
        <v/>
      </c>
      <c r="F33" s="231" t="str">
        <f t="shared" si="1"/>
        <v>否</v>
      </c>
    </row>
    <row r="34" s="168" customFormat="1" ht="36" hidden="1" customHeight="1" spans="1:6">
      <c r="A34" s="247">
        <v>1030698</v>
      </c>
      <c r="B34" s="248" t="s">
        <v>1509</v>
      </c>
      <c r="C34" s="249"/>
      <c r="D34" s="249"/>
      <c r="E34" s="250" t="str">
        <f t="shared" si="0"/>
        <v/>
      </c>
      <c r="F34" s="231" t="str">
        <f t="shared" si="1"/>
        <v>否</v>
      </c>
    </row>
    <row r="35" s="168" customFormat="1" ht="36" customHeight="1" spans="1:6">
      <c r="A35" s="251"/>
      <c r="B35" s="252" t="s">
        <v>63</v>
      </c>
      <c r="C35" s="228">
        <f>C4+C22+C26+C30+C34</f>
        <v>211</v>
      </c>
      <c r="D35" s="229">
        <f>D4+D22+D26+D30+D34</f>
        <v>209</v>
      </c>
      <c r="E35" s="230">
        <f t="shared" si="0"/>
        <v>-0.00947867298578198</v>
      </c>
      <c r="F35" s="231" t="str">
        <f t="shared" si="1"/>
        <v>是</v>
      </c>
    </row>
    <row r="36" s="168" customFormat="1" ht="36" hidden="1" customHeight="1" spans="1:6">
      <c r="A36" s="253">
        <v>110</v>
      </c>
      <c r="B36" s="253" t="s">
        <v>65</v>
      </c>
      <c r="C36" s="228">
        <f>SUM(C37:C38)</f>
        <v>21</v>
      </c>
      <c r="D36" s="228">
        <f>SUM(D37:D38)</f>
        <v>115</v>
      </c>
      <c r="E36" s="230">
        <f t="shared" si="0"/>
        <v>4.47619047619048</v>
      </c>
      <c r="F36" s="231"/>
    </row>
    <row r="37" s="168" customFormat="1" ht="36" customHeight="1" spans="1:6">
      <c r="A37" s="254">
        <v>11005</v>
      </c>
      <c r="B37" s="255" t="s">
        <v>2073</v>
      </c>
      <c r="C37" s="234">
        <v>21</v>
      </c>
      <c r="D37" s="234">
        <v>21</v>
      </c>
      <c r="E37" s="230">
        <f t="shared" si="0"/>
        <v>0</v>
      </c>
      <c r="F37" s="231" t="str">
        <f>IF(B37&lt;&gt;"",IF(SUM(C37:D37)&lt;&gt;0,"是","否"),"是")</f>
        <v>是</v>
      </c>
    </row>
    <row r="38" s="168" customFormat="1" ht="36" customHeight="1" spans="1:6">
      <c r="A38" s="254">
        <v>11008</v>
      </c>
      <c r="B38" s="255" t="s">
        <v>2074</v>
      </c>
      <c r="C38" s="234"/>
      <c r="D38" s="256">
        <v>94</v>
      </c>
      <c r="E38" s="230" t="str">
        <f t="shared" si="0"/>
        <v/>
      </c>
      <c r="F38" s="231" t="str">
        <f>IF(B38&lt;&gt;"",IF(SUM(C38:D38)&lt;&gt;0,"是","否"),"是")</f>
        <v>是</v>
      </c>
    </row>
    <row r="39" s="168" customFormat="1" ht="36" customHeight="1" spans="1:6">
      <c r="A39" s="251"/>
      <c r="B39" s="257" t="s">
        <v>75</v>
      </c>
      <c r="C39" s="229">
        <f>C35+C37+C38</f>
        <v>232</v>
      </c>
      <c r="D39" s="229">
        <f>D35+D37+D38</f>
        <v>324</v>
      </c>
      <c r="E39" s="230">
        <f t="shared" si="0"/>
        <v>0.396551724137931</v>
      </c>
      <c r="F39" s="231" t="str">
        <f>IF(B39&lt;&gt;"",IF(SUM(C39:D39)&lt;&gt;0,"是","否"),"是")</f>
        <v>是</v>
      </c>
    </row>
    <row r="40" s="168" customFormat="1" hidden="1" spans="1:6">
      <c r="A40" s="221"/>
      <c r="C40" s="214"/>
      <c r="D40" s="214"/>
    </row>
  </sheetData>
  <autoFilter xmlns:etc="http://www.wps.cn/officeDocument/2017/etCustomData" ref="B3:F40" etc:filterBottomFollowUsedRange="0">
    <filterColumn colId="4">
      <customFilters>
        <customFilter operator="equal" val="是"/>
      </customFilters>
    </filterColumn>
    <extLst/>
  </autoFilter>
  <mergeCells count="1">
    <mergeCell ref="B1:E1"/>
  </mergeCells>
  <conditionalFormatting sqref="F3:F39">
    <cfRule type="cellIs" dxfId="3" priority="2" stopIfTrue="1" operator="lessThanOrEqual">
      <formula>-1</formula>
    </cfRule>
  </conditionalFormatting>
  <conditionalFormatting sqref="F4:F39">
    <cfRule type="cellIs" dxfId="3" priority="1" stopIfTrue="1" operator="lessThanOrEqual">
      <formula>-1</formula>
    </cfRule>
  </conditionalFormatting>
  <conditionalFormatting sqref="G3:G38">
    <cfRule type="cellIs" dxfId="3" priority="4" stopIfTrue="1" operator="lessThanOrEqual">
      <formula>-1</formula>
    </cfRule>
  </conditionalFormatting>
  <conditionalFormatting sqref="G4:G6">
    <cfRule type="cellIs" dxfId="3" priority="3"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8">
    <tabColor theme="9" tint="0.4"/>
  </sheetPr>
  <dimension ref="A1:G40"/>
  <sheetViews>
    <sheetView showZeros="0" zoomScale="70" zoomScaleNormal="70" workbookViewId="0">
      <pane xSplit="2" ySplit="3" topLeftCell="C4" activePane="bottomRight" state="frozen"/>
      <selection/>
      <selection pane="topRight"/>
      <selection pane="bottomLeft"/>
      <selection pane="bottomRight" activeCell="E6" sqref="E6"/>
    </sheetView>
  </sheetViews>
  <sheetFormatPr defaultColWidth="9" defaultRowHeight="14.25" outlineLevelCol="6"/>
  <cols>
    <col min="1" max="1" width="11.775" style="221"/>
    <col min="2" max="2" width="50.75" style="168" customWidth="1"/>
    <col min="3" max="4" width="18.5666666666667" style="214" customWidth="1"/>
    <col min="5" max="5" width="16.75" style="168" customWidth="1"/>
    <col min="6" max="6" width="4.25" style="168" customWidth="1"/>
    <col min="7" max="7" width="13.75" style="168"/>
    <col min="8" max="16384" width="9" style="168"/>
  </cols>
  <sheetData>
    <row r="1" s="168" customFormat="1" ht="45" customHeight="1" spans="1:7">
      <c r="A1" s="221"/>
      <c r="B1" s="174" t="s">
        <v>2075</v>
      </c>
      <c r="C1" s="215"/>
      <c r="D1" s="215"/>
      <c r="E1" s="174"/>
      <c r="F1" s="177"/>
      <c r="G1" s="177"/>
    </row>
    <row r="2" s="168" customFormat="1" ht="20.1" customHeight="1" spans="1:7">
      <c r="A2" s="221"/>
      <c r="B2" s="222" t="s">
        <v>2076</v>
      </c>
      <c r="C2" s="223"/>
      <c r="D2" s="224"/>
      <c r="E2" s="225" t="s">
        <v>2069</v>
      </c>
    </row>
    <row r="3" s="168" customFormat="1" ht="45" customHeight="1" spans="1:7">
      <c r="A3" s="182" t="s">
        <v>3</v>
      </c>
      <c r="B3" s="226" t="s">
        <v>2070</v>
      </c>
      <c r="C3" s="217" t="s">
        <v>1642</v>
      </c>
      <c r="D3" s="217" t="s">
        <v>1643</v>
      </c>
      <c r="E3" s="97" t="s">
        <v>1644</v>
      </c>
      <c r="F3" s="168" t="s">
        <v>8</v>
      </c>
    </row>
    <row r="4" s="168" customFormat="1" ht="36" customHeight="1" spans="1:7">
      <c r="A4" s="227">
        <v>1030601</v>
      </c>
      <c r="B4" s="185" t="s">
        <v>1479</v>
      </c>
      <c r="C4" s="228">
        <f>SUM(C5:C21)</f>
        <v>204</v>
      </c>
      <c r="D4" s="229">
        <f>SUM(D5:D21)</f>
        <v>207</v>
      </c>
      <c r="E4" s="230">
        <f t="shared" ref="E4:E39" si="0">IF(C4&lt;&gt;0,D4/C4-1,"")</f>
        <v>0.0147058823529411</v>
      </c>
      <c r="F4" s="231" t="str">
        <f t="shared" ref="F4:F35" si="1">IF(B4&lt;&gt;"",IF(SUM(C4:D4)&lt;&gt;0,"是","否"),"是")</f>
        <v>是</v>
      </c>
    </row>
    <row r="5" s="168" customFormat="1" ht="36" hidden="1" customHeight="1" spans="1:7">
      <c r="A5" s="232">
        <v>103060105</v>
      </c>
      <c r="B5" s="233" t="s">
        <v>1480</v>
      </c>
      <c r="C5" s="234"/>
      <c r="D5" s="235"/>
      <c r="E5" s="236" t="str">
        <f t="shared" si="0"/>
        <v/>
      </c>
      <c r="F5" s="231" t="str">
        <f t="shared" si="1"/>
        <v>否</v>
      </c>
    </row>
    <row r="6" s="168" customFormat="1" ht="36" hidden="1" customHeight="1" spans="1:7">
      <c r="A6" s="232">
        <v>103060113</v>
      </c>
      <c r="B6" s="233" t="s">
        <v>1481</v>
      </c>
      <c r="C6" s="234"/>
      <c r="D6" s="237"/>
      <c r="E6" s="236" t="str">
        <f t="shared" si="0"/>
        <v/>
      </c>
      <c r="F6" s="231" t="str">
        <f t="shared" si="1"/>
        <v>否</v>
      </c>
    </row>
    <row r="7" s="168" customFormat="1" ht="36" hidden="1" customHeight="1" spans="1:7">
      <c r="A7" s="232">
        <v>103060116</v>
      </c>
      <c r="B7" s="233" t="s">
        <v>1482</v>
      </c>
      <c r="C7" s="234"/>
      <c r="D7" s="235"/>
      <c r="E7" s="236" t="str">
        <f t="shared" si="0"/>
        <v/>
      </c>
      <c r="F7" s="231" t="str">
        <f t="shared" si="1"/>
        <v>否</v>
      </c>
    </row>
    <row r="8" s="168" customFormat="1" ht="36" hidden="1" customHeight="1" spans="1:7">
      <c r="A8" s="232">
        <v>103060118</v>
      </c>
      <c r="B8" s="233" t="s">
        <v>1483</v>
      </c>
      <c r="C8" s="234"/>
      <c r="D8" s="235"/>
      <c r="E8" s="236" t="str">
        <f t="shared" si="0"/>
        <v/>
      </c>
      <c r="F8" s="231" t="str">
        <f t="shared" si="1"/>
        <v>否</v>
      </c>
    </row>
    <row r="9" s="168" customFormat="1" ht="36" hidden="1" customHeight="1" spans="1:7">
      <c r="A9" s="232">
        <v>103060119</v>
      </c>
      <c r="B9" s="233" t="s">
        <v>1484</v>
      </c>
      <c r="C9" s="234"/>
      <c r="D9" s="235"/>
      <c r="E9" s="236" t="str">
        <f t="shared" si="0"/>
        <v/>
      </c>
      <c r="F9" s="231" t="str">
        <f t="shared" si="1"/>
        <v>否</v>
      </c>
    </row>
    <row r="10" s="168" customFormat="1" ht="36" hidden="1" customHeight="1" spans="1:7">
      <c r="A10" s="232">
        <v>103060120</v>
      </c>
      <c r="B10" s="233" t="s">
        <v>1485</v>
      </c>
      <c r="C10" s="234"/>
      <c r="D10" s="235"/>
      <c r="E10" s="236" t="str">
        <f t="shared" si="0"/>
        <v/>
      </c>
      <c r="F10" s="231" t="str">
        <f t="shared" si="1"/>
        <v>否</v>
      </c>
    </row>
    <row r="11" s="168" customFormat="1" ht="36" hidden="1" customHeight="1" spans="1:7">
      <c r="A11" s="232">
        <v>103060125</v>
      </c>
      <c r="B11" s="233" t="s">
        <v>1487</v>
      </c>
      <c r="C11" s="234"/>
      <c r="D11" s="235"/>
      <c r="E11" s="236" t="str">
        <f t="shared" si="0"/>
        <v/>
      </c>
      <c r="F11" s="231" t="str">
        <f t="shared" si="1"/>
        <v>否</v>
      </c>
    </row>
    <row r="12" s="168" customFormat="1" ht="36" hidden="1" customHeight="1" spans="1:7">
      <c r="A12" s="232">
        <v>103060127</v>
      </c>
      <c r="B12" s="238" t="s">
        <v>1488</v>
      </c>
      <c r="C12" s="234"/>
      <c r="D12" s="237"/>
      <c r="E12" s="236" t="str">
        <f t="shared" si="0"/>
        <v/>
      </c>
      <c r="F12" s="231" t="str">
        <f t="shared" si="1"/>
        <v>否</v>
      </c>
    </row>
    <row r="13" s="168" customFormat="1" ht="36" hidden="1" customHeight="1" spans="1:7">
      <c r="A13" s="232">
        <v>103060128</v>
      </c>
      <c r="B13" s="233" t="s">
        <v>1489</v>
      </c>
      <c r="C13" s="234"/>
      <c r="D13" s="235"/>
      <c r="E13" s="236" t="str">
        <f t="shared" si="0"/>
        <v/>
      </c>
      <c r="F13" s="231" t="str">
        <f t="shared" si="1"/>
        <v>否</v>
      </c>
    </row>
    <row r="14" s="168" customFormat="1" ht="36" hidden="1" customHeight="1" spans="1:7">
      <c r="A14" s="232">
        <v>103060129</v>
      </c>
      <c r="B14" s="233" t="s">
        <v>1490</v>
      </c>
      <c r="C14" s="234"/>
      <c r="D14" s="239"/>
      <c r="E14" s="236" t="str">
        <f t="shared" si="0"/>
        <v/>
      </c>
      <c r="F14" s="231" t="str">
        <f t="shared" si="1"/>
        <v>否</v>
      </c>
    </row>
    <row r="15" s="168" customFormat="1" ht="36" hidden="1" customHeight="1" spans="1:7">
      <c r="A15" s="232">
        <v>103060130</v>
      </c>
      <c r="B15" s="233" t="s">
        <v>2071</v>
      </c>
      <c r="C15" s="234"/>
      <c r="D15" s="239"/>
      <c r="E15" s="236" t="str">
        <f t="shared" si="0"/>
        <v/>
      </c>
      <c r="F15" s="231" t="str">
        <f t="shared" si="1"/>
        <v>否</v>
      </c>
    </row>
    <row r="16" s="168" customFormat="1" ht="36" hidden="1" customHeight="1" spans="1:7">
      <c r="A16" s="232">
        <v>103060131</v>
      </c>
      <c r="B16" s="233" t="s">
        <v>1492</v>
      </c>
      <c r="C16" s="234"/>
      <c r="D16" s="235"/>
      <c r="E16" s="236" t="str">
        <f t="shared" si="0"/>
        <v/>
      </c>
      <c r="F16" s="231" t="str">
        <f t="shared" si="1"/>
        <v>否</v>
      </c>
    </row>
    <row r="17" s="168" customFormat="1" ht="36" hidden="1" customHeight="1" spans="1:7">
      <c r="A17" s="232">
        <v>103060132</v>
      </c>
      <c r="B17" s="233" t="s">
        <v>1493</v>
      </c>
      <c r="C17" s="234"/>
      <c r="D17" s="239"/>
      <c r="E17" s="236" t="str">
        <f t="shared" si="0"/>
        <v/>
      </c>
      <c r="F17" s="231" t="str">
        <f t="shared" si="1"/>
        <v>否</v>
      </c>
    </row>
    <row r="18" s="168" customFormat="1" ht="36" hidden="1" customHeight="1" spans="1:7">
      <c r="A18" s="232">
        <v>103060133</v>
      </c>
      <c r="B18" s="233" t="s">
        <v>1494</v>
      </c>
      <c r="C18" s="234"/>
      <c r="D18" s="239"/>
      <c r="E18" s="236" t="str">
        <f t="shared" si="0"/>
        <v/>
      </c>
      <c r="F18" s="231" t="str">
        <f t="shared" si="1"/>
        <v>否</v>
      </c>
    </row>
    <row r="19" s="168" customFormat="1" ht="36" hidden="1" customHeight="1" spans="1:7">
      <c r="A19" s="232">
        <v>103060112</v>
      </c>
      <c r="B19" s="233" t="s">
        <v>2072</v>
      </c>
      <c r="C19" s="234"/>
      <c r="D19" s="239"/>
      <c r="E19" s="236" t="str">
        <f t="shared" si="0"/>
        <v/>
      </c>
      <c r="F19" s="231" t="str">
        <f t="shared" si="1"/>
        <v>否</v>
      </c>
    </row>
    <row r="20" s="168" customFormat="1" ht="36" hidden="1" customHeight="1" spans="1:7">
      <c r="A20" s="232">
        <v>103060134</v>
      </c>
      <c r="B20" s="233" t="s">
        <v>1495</v>
      </c>
      <c r="C20" s="234"/>
      <c r="D20" s="235"/>
      <c r="E20" s="236" t="str">
        <f t="shared" si="0"/>
        <v/>
      </c>
      <c r="F20" s="231" t="str">
        <f t="shared" si="1"/>
        <v>否</v>
      </c>
    </row>
    <row r="21" s="168" customFormat="1" ht="36" customHeight="1" spans="1:7">
      <c r="A21" s="232">
        <v>103060198</v>
      </c>
      <c r="B21" s="205" t="s">
        <v>1496</v>
      </c>
      <c r="C21" s="234">
        <v>204</v>
      </c>
      <c r="D21" s="240">
        <v>207</v>
      </c>
      <c r="E21" s="236">
        <f t="shared" si="0"/>
        <v>0.0147058823529411</v>
      </c>
      <c r="F21" s="231" t="str">
        <f t="shared" si="1"/>
        <v>是</v>
      </c>
    </row>
    <row r="22" s="168" customFormat="1" ht="36" customHeight="1" spans="1:7">
      <c r="A22" s="227">
        <v>1030602</v>
      </c>
      <c r="B22" s="185" t="s">
        <v>1497</v>
      </c>
      <c r="C22" s="228">
        <f>SUM(C23:C25)</f>
        <v>7</v>
      </c>
      <c r="D22" s="229">
        <f>SUM(D23:D25)</f>
        <v>2</v>
      </c>
      <c r="E22" s="230">
        <f t="shared" si="0"/>
        <v>-0.714285714285714</v>
      </c>
      <c r="F22" s="231" t="str">
        <f t="shared" si="1"/>
        <v>是</v>
      </c>
    </row>
    <row r="23" s="168" customFormat="1" ht="36" hidden="1" customHeight="1" spans="1:7">
      <c r="A23" s="232">
        <v>103060202</v>
      </c>
      <c r="B23" s="241" t="s">
        <v>1498</v>
      </c>
      <c r="C23" s="234"/>
      <c r="D23" s="235"/>
      <c r="E23" s="236" t="str">
        <f t="shared" si="0"/>
        <v/>
      </c>
      <c r="F23" s="231" t="str">
        <f t="shared" si="1"/>
        <v>否</v>
      </c>
    </row>
    <row r="24" s="168" customFormat="1" ht="36" hidden="1" customHeight="1" spans="1:7">
      <c r="A24" s="232">
        <v>103060203</v>
      </c>
      <c r="B24" s="242" t="s">
        <v>1499</v>
      </c>
      <c r="C24" s="234"/>
      <c r="D24" s="235"/>
      <c r="E24" s="236" t="str">
        <f t="shared" si="0"/>
        <v/>
      </c>
      <c r="F24" s="231" t="str">
        <f t="shared" si="1"/>
        <v>否</v>
      </c>
    </row>
    <row r="25" s="168" customFormat="1" ht="36" customHeight="1" spans="1:7">
      <c r="A25" s="232">
        <v>103060298</v>
      </c>
      <c r="B25" s="243" t="s">
        <v>1500</v>
      </c>
      <c r="C25" s="234">
        <v>7</v>
      </c>
      <c r="D25" s="244">
        <v>2</v>
      </c>
      <c r="E25" s="236">
        <f t="shared" si="0"/>
        <v>-0.714285714285714</v>
      </c>
      <c r="F25" s="231" t="str">
        <f t="shared" si="1"/>
        <v>是</v>
      </c>
    </row>
    <row r="26" s="168" customFormat="1" ht="36" hidden="1" customHeight="1" spans="1:7">
      <c r="A26" s="227">
        <v>1030603</v>
      </c>
      <c r="B26" s="245" t="s">
        <v>1501</v>
      </c>
      <c r="C26" s="228"/>
      <c r="D26" s="229">
        <f>SUM(D27:D29)</f>
        <v>0</v>
      </c>
      <c r="E26" s="230" t="str">
        <f t="shared" si="0"/>
        <v/>
      </c>
      <c r="F26" s="231" t="str">
        <f t="shared" si="1"/>
        <v>否</v>
      </c>
    </row>
    <row r="27" s="168" customFormat="1" ht="36" hidden="1" customHeight="1" spans="1:7">
      <c r="A27" s="232">
        <v>103060302</v>
      </c>
      <c r="B27" s="241" t="s">
        <v>1502</v>
      </c>
      <c r="C27" s="234"/>
      <c r="D27" s="235"/>
      <c r="E27" s="236" t="str">
        <f t="shared" si="0"/>
        <v/>
      </c>
      <c r="F27" s="231" t="str">
        <f t="shared" si="1"/>
        <v>否</v>
      </c>
    </row>
    <row r="28" s="168" customFormat="1" ht="36" hidden="1" customHeight="1" spans="1:7">
      <c r="A28" s="232">
        <v>103060305</v>
      </c>
      <c r="B28" s="241" t="s">
        <v>1503</v>
      </c>
      <c r="C28" s="234"/>
      <c r="D28" s="235"/>
      <c r="E28" s="236" t="str">
        <f t="shared" si="0"/>
        <v/>
      </c>
      <c r="F28" s="231" t="str">
        <f t="shared" si="1"/>
        <v>否</v>
      </c>
    </row>
    <row r="29" s="168" customFormat="1" ht="36" hidden="1" customHeight="1" spans="1:7">
      <c r="A29" s="232">
        <v>103060398</v>
      </c>
      <c r="B29" s="241" t="s">
        <v>1504</v>
      </c>
      <c r="C29" s="234"/>
      <c r="D29" s="235"/>
      <c r="E29" s="236" t="str">
        <f t="shared" si="0"/>
        <v/>
      </c>
      <c r="F29" s="231" t="str">
        <f t="shared" si="1"/>
        <v>否</v>
      </c>
    </row>
    <row r="30" s="168" customFormat="1" ht="36" hidden="1" customHeight="1" spans="1:7">
      <c r="A30" s="227">
        <v>1030604</v>
      </c>
      <c r="B30" s="245" t="s">
        <v>1505</v>
      </c>
      <c r="C30" s="228">
        <f>SUM(C31:C33)</f>
        <v>0</v>
      </c>
      <c r="D30" s="229">
        <f>SUM(D31:D33)</f>
        <v>0</v>
      </c>
      <c r="E30" s="230" t="str">
        <f t="shared" si="0"/>
        <v/>
      </c>
      <c r="F30" s="231" t="str">
        <f t="shared" si="1"/>
        <v>否</v>
      </c>
    </row>
    <row r="31" s="168" customFormat="1" ht="36" hidden="1" customHeight="1" spans="1:7">
      <c r="A31" s="232">
        <v>103060401</v>
      </c>
      <c r="B31" s="241" t="s">
        <v>1506</v>
      </c>
      <c r="C31" s="234"/>
      <c r="D31" s="234"/>
      <c r="E31" s="236" t="str">
        <f t="shared" si="0"/>
        <v/>
      </c>
      <c r="F31" s="231" t="str">
        <f t="shared" si="1"/>
        <v>否</v>
      </c>
      <c r="G31" s="246"/>
    </row>
    <row r="32" s="168" customFormat="1" ht="36" hidden="1" customHeight="1" spans="1:7">
      <c r="A32" s="232">
        <v>103060402</v>
      </c>
      <c r="B32" s="241" t="s">
        <v>1507</v>
      </c>
      <c r="C32" s="234"/>
      <c r="D32" s="234"/>
      <c r="E32" s="236" t="str">
        <f t="shared" si="0"/>
        <v/>
      </c>
      <c r="F32" s="231" t="str">
        <f t="shared" si="1"/>
        <v>否</v>
      </c>
    </row>
    <row r="33" s="168" customFormat="1" ht="36" hidden="1" customHeight="1" spans="1:6">
      <c r="A33" s="232">
        <v>103060498</v>
      </c>
      <c r="B33" s="241" t="s">
        <v>1508</v>
      </c>
      <c r="C33" s="234"/>
      <c r="D33" s="239"/>
      <c r="E33" s="236" t="str">
        <f t="shared" si="0"/>
        <v/>
      </c>
      <c r="F33" s="231" t="str">
        <f t="shared" si="1"/>
        <v>否</v>
      </c>
    </row>
    <row r="34" s="168" customFormat="1" ht="36" hidden="1" customHeight="1" spans="1:6">
      <c r="A34" s="247">
        <v>1030698</v>
      </c>
      <c r="B34" s="248" t="s">
        <v>1509</v>
      </c>
      <c r="C34" s="249"/>
      <c r="D34" s="249"/>
      <c r="E34" s="250" t="str">
        <f t="shared" si="0"/>
        <v/>
      </c>
      <c r="F34" s="231" t="str">
        <f t="shared" si="1"/>
        <v>否</v>
      </c>
    </row>
    <row r="35" s="168" customFormat="1" ht="36" customHeight="1" spans="1:6">
      <c r="A35" s="251"/>
      <c r="B35" s="252" t="s">
        <v>63</v>
      </c>
      <c r="C35" s="228">
        <f>C4+C22+C26+C30+C34</f>
        <v>211</v>
      </c>
      <c r="D35" s="229">
        <f>D4+D22+D26+D30+D34</f>
        <v>209</v>
      </c>
      <c r="E35" s="230">
        <f t="shared" si="0"/>
        <v>-0.00947867298578198</v>
      </c>
      <c r="F35" s="231" t="str">
        <f t="shared" si="1"/>
        <v>是</v>
      </c>
    </row>
    <row r="36" s="168" customFormat="1" ht="36" hidden="1" customHeight="1" spans="1:6">
      <c r="A36" s="253">
        <v>110</v>
      </c>
      <c r="B36" s="253" t="s">
        <v>65</v>
      </c>
      <c r="C36" s="228">
        <f>SUM(C37:C38)</f>
        <v>21</v>
      </c>
      <c r="D36" s="228">
        <f>SUM(D37:D38)</f>
        <v>115</v>
      </c>
      <c r="E36" s="230">
        <f t="shared" si="0"/>
        <v>4.47619047619048</v>
      </c>
      <c r="F36" s="231"/>
    </row>
    <row r="37" s="168" customFormat="1" ht="36" customHeight="1" spans="1:6">
      <c r="A37" s="254">
        <v>11005</v>
      </c>
      <c r="B37" s="255" t="s">
        <v>2073</v>
      </c>
      <c r="C37" s="234">
        <v>21</v>
      </c>
      <c r="D37" s="234">
        <v>21</v>
      </c>
      <c r="E37" s="230">
        <f t="shared" si="0"/>
        <v>0</v>
      </c>
      <c r="F37" s="231" t="str">
        <f t="shared" ref="F37:F39" si="2">IF(B37&lt;&gt;"",IF(SUM(C37:D37)&lt;&gt;0,"是","否"),"是")</f>
        <v>是</v>
      </c>
    </row>
    <row r="38" s="168" customFormat="1" ht="36" customHeight="1" spans="1:6">
      <c r="A38" s="254">
        <v>11008</v>
      </c>
      <c r="B38" s="255" t="s">
        <v>2074</v>
      </c>
      <c r="C38" s="234"/>
      <c r="D38" s="256">
        <v>94</v>
      </c>
      <c r="E38" s="230" t="str">
        <f t="shared" si="0"/>
        <v/>
      </c>
      <c r="F38" s="231" t="str">
        <f t="shared" si="2"/>
        <v>是</v>
      </c>
    </row>
    <row r="39" s="168" customFormat="1" ht="36" customHeight="1" spans="1:6">
      <c r="A39" s="251"/>
      <c r="B39" s="257" t="s">
        <v>75</v>
      </c>
      <c r="C39" s="229">
        <f>C35+C37+C38</f>
        <v>232</v>
      </c>
      <c r="D39" s="229">
        <f>D35+D37+D38</f>
        <v>324</v>
      </c>
      <c r="E39" s="230">
        <f t="shared" si="0"/>
        <v>0.396551724137931</v>
      </c>
      <c r="F39" s="231" t="str">
        <f t="shared" si="2"/>
        <v>是</v>
      </c>
    </row>
    <row r="40" s="168" customFormat="1" hidden="1" spans="1:6">
      <c r="A40" s="221"/>
      <c r="C40" s="214"/>
      <c r="D40" s="214"/>
    </row>
  </sheetData>
  <autoFilter xmlns:etc="http://www.wps.cn/officeDocument/2017/etCustomData" ref="B3:F40" etc:filterBottomFollowUsedRange="0">
    <filterColumn colId="4">
      <customFilters>
        <customFilter operator="equal" val="是"/>
      </customFilters>
    </filterColumn>
    <extLst/>
  </autoFilter>
  <mergeCells count="1">
    <mergeCell ref="B1:E1"/>
  </mergeCells>
  <conditionalFormatting sqref="F3:F39">
    <cfRule type="cellIs" dxfId="3" priority="2" stopIfTrue="1" operator="lessThanOrEqual">
      <formula>-1</formula>
    </cfRule>
  </conditionalFormatting>
  <conditionalFormatting sqref="F4:F39">
    <cfRule type="cellIs" dxfId="3" priority="1" stopIfTrue="1" operator="lessThanOrEqual">
      <formula>-1</formula>
    </cfRule>
  </conditionalFormatting>
  <conditionalFormatting sqref="G3:G38">
    <cfRule type="cellIs" dxfId="3" priority="4" stopIfTrue="1" operator="lessThanOrEqual">
      <formula>-1</formula>
    </cfRule>
  </conditionalFormatting>
  <conditionalFormatting sqref="G4:G6">
    <cfRule type="cellIs" dxfId="3" priority="3"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2">
    <tabColor theme="9" tint="0.4"/>
  </sheetPr>
  <dimension ref="A1:G31"/>
  <sheetViews>
    <sheetView showZeros="0" zoomScale="70" zoomScaleNormal="70" workbookViewId="0">
      <pane ySplit="3" topLeftCell="A4" activePane="bottomLeft" state="frozen"/>
      <selection/>
      <selection pane="bottomLeft" activeCell="L31" sqref="L31"/>
    </sheetView>
  </sheetViews>
  <sheetFormatPr defaultColWidth="9" defaultRowHeight="14.25" outlineLevelCol="6"/>
  <cols>
    <col min="1" max="1" width="11.3833333333333" style="169"/>
    <col min="2" max="2" width="50.75" style="169" customWidth="1"/>
    <col min="3" max="3" width="18.7333333333333" style="213" customWidth="1"/>
    <col min="4" max="4" width="18.7333333333333" style="214" customWidth="1"/>
    <col min="5" max="5" width="16.75" style="169" customWidth="1"/>
    <col min="6" max="6" width="4.75" style="168" customWidth="1"/>
    <col min="7" max="16384" width="9" style="169"/>
  </cols>
  <sheetData>
    <row r="1" s="168" customFormat="1" ht="45" customHeight="1" spans="1:7">
      <c r="B1" s="174" t="s">
        <v>2077</v>
      </c>
      <c r="C1" s="215"/>
      <c r="D1" s="215"/>
      <c r="E1" s="174"/>
      <c r="F1" s="176"/>
      <c r="G1" s="177"/>
    </row>
    <row r="2" s="168" customFormat="1" ht="20.1" customHeight="1" spans="1:7">
      <c r="B2" s="178" t="s">
        <v>2078</v>
      </c>
      <c r="C2" s="216"/>
      <c r="D2" s="216"/>
      <c r="E2" s="180" t="s">
        <v>2</v>
      </c>
      <c r="F2" s="181"/>
    </row>
    <row r="3" s="169" customFormat="1" ht="45" customHeight="1" spans="1:7">
      <c r="A3" s="182" t="s">
        <v>3</v>
      </c>
      <c r="B3" s="183" t="s">
        <v>4</v>
      </c>
      <c r="C3" s="217" t="s">
        <v>1642</v>
      </c>
      <c r="D3" s="217" t="s">
        <v>1643</v>
      </c>
      <c r="E3" s="97" t="s">
        <v>1644</v>
      </c>
      <c r="F3" s="168" t="s">
        <v>8</v>
      </c>
    </row>
    <row r="4" s="169" customFormat="1" ht="33" customHeight="1" spans="1:7">
      <c r="A4" s="185">
        <v>22301</v>
      </c>
      <c r="B4" s="185" t="s">
        <v>1516</v>
      </c>
      <c r="C4" s="202">
        <f>SUM(C5:C9)</f>
        <v>21</v>
      </c>
      <c r="D4" s="202">
        <f>SUM(D5:D9)</f>
        <v>21</v>
      </c>
      <c r="E4" s="187">
        <f t="shared" ref="E4:E26" si="0">IF(C4&lt;&gt;0,D4/C4-1,"")</f>
        <v>0</v>
      </c>
      <c r="F4" s="188" t="str">
        <f t="shared" ref="F4:F26" si="1">IF(B4&lt;&gt;"",IF(SUM(C4:D4)&lt;&gt;0,"是","否"),"是")</f>
        <v>是</v>
      </c>
    </row>
    <row r="5" s="169" customFormat="1" ht="33" hidden="1" customHeight="1" spans="1:7">
      <c r="A5" s="189">
        <v>2230102</v>
      </c>
      <c r="B5" s="189" t="s">
        <v>1517</v>
      </c>
      <c r="C5" s="190"/>
      <c r="D5" s="190"/>
      <c r="E5" s="191" t="str">
        <f t="shared" si="0"/>
        <v/>
      </c>
      <c r="F5" s="188" t="str">
        <f t="shared" si="1"/>
        <v>否</v>
      </c>
    </row>
    <row r="6" s="169" customFormat="1" ht="33" hidden="1" customHeight="1" spans="1:7">
      <c r="A6" s="192">
        <v>2230103</v>
      </c>
      <c r="B6" s="192" t="s">
        <v>1518</v>
      </c>
      <c r="C6" s="193"/>
      <c r="D6" s="193"/>
      <c r="E6" s="191" t="str">
        <f t="shared" si="0"/>
        <v/>
      </c>
      <c r="F6" s="188" t="str">
        <f t="shared" si="1"/>
        <v>否</v>
      </c>
    </row>
    <row r="7" s="169" customFormat="1" ht="33" customHeight="1" spans="1:7">
      <c r="A7" s="194">
        <v>2230105</v>
      </c>
      <c r="B7" s="194" t="s">
        <v>1519</v>
      </c>
      <c r="C7" s="198">
        <v>21</v>
      </c>
      <c r="D7" s="198">
        <v>21</v>
      </c>
      <c r="E7" s="191">
        <f t="shared" si="0"/>
        <v>0</v>
      </c>
      <c r="F7" s="188" t="str">
        <f t="shared" si="1"/>
        <v>是</v>
      </c>
    </row>
    <row r="8" s="170" customFormat="1" ht="33" hidden="1" customHeight="1" spans="1:7">
      <c r="A8" s="196">
        <v>2230107</v>
      </c>
      <c r="B8" s="196" t="s">
        <v>1520</v>
      </c>
      <c r="C8" s="197"/>
      <c r="D8" s="197"/>
      <c r="E8" s="191" t="str">
        <f t="shared" si="0"/>
        <v/>
      </c>
      <c r="F8" s="188" t="str">
        <f t="shared" si="1"/>
        <v>否</v>
      </c>
    </row>
    <row r="9" s="169" customFormat="1" ht="33" hidden="1" customHeight="1" spans="1:7">
      <c r="A9" s="194">
        <v>2230199</v>
      </c>
      <c r="B9" s="194" t="s">
        <v>1521</v>
      </c>
      <c r="C9" s="198"/>
      <c r="D9" s="198"/>
      <c r="E9" s="191" t="str">
        <f t="shared" si="0"/>
        <v/>
      </c>
      <c r="F9" s="188" t="str">
        <f t="shared" si="1"/>
        <v>否</v>
      </c>
    </row>
    <row r="10" s="171" customFormat="1" ht="33" customHeight="1" spans="1:7">
      <c r="A10" s="185">
        <v>22302</v>
      </c>
      <c r="B10" s="185" t="s">
        <v>1522</v>
      </c>
      <c r="C10" s="202">
        <f>SUM(C11:C14)</f>
        <v>25</v>
      </c>
      <c r="D10" s="202">
        <f>SUM(D11:D14)</f>
        <v>212.5</v>
      </c>
      <c r="E10" s="187">
        <f t="shared" si="0"/>
        <v>7.5</v>
      </c>
      <c r="F10" s="188" t="str">
        <f t="shared" si="1"/>
        <v>是</v>
      </c>
    </row>
    <row r="11" s="169" customFormat="1" ht="33" hidden="1" customHeight="1" spans="1:7">
      <c r="A11" s="199">
        <v>2230201</v>
      </c>
      <c r="B11" s="199" t="s">
        <v>1523</v>
      </c>
      <c r="C11" s="200"/>
      <c r="D11" s="200"/>
      <c r="E11" s="191" t="str">
        <f t="shared" si="0"/>
        <v/>
      </c>
      <c r="F11" s="188" t="str">
        <f t="shared" si="1"/>
        <v>否</v>
      </c>
    </row>
    <row r="12" s="169" customFormat="1" ht="33" hidden="1" customHeight="1" spans="1:7">
      <c r="A12" s="199">
        <v>2230202</v>
      </c>
      <c r="B12" s="199" t="s">
        <v>1524</v>
      </c>
      <c r="C12" s="200"/>
      <c r="D12" s="200"/>
      <c r="E12" s="191" t="str">
        <f t="shared" si="0"/>
        <v/>
      </c>
      <c r="F12" s="188" t="str">
        <f t="shared" si="1"/>
        <v>否</v>
      </c>
    </row>
    <row r="13" s="169" customFormat="1" ht="33" hidden="1" customHeight="1" spans="1:7">
      <c r="A13" s="199">
        <v>2230204</v>
      </c>
      <c r="B13" s="199" t="s">
        <v>1525</v>
      </c>
      <c r="C13" s="200"/>
      <c r="D13" s="200"/>
      <c r="E13" s="191" t="str">
        <f t="shared" si="0"/>
        <v/>
      </c>
      <c r="F13" s="188" t="str">
        <f t="shared" si="1"/>
        <v>否</v>
      </c>
    </row>
    <row r="14" s="169" customFormat="1" ht="33" customHeight="1" spans="1:7">
      <c r="A14" s="199">
        <v>2230299</v>
      </c>
      <c r="B14" s="199" t="s">
        <v>1526</v>
      </c>
      <c r="C14" s="200">
        <v>25</v>
      </c>
      <c r="D14" s="200">
        <f>119.05+93.45</f>
        <v>212.5</v>
      </c>
      <c r="E14" s="191">
        <f t="shared" si="0"/>
        <v>7.5</v>
      </c>
      <c r="F14" s="188" t="str">
        <f t="shared" si="1"/>
        <v>是</v>
      </c>
    </row>
    <row r="15" s="169" customFormat="1" ht="33" hidden="1" customHeight="1" spans="1:7">
      <c r="A15" s="185">
        <v>22303</v>
      </c>
      <c r="B15" s="185" t="s">
        <v>1527</v>
      </c>
      <c r="C15" s="202">
        <f t="shared" ref="C15:C19" si="2">SUM(C16)</f>
        <v>0</v>
      </c>
      <c r="D15" s="202">
        <f t="shared" ref="D15:D19" si="3">SUM(D16)</f>
        <v>0</v>
      </c>
      <c r="E15" s="187" t="str">
        <f t="shared" si="0"/>
        <v/>
      </c>
      <c r="F15" s="188" t="str">
        <f t="shared" si="1"/>
        <v>否</v>
      </c>
    </row>
    <row r="16" s="169" customFormat="1" ht="33" hidden="1" customHeight="1" spans="1:7">
      <c r="A16" s="203">
        <v>2230301</v>
      </c>
      <c r="B16" s="203" t="s">
        <v>1528</v>
      </c>
      <c r="C16" s="204"/>
      <c r="D16" s="204"/>
      <c r="E16" s="191" t="str">
        <f t="shared" si="0"/>
        <v/>
      </c>
      <c r="F16" s="188" t="str">
        <f t="shared" si="1"/>
        <v>否</v>
      </c>
    </row>
    <row r="17" s="169" customFormat="1" ht="33" hidden="1" customHeight="1" spans="1:7">
      <c r="A17" s="185">
        <v>22399</v>
      </c>
      <c r="B17" s="185" t="s">
        <v>1529</v>
      </c>
      <c r="C17" s="202">
        <f t="shared" si="2"/>
        <v>0</v>
      </c>
      <c r="D17" s="202">
        <f t="shared" si="3"/>
        <v>0</v>
      </c>
      <c r="E17" s="187" t="str">
        <f t="shared" si="0"/>
        <v/>
      </c>
      <c r="F17" s="188" t="str">
        <f t="shared" si="1"/>
        <v>否</v>
      </c>
    </row>
    <row r="18" s="169" customFormat="1" ht="33" hidden="1" customHeight="1" spans="1:7">
      <c r="A18" s="205">
        <v>2239999</v>
      </c>
      <c r="B18" s="205" t="s">
        <v>1530</v>
      </c>
      <c r="C18" s="206"/>
      <c r="D18" s="206"/>
      <c r="E18" s="191" t="str">
        <f t="shared" si="0"/>
        <v/>
      </c>
      <c r="F18" s="188" t="str">
        <f t="shared" si="1"/>
        <v>否</v>
      </c>
    </row>
    <row r="19" s="169" customFormat="1" ht="33" customHeight="1" spans="1:7">
      <c r="A19" s="185">
        <v>22399</v>
      </c>
      <c r="B19" s="185" t="s">
        <v>1531</v>
      </c>
      <c r="C19" s="202">
        <f t="shared" si="2"/>
        <v>19</v>
      </c>
      <c r="D19" s="202">
        <f t="shared" si="3"/>
        <v>17</v>
      </c>
      <c r="E19" s="187">
        <f t="shared" si="0"/>
        <v>-0.105263157894737</v>
      </c>
      <c r="F19" s="188" t="str">
        <f t="shared" si="1"/>
        <v>是</v>
      </c>
    </row>
    <row r="20" s="169" customFormat="1" ht="33" customHeight="1" spans="1:7">
      <c r="A20" s="194">
        <v>2239999</v>
      </c>
      <c r="B20" s="194" t="s">
        <v>1532</v>
      </c>
      <c r="C20" s="218">
        <v>19</v>
      </c>
      <c r="D20" s="198">
        <v>17</v>
      </c>
      <c r="E20" s="191">
        <f t="shared" si="0"/>
        <v>-0.105263157894737</v>
      </c>
      <c r="F20" s="188" t="str">
        <f t="shared" si="1"/>
        <v>是</v>
      </c>
    </row>
    <row r="21" s="169" customFormat="1" ht="33" customHeight="1" spans="1:7">
      <c r="A21" s="207"/>
      <c r="B21" s="207" t="s">
        <v>1533</v>
      </c>
      <c r="C21" s="219">
        <f>SUM(C4,C10,C15,C17,C19)</f>
        <v>65</v>
      </c>
      <c r="D21" s="219">
        <f>SUM(D4,D10,D15,D17,D19)</f>
        <v>250.5</v>
      </c>
      <c r="E21" s="187">
        <f t="shared" si="0"/>
        <v>2.85384615384615</v>
      </c>
      <c r="F21" s="188" t="str">
        <f t="shared" si="1"/>
        <v>是</v>
      </c>
    </row>
    <row r="22" s="169" customFormat="1" ht="33" customHeight="1" spans="1:7">
      <c r="A22" s="185">
        <v>230</v>
      </c>
      <c r="B22" s="185" t="s">
        <v>133</v>
      </c>
      <c r="C22" s="202">
        <f>SUM(C23:C25)</f>
        <v>167</v>
      </c>
      <c r="D22" s="202">
        <f>SUM(D23:D25)</f>
        <v>73</v>
      </c>
      <c r="E22" s="187">
        <f t="shared" si="0"/>
        <v>-0.562874251497006</v>
      </c>
      <c r="F22" s="188" t="str">
        <f t="shared" si="1"/>
        <v>是</v>
      </c>
    </row>
    <row r="23" s="169" customFormat="1" ht="33" hidden="1" customHeight="1" spans="1:7">
      <c r="A23" s="208">
        <v>23005</v>
      </c>
      <c r="B23" s="208" t="s">
        <v>1534</v>
      </c>
      <c r="C23" s="209"/>
      <c r="D23" s="209"/>
      <c r="E23" s="191" t="str">
        <f t="shared" si="0"/>
        <v/>
      </c>
      <c r="F23" s="188" t="str">
        <f t="shared" si="1"/>
        <v>否</v>
      </c>
    </row>
    <row r="24" s="169" customFormat="1" ht="33" customHeight="1" spans="1:7">
      <c r="A24" s="205">
        <v>23008</v>
      </c>
      <c r="B24" s="208" t="s">
        <v>1535</v>
      </c>
      <c r="C24" s="220">
        <v>73</v>
      </c>
      <c r="D24" s="209">
        <v>73</v>
      </c>
      <c r="E24" s="191">
        <f t="shared" si="0"/>
        <v>0</v>
      </c>
      <c r="F24" s="188" t="str">
        <f t="shared" si="1"/>
        <v>是</v>
      </c>
    </row>
    <row r="25" s="169" customFormat="1" ht="33" customHeight="1" spans="1:7">
      <c r="A25" s="205">
        <v>23009</v>
      </c>
      <c r="B25" s="208" t="s">
        <v>1152</v>
      </c>
      <c r="C25" s="220">
        <v>94</v>
      </c>
      <c r="D25" s="209"/>
      <c r="E25" s="191">
        <f t="shared" si="0"/>
        <v>-1</v>
      </c>
      <c r="F25" s="188" t="str">
        <f t="shared" si="1"/>
        <v>是</v>
      </c>
    </row>
    <row r="26" s="169" customFormat="1" ht="33" customHeight="1" spans="1:7">
      <c r="A26" s="207"/>
      <c r="B26" s="207" t="s">
        <v>143</v>
      </c>
      <c r="C26" s="219">
        <f>SUM(C21,C22)</f>
        <v>232</v>
      </c>
      <c r="D26" s="219">
        <f>SUM(D21,D22)</f>
        <v>323.5</v>
      </c>
      <c r="E26" s="187">
        <f t="shared" si="0"/>
        <v>0.394396551724138</v>
      </c>
      <c r="F26" s="188" t="str">
        <f t="shared" si="1"/>
        <v>是</v>
      </c>
    </row>
    <row r="27" s="169" customFormat="1" spans="1:7">
      <c r="C27" s="213"/>
      <c r="D27" s="214"/>
      <c r="F27" s="168"/>
    </row>
    <row r="28" s="169" customFormat="1" spans="1:7">
      <c r="C28" s="213"/>
      <c r="D28" s="214"/>
      <c r="F28" s="168"/>
    </row>
    <row r="29" s="169" customFormat="1" spans="1:7">
      <c r="C29" s="213"/>
      <c r="D29" s="214"/>
      <c r="F29" s="168"/>
    </row>
    <row r="31" spans="1:7">
      <c r="G31" s="212"/>
    </row>
  </sheetData>
  <autoFilter xmlns:etc="http://www.wps.cn/officeDocument/2017/etCustomData" ref="A3:F26" etc:filterBottomFollowUsedRange="0">
    <filterColumn colId="5">
      <customFilters>
        <customFilter operator="equal" val="是"/>
      </customFilters>
    </filterColumn>
    <extLst/>
  </autoFilter>
  <mergeCells count="1">
    <mergeCell ref="B1:E1"/>
  </mergeCells>
  <conditionalFormatting sqref="F3">
    <cfRule type="cellIs" dxfId="3" priority="3" stopIfTrue="1" operator="lessThanOrEqual">
      <formula>-1</formula>
    </cfRule>
  </conditionalFormatting>
  <conditionalFormatting sqref="F4:F26">
    <cfRule type="cellIs" dxfId="3"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1">
    <tabColor theme="9" tint="0.4"/>
  </sheetPr>
  <dimension ref="A1:G31"/>
  <sheetViews>
    <sheetView showZeros="0" zoomScale="70" zoomScaleNormal="70" workbookViewId="0">
      <pane ySplit="3" topLeftCell="A4" activePane="bottomLeft" state="frozen"/>
      <selection/>
      <selection pane="bottomLeft" activeCell="J26" sqref="J26"/>
    </sheetView>
  </sheetViews>
  <sheetFormatPr defaultColWidth="9" defaultRowHeight="14.25" outlineLevelCol="6"/>
  <cols>
    <col min="1" max="1" width="11.3833333333333" style="169"/>
    <col min="2" max="2" width="53.4916666666667" style="169" customWidth="1"/>
    <col min="3" max="3" width="18.7333333333333" style="172" customWidth="1"/>
    <col min="4" max="4" width="18.7333333333333" style="173" customWidth="1"/>
    <col min="5" max="5" width="16.75" style="169" customWidth="1"/>
    <col min="6" max="6" width="4.75" style="168" customWidth="1"/>
    <col min="7" max="16384" width="9" style="169"/>
  </cols>
  <sheetData>
    <row r="1" s="168" customFormat="1" ht="45" customHeight="1" spans="1:7">
      <c r="B1" s="174" t="s">
        <v>2079</v>
      </c>
      <c r="C1" s="175"/>
      <c r="D1" s="175"/>
      <c r="E1" s="174"/>
      <c r="F1" s="176"/>
      <c r="G1" s="177"/>
    </row>
    <row r="2" s="168" customFormat="1" ht="20.1" customHeight="1" spans="1:7">
      <c r="B2" s="178" t="s">
        <v>2080</v>
      </c>
      <c r="C2" s="179"/>
      <c r="D2" s="179"/>
      <c r="E2" s="180" t="s">
        <v>2</v>
      </c>
      <c r="F2" s="181"/>
    </row>
    <row r="3" s="169" customFormat="1" ht="45" customHeight="1" spans="1:7">
      <c r="A3" s="182" t="s">
        <v>3</v>
      </c>
      <c r="B3" s="183" t="s">
        <v>4</v>
      </c>
      <c r="C3" s="184" t="s">
        <v>1642</v>
      </c>
      <c r="D3" s="184" t="s">
        <v>1643</v>
      </c>
      <c r="E3" s="97" t="s">
        <v>1644</v>
      </c>
      <c r="F3" s="168" t="s">
        <v>8</v>
      </c>
    </row>
    <row r="4" s="169" customFormat="1" ht="33" customHeight="1" spans="1:7">
      <c r="A4" s="185">
        <v>22301</v>
      </c>
      <c r="B4" s="185" t="s">
        <v>1516</v>
      </c>
      <c r="C4" s="186">
        <f>SUM(C5:C9)</f>
        <v>21</v>
      </c>
      <c r="D4" s="186">
        <f>SUM(D5:D9)</f>
        <v>21</v>
      </c>
      <c r="E4" s="187">
        <f>IF(C4&lt;&gt;0,D4/C4-1,"")</f>
        <v>0</v>
      </c>
      <c r="F4" s="188" t="str">
        <f t="shared" ref="F4:F26" si="0">IF(B4&lt;&gt;"",IF(SUM(C4:D4)&lt;&gt;0,"是","否"),"是")</f>
        <v>是</v>
      </c>
    </row>
    <row r="5" s="169" customFormat="1" ht="33" hidden="1" customHeight="1" spans="1:7">
      <c r="A5" s="189">
        <v>2230102</v>
      </c>
      <c r="B5" s="189" t="s">
        <v>1517</v>
      </c>
      <c r="C5" s="190"/>
      <c r="D5" s="190"/>
      <c r="E5" s="191" t="str">
        <f t="shared" ref="E4:E26" si="1">IF(C5&lt;&gt;0,D5/C5-1,"")</f>
        <v/>
      </c>
      <c r="F5" s="188" t="str">
        <f t="shared" si="0"/>
        <v>否</v>
      </c>
    </row>
    <row r="6" s="169" customFormat="1" ht="33" hidden="1" customHeight="1" spans="1:7">
      <c r="A6" s="192">
        <v>2230103</v>
      </c>
      <c r="B6" s="192" t="s">
        <v>1518</v>
      </c>
      <c r="C6" s="193"/>
      <c r="D6" s="193"/>
      <c r="E6" s="191" t="str">
        <f t="shared" si="1"/>
        <v/>
      </c>
      <c r="F6" s="188" t="str">
        <f t="shared" si="0"/>
        <v>否</v>
      </c>
    </row>
    <row r="7" s="169" customFormat="1" ht="33" customHeight="1" spans="1:7">
      <c r="A7" s="194">
        <v>2230105</v>
      </c>
      <c r="B7" s="194" t="s">
        <v>1519</v>
      </c>
      <c r="C7" s="195">
        <v>21</v>
      </c>
      <c r="D7" s="195">
        <v>21</v>
      </c>
      <c r="E7" s="187">
        <f t="shared" si="1"/>
        <v>0</v>
      </c>
      <c r="F7" s="188" t="str">
        <f t="shared" si="0"/>
        <v>是</v>
      </c>
    </row>
    <row r="8" s="170" customFormat="1" ht="33" hidden="1" customHeight="1" spans="1:7">
      <c r="A8" s="196">
        <v>2230107</v>
      </c>
      <c r="B8" s="196" t="s">
        <v>1520</v>
      </c>
      <c r="C8" s="197"/>
      <c r="D8" s="197"/>
      <c r="E8" s="191" t="str">
        <f t="shared" si="1"/>
        <v/>
      </c>
      <c r="F8" s="188" t="str">
        <f t="shared" si="0"/>
        <v>否</v>
      </c>
    </row>
    <row r="9" s="169" customFormat="1" ht="33" hidden="1" customHeight="1" spans="1:7">
      <c r="A9" s="194">
        <v>2230199</v>
      </c>
      <c r="B9" s="194" t="s">
        <v>1521</v>
      </c>
      <c r="C9" s="198"/>
      <c r="D9" s="198"/>
      <c r="E9" s="191" t="str">
        <f t="shared" si="1"/>
        <v/>
      </c>
      <c r="F9" s="188" t="str">
        <f t="shared" si="0"/>
        <v>否</v>
      </c>
    </row>
    <row r="10" s="171" customFormat="1" ht="33" customHeight="1" spans="1:7">
      <c r="A10" s="185">
        <v>22302</v>
      </c>
      <c r="B10" s="185" t="s">
        <v>1522</v>
      </c>
      <c r="C10" s="186">
        <f>SUM(C11:C14)</f>
        <v>25</v>
      </c>
      <c r="D10" s="186">
        <f>SUM(D11:D14)</f>
        <v>212.5</v>
      </c>
      <c r="E10" s="187">
        <f t="shared" si="1"/>
        <v>7.5</v>
      </c>
      <c r="F10" s="188" t="str">
        <f t="shared" si="0"/>
        <v>是</v>
      </c>
    </row>
    <row r="11" s="169" customFormat="1" ht="33" hidden="1" customHeight="1" spans="1:7">
      <c r="A11" s="199">
        <v>2230201</v>
      </c>
      <c r="B11" s="199" t="s">
        <v>1523</v>
      </c>
      <c r="C11" s="200"/>
      <c r="D11" s="200"/>
      <c r="E11" s="191" t="str">
        <f t="shared" si="1"/>
        <v/>
      </c>
      <c r="F11" s="188" t="str">
        <f t="shared" si="0"/>
        <v>否</v>
      </c>
    </row>
    <row r="12" s="169" customFormat="1" ht="33" hidden="1" customHeight="1" spans="1:7">
      <c r="A12" s="199">
        <v>2230202</v>
      </c>
      <c r="B12" s="199" t="s">
        <v>1524</v>
      </c>
      <c r="C12" s="200"/>
      <c r="D12" s="200"/>
      <c r="E12" s="191" t="str">
        <f t="shared" si="1"/>
        <v/>
      </c>
      <c r="F12" s="188" t="str">
        <f t="shared" si="0"/>
        <v>否</v>
      </c>
    </row>
    <row r="13" s="169" customFormat="1" ht="33" hidden="1" customHeight="1" spans="1:7">
      <c r="A13" s="199">
        <v>2230204</v>
      </c>
      <c r="B13" s="199" t="s">
        <v>1525</v>
      </c>
      <c r="C13" s="200"/>
      <c r="D13" s="200"/>
      <c r="E13" s="191" t="str">
        <f t="shared" si="1"/>
        <v/>
      </c>
      <c r="F13" s="188" t="str">
        <f t="shared" si="0"/>
        <v>否</v>
      </c>
    </row>
    <row r="14" s="169" customFormat="1" ht="33" customHeight="1" spans="1:7">
      <c r="A14" s="199">
        <v>2230299</v>
      </c>
      <c r="B14" s="199" t="s">
        <v>1526</v>
      </c>
      <c r="C14" s="201">
        <v>25</v>
      </c>
      <c r="D14" s="201">
        <v>212.5</v>
      </c>
      <c r="E14" s="191">
        <f t="shared" si="1"/>
        <v>7.5</v>
      </c>
      <c r="F14" s="188" t="str">
        <f t="shared" si="0"/>
        <v>是</v>
      </c>
    </row>
    <row r="15" s="169" customFormat="1" ht="33" hidden="1" customHeight="1" spans="1:7">
      <c r="A15" s="185">
        <v>22303</v>
      </c>
      <c r="B15" s="185" t="s">
        <v>1527</v>
      </c>
      <c r="C15" s="202">
        <f t="shared" ref="C15:C19" si="2">SUM(C16)</f>
        <v>0</v>
      </c>
      <c r="D15" s="202">
        <f t="shared" ref="D15:D19" si="3">SUM(D16)</f>
        <v>0</v>
      </c>
      <c r="E15" s="187" t="str">
        <f t="shared" si="1"/>
        <v/>
      </c>
      <c r="F15" s="188" t="str">
        <f t="shared" si="0"/>
        <v>否</v>
      </c>
    </row>
    <row r="16" s="169" customFormat="1" ht="33" hidden="1" customHeight="1" spans="1:7">
      <c r="A16" s="203">
        <v>2230301</v>
      </c>
      <c r="B16" s="203" t="s">
        <v>1528</v>
      </c>
      <c r="C16" s="204"/>
      <c r="D16" s="204"/>
      <c r="E16" s="191" t="str">
        <f t="shared" si="1"/>
        <v/>
      </c>
      <c r="F16" s="188" t="str">
        <f t="shared" si="0"/>
        <v>否</v>
      </c>
    </row>
    <row r="17" s="169" customFormat="1" ht="33" hidden="1" customHeight="1" spans="1:7">
      <c r="A17" s="185">
        <v>22399</v>
      </c>
      <c r="B17" s="185" t="s">
        <v>1529</v>
      </c>
      <c r="C17" s="202">
        <f t="shared" si="2"/>
        <v>0</v>
      </c>
      <c r="D17" s="202">
        <f t="shared" si="3"/>
        <v>0</v>
      </c>
      <c r="E17" s="187" t="str">
        <f t="shared" si="1"/>
        <v/>
      </c>
      <c r="F17" s="188" t="str">
        <f t="shared" si="0"/>
        <v>否</v>
      </c>
    </row>
    <row r="18" s="169" customFormat="1" ht="33" hidden="1" customHeight="1" spans="1:7">
      <c r="A18" s="205">
        <v>2239999</v>
      </c>
      <c r="B18" s="205" t="s">
        <v>1530</v>
      </c>
      <c r="C18" s="206"/>
      <c r="D18" s="206"/>
      <c r="E18" s="191" t="str">
        <f t="shared" si="1"/>
        <v/>
      </c>
      <c r="F18" s="188" t="str">
        <f t="shared" si="0"/>
        <v>否</v>
      </c>
    </row>
    <row r="19" s="169" customFormat="1" ht="33" customHeight="1" spans="1:7">
      <c r="A19" s="185">
        <v>22399</v>
      </c>
      <c r="B19" s="185" t="s">
        <v>1531</v>
      </c>
      <c r="C19" s="186">
        <f t="shared" si="2"/>
        <v>19</v>
      </c>
      <c r="D19" s="186">
        <f t="shared" si="3"/>
        <v>17</v>
      </c>
      <c r="E19" s="187">
        <f t="shared" si="1"/>
        <v>-0.105263157894737</v>
      </c>
      <c r="F19" s="188" t="str">
        <f t="shared" si="0"/>
        <v>是</v>
      </c>
    </row>
    <row r="20" s="169" customFormat="1" ht="33" customHeight="1" spans="1:7">
      <c r="A20" s="194">
        <v>2239999</v>
      </c>
      <c r="B20" s="194" t="s">
        <v>1532</v>
      </c>
      <c r="C20" s="195">
        <v>19</v>
      </c>
      <c r="D20" s="195">
        <v>17</v>
      </c>
      <c r="E20" s="191">
        <f t="shared" si="1"/>
        <v>-0.105263157894737</v>
      </c>
      <c r="F20" s="188" t="str">
        <f t="shared" si="0"/>
        <v>是</v>
      </c>
    </row>
    <row r="21" s="169" customFormat="1" ht="33" customHeight="1" spans="1:7">
      <c r="A21" s="207"/>
      <c r="B21" s="207" t="s">
        <v>1533</v>
      </c>
      <c r="C21" s="186">
        <f>SUM(C4,C10,C15,C17,C19)</f>
        <v>65</v>
      </c>
      <c r="D21" s="186">
        <f>SUM(D4,D10,D15,D17,D19)</f>
        <v>250.5</v>
      </c>
      <c r="E21" s="187">
        <f t="shared" si="1"/>
        <v>2.85384615384615</v>
      </c>
      <c r="F21" s="188" t="str">
        <f t="shared" si="0"/>
        <v>是</v>
      </c>
    </row>
    <row r="22" s="169" customFormat="1" ht="33" customHeight="1" spans="1:7">
      <c r="A22" s="185">
        <v>230</v>
      </c>
      <c r="B22" s="185" t="s">
        <v>133</v>
      </c>
      <c r="C22" s="186">
        <f>SUM(C23:C25)</f>
        <v>167</v>
      </c>
      <c r="D22" s="186">
        <f>SUM(D23:D25)</f>
        <v>73</v>
      </c>
      <c r="E22" s="187">
        <f t="shared" si="1"/>
        <v>-0.562874251497006</v>
      </c>
      <c r="F22" s="188" t="str">
        <f t="shared" si="0"/>
        <v>是</v>
      </c>
    </row>
    <row r="23" s="169" customFormat="1" ht="33" hidden="1" customHeight="1" spans="1:7">
      <c r="A23" s="208">
        <v>23005</v>
      </c>
      <c r="B23" s="208" t="s">
        <v>1534</v>
      </c>
      <c r="C23" s="209"/>
      <c r="D23" s="209"/>
      <c r="E23" s="191" t="str">
        <f t="shared" si="1"/>
        <v/>
      </c>
      <c r="F23" s="188" t="str">
        <f t="shared" si="0"/>
        <v>否</v>
      </c>
    </row>
    <row r="24" s="169" customFormat="1" ht="33" customHeight="1" spans="1:7">
      <c r="A24" s="205">
        <v>23008</v>
      </c>
      <c r="B24" s="208" t="s">
        <v>1535</v>
      </c>
      <c r="C24" s="210">
        <v>73</v>
      </c>
      <c r="D24" s="211">
        <v>73</v>
      </c>
      <c r="E24" s="191">
        <f t="shared" si="1"/>
        <v>0</v>
      </c>
      <c r="F24" s="188" t="str">
        <f t="shared" si="0"/>
        <v>是</v>
      </c>
    </row>
    <row r="25" s="169" customFormat="1" ht="33" customHeight="1" spans="1:7">
      <c r="A25" s="205">
        <v>23009</v>
      </c>
      <c r="B25" s="208" t="s">
        <v>1152</v>
      </c>
      <c r="C25" s="210">
        <v>94</v>
      </c>
      <c r="D25" s="211"/>
      <c r="E25" s="191">
        <f t="shared" si="1"/>
        <v>-1</v>
      </c>
      <c r="F25" s="188" t="str">
        <f t="shared" si="0"/>
        <v>是</v>
      </c>
    </row>
    <row r="26" s="169" customFormat="1" ht="33" customHeight="1" spans="1:7">
      <c r="A26" s="207"/>
      <c r="B26" s="207" t="s">
        <v>143</v>
      </c>
      <c r="C26" s="186">
        <f>SUM(C21,C22)</f>
        <v>232</v>
      </c>
      <c r="D26" s="186">
        <f>SUM(D21,D22)</f>
        <v>323.5</v>
      </c>
      <c r="E26" s="187">
        <f t="shared" si="1"/>
        <v>0.394396551724138</v>
      </c>
      <c r="F26" s="188" t="str">
        <f t="shared" si="0"/>
        <v>是</v>
      </c>
    </row>
    <row r="27" s="169" customFormat="1" spans="1:7">
      <c r="C27" s="172"/>
      <c r="D27" s="173"/>
      <c r="F27" s="168"/>
    </row>
    <row r="28" s="169" customFormat="1" spans="1:7">
      <c r="C28" s="172"/>
      <c r="D28" s="173"/>
      <c r="F28" s="168"/>
    </row>
    <row r="29" s="169" customFormat="1" spans="1:7">
      <c r="C29" s="172"/>
      <c r="D29" s="173"/>
      <c r="F29" s="168"/>
    </row>
    <row r="31" s="169" customFormat="1" spans="1:7">
      <c r="C31" s="172"/>
      <c r="D31" s="173"/>
      <c r="F31" s="168"/>
      <c r="G31" s="212"/>
    </row>
  </sheetData>
  <autoFilter xmlns:etc="http://www.wps.cn/officeDocument/2017/etCustomData" ref="A3:F26" etc:filterBottomFollowUsedRange="0">
    <filterColumn colId="5">
      <customFilters>
        <customFilter operator="equal" val="是"/>
      </customFilters>
    </filterColumn>
    <extLst/>
  </autoFilter>
  <mergeCells count="1">
    <mergeCell ref="B1:E1"/>
  </mergeCells>
  <conditionalFormatting sqref="F3">
    <cfRule type="cellIs" dxfId="3" priority="2" stopIfTrue="1" operator="lessThanOrEqual">
      <formula>-1</formula>
    </cfRule>
  </conditionalFormatting>
  <conditionalFormatting sqref="F4:F26">
    <cfRule type="cellIs" dxfId="3"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4">
    <tabColor rgb="FFFF0000"/>
  </sheetPr>
  <dimension ref="A1:G62"/>
  <sheetViews>
    <sheetView showZeros="0" zoomScale="70" zoomScaleNormal="70" workbookViewId="0">
      <pane xSplit="1" ySplit="3" topLeftCell="B9" activePane="bottomRight" state="frozen"/>
      <selection/>
      <selection pane="topRight"/>
      <selection pane="bottomLeft"/>
      <selection pane="bottomRight" activeCell="Q29" sqref="Q29"/>
    </sheetView>
  </sheetViews>
  <sheetFormatPr defaultColWidth="9" defaultRowHeight="14.25" outlineLevelCol="6"/>
  <cols>
    <col min="1" max="1" width="59.35" style="88" customWidth="1"/>
    <col min="2" max="3" width="18.6333333333333" style="142" customWidth="1"/>
    <col min="4" max="4" width="20.6333333333333" style="107" customWidth="1"/>
    <col min="5" max="5" width="5.38333333333333" style="88" customWidth="1"/>
    <col min="6" max="10" width="9" style="88" hidden="1" customWidth="1"/>
    <col min="11" max="11" width="12.6333333333333" style="88" hidden="1" customWidth="1"/>
    <col min="12" max="13" width="9" style="88" hidden="1" customWidth="1"/>
    <col min="14" max="16384" width="9" style="88"/>
  </cols>
  <sheetData>
    <row r="1" s="88" customFormat="1" ht="45" customHeight="1" spans="1:7">
      <c r="A1" s="4" t="s">
        <v>2081</v>
      </c>
      <c r="B1" s="143"/>
      <c r="C1" s="143"/>
      <c r="D1" s="4"/>
      <c r="E1" s="90"/>
      <c r="G1" s="90"/>
    </row>
    <row r="2" s="141" customFormat="1" ht="20.1" customHeight="1" spans="1:7">
      <c r="A2" s="144" t="s">
        <v>2082</v>
      </c>
      <c r="B2" s="145"/>
      <c r="C2" s="146"/>
      <c r="D2" s="147" t="s">
        <v>2</v>
      </c>
    </row>
    <row r="3" s="88" customFormat="1" ht="45" customHeight="1" spans="1:7">
      <c r="A3" s="148" t="s">
        <v>2083</v>
      </c>
      <c r="B3" s="120" t="s">
        <v>1642</v>
      </c>
      <c r="C3" s="120" t="s">
        <v>1643</v>
      </c>
      <c r="D3" s="97" t="s">
        <v>1644</v>
      </c>
      <c r="E3" s="141" t="s">
        <v>8</v>
      </c>
    </row>
    <row r="4" s="88" customFormat="1" ht="36" customHeight="1" spans="1:7">
      <c r="A4" s="149" t="s">
        <v>1540</v>
      </c>
      <c r="B4" s="122">
        <f>SUM(B5:B11)</f>
        <v>29310</v>
      </c>
      <c r="C4" s="122">
        <f>SUM(C5:C11)</f>
        <v>31330</v>
      </c>
      <c r="D4" s="123">
        <f t="shared" ref="D4:D29" si="0">IF(B4&lt;&gt;0,C4/B4-1,"")</f>
        <v>0.0689184578642101</v>
      </c>
      <c r="E4" s="150" t="str">
        <f t="shared" ref="E4:E62" si="1">IF(A4&lt;&gt;"",IF(SUM(B4:C4)&lt;&gt;0,"是","否"),"是")</f>
        <v>是</v>
      </c>
      <c r="F4" s="107" t="s">
        <v>2084</v>
      </c>
    </row>
    <row r="5" s="88" customFormat="1" ht="36" customHeight="1" spans="1:7">
      <c r="A5" s="151" t="s">
        <v>1541</v>
      </c>
      <c r="B5" s="138">
        <v>29057</v>
      </c>
      <c r="C5" s="138">
        <v>31067</v>
      </c>
      <c r="D5" s="123">
        <f t="shared" si="0"/>
        <v>0.0691743813883057</v>
      </c>
      <c r="E5" s="150" t="str">
        <f t="shared" si="1"/>
        <v>是</v>
      </c>
      <c r="F5" s="107" t="s">
        <v>2084</v>
      </c>
    </row>
    <row r="6" s="89" customFormat="1" ht="36" hidden="1" customHeight="1" spans="1:7">
      <c r="A6" s="151" t="s">
        <v>1542</v>
      </c>
      <c r="B6" s="152"/>
      <c r="C6" s="152"/>
      <c r="D6" s="153" t="str">
        <f t="shared" si="0"/>
        <v/>
      </c>
      <c r="E6" s="150" t="str">
        <f t="shared" si="1"/>
        <v>否</v>
      </c>
    </row>
    <row r="7" s="88" customFormat="1" ht="36" customHeight="1" spans="1:7">
      <c r="A7" s="151" t="s">
        <v>1543</v>
      </c>
      <c r="B7" s="138">
        <v>38</v>
      </c>
      <c r="C7" s="138">
        <v>35</v>
      </c>
      <c r="D7" s="123">
        <f t="shared" si="0"/>
        <v>-0.0789473684210527</v>
      </c>
      <c r="E7" s="150" t="str">
        <f t="shared" si="1"/>
        <v>是</v>
      </c>
    </row>
    <row r="8" s="88" customFormat="1" ht="36" hidden="1" customHeight="1" spans="1:7">
      <c r="A8" s="151" t="s">
        <v>1544</v>
      </c>
      <c r="B8" s="154"/>
      <c r="C8" s="154"/>
      <c r="D8" s="153" t="str">
        <f t="shared" si="0"/>
        <v/>
      </c>
      <c r="E8" s="150" t="str">
        <f t="shared" si="1"/>
        <v>否</v>
      </c>
    </row>
    <row r="9" s="88" customFormat="1" ht="36" customHeight="1" spans="1:7">
      <c r="A9" s="151" t="s">
        <v>1545</v>
      </c>
      <c r="B9" s="138">
        <v>212</v>
      </c>
      <c r="C9" s="138">
        <v>228</v>
      </c>
      <c r="D9" s="123">
        <f t="shared" si="0"/>
        <v>0.0754716981132075</v>
      </c>
      <c r="E9" s="150" t="str">
        <f t="shared" si="1"/>
        <v>是</v>
      </c>
    </row>
    <row r="10" s="88" customFormat="1" ht="36" customHeight="1" spans="1:7">
      <c r="A10" s="151" t="s">
        <v>1546</v>
      </c>
      <c r="B10" s="138">
        <v>3</v>
      </c>
      <c r="C10" s="138"/>
      <c r="D10" s="123">
        <f t="shared" si="0"/>
        <v>-1</v>
      </c>
      <c r="E10" s="150" t="str">
        <f t="shared" si="1"/>
        <v>是</v>
      </c>
    </row>
    <row r="11" s="88" customFormat="1" ht="36" hidden="1" customHeight="1" spans="1:7">
      <c r="A11" s="155" t="s">
        <v>2085</v>
      </c>
      <c r="B11" s="154"/>
      <c r="C11" s="154"/>
      <c r="D11" s="153" t="str">
        <f t="shared" si="0"/>
        <v/>
      </c>
      <c r="E11" s="150" t="str">
        <f t="shared" si="1"/>
        <v>否</v>
      </c>
    </row>
    <row r="12" s="88" customFormat="1" ht="36" hidden="1" customHeight="1" spans="1:7">
      <c r="A12" s="149" t="s">
        <v>1548</v>
      </c>
      <c r="B12" s="156">
        <f>SUM(B13:B17)</f>
        <v>0</v>
      </c>
      <c r="C12" s="156">
        <f>SUM(C13:C17)</f>
        <v>0</v>
      </c>
      <c r="D12" s="153" t="str">
        <f t="shared" si="0"/>
        <v/>
      </c>
      <c r="E12" s="150" t="str">
        <f t="shared" si="1"/>
        <v>否</v>
      </c>
    </row>
    <row r="13" s="88" customFormat="1" ht="36" hidden="1" customHeight="1" spans="1:7">
      <c r="A13" s="151" t="s">
        <v>1549</v>
      </c>
      <c r="B13" s="154"/>
      <c r="C13" s="154"/>
      <c r="D13" s="153" t="str">
        <f t="shared" si="0"/>
        <v/>
      </c>
      <c r="E13" s="150" t="str">
        <f t="shared" si="1"/>
        <v>否</v>
      </c>
    </row>
    <row r="14" s="88" customFormat="1" ht="36" hidden="1" customHeight="1" spans="1:7">
      <c r="A14" s="155" t="s">
        <v>1550</v>
      </c>
      <c r="B14" s="154"/>
      <c r="C14" s="154"/>
      <c r="D14" s="153" t="str">
        <f t="shared" si="0"/>
        <v/>
      </c>
      <c r="E14" s="150" t="str">
        <f t="shared" si="1"/>
        <v>否</v>
      </c>
    </row>
    <row r="15" s="88" customFormat="1" ht="36" hidden="1" customHeight="1" spans="1:7">
      <c r="A15" s="151" t="s">
        <v>1543</v>
      </c>
      <c r="B15" s="154"/>
      <c r="C15" s="154"/>
      <c r="D15" s="153" t="str">
        <f t="shared" si="0"/>
        <v/>
      </c>
      <c r="E15" s="150" t="str">
        <f t="shared" si="1"/>
        <v>否</v>
      </c>
    </row>
    <row r="16" s="88" customFormat="1" ht="36" hidden="1" customHeight="1" spans="1:7">
      <c r="A16" s="151" t="s">
        <v>1545</v>
      </c>
      <c r="B16" s="154"/>
      <c r="C16" s="154"/>
      <c r="D16" s="153" t="str">
        <f t="shared" si="0"/>
        <v/>
      </c>
      <c r="E16" s="150" t="str">
        <f t="shared" si="1"/>
        <v>否</v>
      </c>
    </row>
    <row r="17" s="88" customFormat="1" ht="36" hidden="1" customHeight="1" spans="1:7">
      <c r="A17" s="151" t="s">
        <v>1546</v>
      </c>
      <c r="B17" s="154"/>
      <c r="C17" s="154"/>
      <c r="D17" s="153" t="str">
        <f t="shared" si="0"/>
        <v/>
      </c>
      <c r="E17" s="150" t="str">
        <f t="shared" si="1"/>
        <v>否</v>
      </c>
    </row>
    <row r="18" s="88" customFormat="1" ht="36" hidden="1" customHeight="1" spans="1:7">
      <c r="A18" s="149" t="s">
        <v>2086</v>
      </c>
      <c r="B18" s="156">
        <f>SUM(B19:B23)</f>
        <v>0</v>
      </c>
      <c r="C18" s="156">
        <f>SUM(C19:C23)</f>
        <v>0</v>
      </c>
      <c r="D18" s="153" t="str">
        <f t="shared" si="0"/>
        <v/>
      </c>
      <c r="E18" s="150" t="str">
        <f t="shared" si="1"/>
        <v>否</v>
      </c>
    </row>
    <row r="19" s="88" customFormat="1" ht="36" hidden="1" customHeight="1" spans="1:7">
      <c r="A19" s="151" t="s">
        <v>1552</v>
      </c>
      <c r="B19" s="154"/>
      <c r="C19" s="154"/>
      <c r="D19" s="153" t="str">
        <f t="shared" si="0"/>
        <v/>
      </c>
      <c r="E19" s="150" t="str">
        <f t="shared" si="1"/>
        <v>否</v>
      </c>
    </row>
    <row r="20" s="88" customFormat="1" ht="31" hidden="1" customHeight="1" spans="1:7">
      <c r="A20" s="151" t="s">
        <v>1542</v>
      </c>
      <c r="B20" s="127"/>
      <c r="C20" s="127"/>
      <c r="D20" s="153" t="str">
        <f t="shared" si="0"/>
        <v/>
      </c>
      <c r="E20" s="150" t="str">
        <f t="shared" si="1"/>
        <v>否</v>
      </c>
    </row>
    <row r="21" s="88" customFormat="1" ht="36" hidden="1" customHeight="1" spans="1:7">
      <c r="A21" s="151" t="s">
        <v>1543</v>
      </c>
      <c r="B21" s="127"/>
      <c r="C21" s="127"/>
      <c r="D21" s="153" t="str">
        <f t="shared" si="0"/>
        <v/>
      </c>
      <c r="E21" s="150" t="str">
        <f t="shared" si="1"/>
        <v>否</v>
      </c>
    </row>
    <row r="22" s="88" customFormat="1" ht="36" hidden="1" customHeight="1" spans="1:7">
      <c r="A22" s="151" t="s">
        <v>1545</v>
      </c>
      <c r="B22" s="138"/>
      <c r="C22" s="157"/>
      <c r="D22" s="153" t="str">
        <f t="shared" si="0"/>
        <v/>
      </c>
      <c r="E22" s="150" t="str">
        <f t="shared" si="1"/>
        <v>否</v>
      </c>
    </row>
    <row r="23" s="88" customFormat="1" ht="36" hidden="1" customHeight="1" spans="1:7">
      <c r="A23" s="151" t="s">
        <v>1546</v>
      </c>
      <c r="B23" s="138"/>
      <c r="C23" s="157"/>
      <c r="D23" s="153" t="str">
        <f t="shared" si="0"/>
        <v/>
      </c>
      <c r="E23" s="150" t="str">
        <f t="shared" si="1"/>
        <v>否</v>
      </c>
    </row>
    <row r="24" s="88" customFormat="1" ht="36" hidden="1" customHeight="1" spans="1:7">
      <c r="A24" s="149" t="s">
        <v>1553</v>
      </c>
      <c r="B24" s="156">
        <f>SUM(B25:B28)</f>
        <v>0</v>
      </c>
      <c r="C24" s="156">
        <f>SUM(C25:C28)</f>
        <v>0</v>
      </c>
      <c r="D24" s="153" t="str">
        <f t="shared" si="0"/>
        <v/>
      </c>
      <c r="E24" s="150" t="str">
        <f t="shared" si="1"/>
        <v>否</v>
      </c>
    </row>
    <row r="25" s="88" customFormat="1" ht="36" hidden="1" customHeight="1" spans="1:7">
      <c r="A25" s="151" t="s">
        <v>1554</v>
      </c>
      <c r="B25" s="154"/>
      <c r="C25" s="154"/>
      <c r="D25" s="153" t="str">
        <f t="shared" si="0"/>
        <v/>
      </c>
      <c r="E25" s="150" t="str">
        <f t="shared" si="1"/>
        <v>否</v>
      </c>
    </row>
    <row r="26" s="88" customFormat="1" ht="36" hidden="1" customHeight="1" spans="1:7">
      <c r="A26" s="151" t="s">
        <v>1542</v>
      </c>
      <c r="B26" s="154"/>
      <c r="C26" s="154"/>
      <c r="D26" s="153" t="str">
        <f t="shared" si="0"/>
        <v/>
      </c>
      <c r="E26" s="150" t="str">
        <f t="shared" si="1"/>
        <v>否</v>
      </c>
    </row>
    <row r="27" s="88" customFormat="1" ht="36" hidden="1" customHeight="1" spans="1:7">
      <c r="A27" s="151" t="s">
        <v>1543</v>
      </c>
      <c r="B27" s="154"/>
      <c r="C27" s="154"/>
      <c r="D27" s="153" t="str">
        <f t="shared" si="0"/>
        <v/>
      </c>
      <c r="E27" s="150" t="str">
        <f t="shared" si="1"/>
        <v>否</v>
      </c>
    </row>
    <row r="28" s="88" customFormat="1" ht="36" hidden="1" customHeight="1" spans="1:7">
      <c r="A28" s="151" t="s">
        <v>1546</v>
      </c>
      <c r="B28" s="154"/>
      <c r="C28" s="154"/>
      <c r="D28" s="153" t="str">
        <f t="shared" si="0"/>
        <v/>
      </c>
      <c r="E28" s="150" t="str">
        <f t="shared" si="1"/>
        <v>否</v>
      </c>
    </row>
    <row r="29" s="88" customFormat="1" ht="36" customHeight="1" spans="1:7">
      <c r="A29" s="149" t="s">
        <v>1555</v>
      </c>
      <c r="B29" s="122">
        <f>SUM(B30:B35)</f>
        <v>7124</v>
      </c>
      <c r="C29" s="122">
        <f>SUM(C30:C35)</f>
        <v>7506</v>
      </c>
      <c r="D29" s="123">
        <f t="shared" si="0"/>
        <v>0.053621560920831</v>
      </c>
      <c r="E29" s="150" t="str">
        <f t="shared" si="1"/>
        <v>是</v>
      </c>
    </row>
    <row r="30" s="88" customFormat="1" ht="36" customHeight="1" spans="1:7">
      <c r="A30" s="151" t="s">
        <v>2087</v>
      </c>
      <c r="B30" s="158">
        <v>6302</v>
      </c>
      <c r="C30" s="138">
        <v>6500</v>
      </c>
      <c r="D30" s="123">
        <v>0.0213351538184496</v>
      </c>
      <c r="E30" s="150" t="str">
        <f t="shared" si="1"/>
        <v>是</v>
      </c>
    </row>
    <row r="31" s="88" customFormat="1" ht="36" customHeight="1" spans="1:7">
      <c r="A31" s="151" t="s">
        <v>1542</v>
      </c>
      <c r="B31" s="158">
        <v>745</v>
      </c>
      <c r="C31" s="138">
        <v>928</v>
      </c>
      <c r="D31" s="123">
        <v>-0.159374377206737</v>
      </c>
      <c r="E31" s="150" t="str">
        <f t="shared" si="1"/>
        <v>是</v>
      </c>
      <c r="G31" s="111"/>
    </row>
    <row r="32" s="88" customFormat="1" ht="36" customHeight="1" spans="1:7">
      <c r="A32" s="151" t="s">
        <v>1543</v>
      </c>
      <c r="B32" s="158">
        <v>15</v>
      </c>
      <c r="C32" s="138">
        <v>15</v>
      </c>
      <c r="D32" s="123">
        <v>0.0206093501733877</v>
      </c>
      <c r="E32" s="150" t="str">
        <f t="shared" si="1"/>
        <v>是</v>
      </c>
      <c r="F32" s="129"/>
    </row>
    <row r="33" s="88" customFormat="1" ht="36" hidden="1" customHeight="1" spans="1:6">
      <c r="A33" s="151" t="s">
        <v>1544</v>
      </c>
      <c r="B33" s="159"/>
      <c r="C33" s="154"/>
      <c r="D33" s="153" t="s">
        <v>1556</v>
      </c>
      <c r="E33" s="150" t="str">
        <f t="shared" si="1"/>
        <v>否</v>
      </c>
      <c r="F33" s="130"/>
    </row>
    <row r="34" s="88" customFormat="1" ht="36" customHeight="1" spans="1:6">
      <c r="A34" s="151" t="s">
        <v>1545</v>
      </c>
      <c r="B34" s="158">
        <v>59</v>
      </c>
      <c r="C34" s="138">
        <v>60</v>
      </c>
      <c r="D34" s="123">
        <v>0.0360758073460139</v>
      </c>
      <c r="E34" s="150" t="str">
        <f t="shared" si="1"/>
        <v>是</v>
      </c>
      <c r="F34" s="129"/>
    </row>
    <row r="35" s="88" customFormat="1" ht="36" customHeight="1" spans="1:6">
      <c r="A35" s="151" t="s">
        <v>1546</v>
      </c>
      <c r="B35" s="158">
        <v>3</v>
      </c>
      <c r="C35" s="138">
        <v>3</v>
      </c>
      <c r="D35" s="123">
        <v>0.00967062524863138</v>
      </c>
      <c r="E35" s="150" t="str">
        <f t="shared" si="1"/>
        <v>是</v>
      </c>
      <c r="F35" s="130"/>
    </row>
    <row r="36" s="88" customFormat="1" ht="36" customHeight="1" spans="1:6">
      <c r="A36" s="137" t="s">
        <v>1557</v>
      </c>
      <c r="B36" s="122">
        <f>SUM(B37:B41)</f>
        <v>32284</v>
      </c>
      <c r="C36" s="122">
        <f>SUM(C37:C41)</f>
        <v>35862</v>
      </c>
      <c r="D36" s="123">
        <f t="shared" ref="D36:D59" si="2">IF(B36&lt;&gt;0,C36/B36-1,"")</f>
        <v>0.11082889356957</v>
      </c>
      <c r="E36" s="150" t="str">
        <f t="shared" si="1"/>
        <v>是</v>
      </c>
    </row>
    <row r="37" s="88" customFormat="1" ht="36" customHeight="1" spans="1:6">
      <c r="A37" s="151" t="s">
        <v>1541</v>
      </c>
      <c r="B37" s="138">
        <v>20814</v>
      </c>
      <c r="C37" s="138">
        <v>21112</v>
      </c>
      <c r="D37" s="123">
        <f t="shared" si="2"/>
        <v>0.014317286441818</v>
      </c>
      <c r="E37" s="150" t="str">
        <f t="shared" si="1"/>
        <v>是</v>
      </c>
    </row>
    <row r="38" s="88" customFormat="1" ht="36" customHeight="1" spans="1:6">
      <c r="A38" s="151" t="s">
        <v>1542</v>
      </c>
      <c r="B38" s="138">
        <v>10776</v>
      </c>
      <c r="C38" s="138">
        <v>14534</v>
      </c>
      <c r="D38" s="123">
        <f t="shared" si="2"/>
        <v>0.348737936154417</v>
      </c>
      <c r="E38" s="150" t="str">
        <f t="shared" si="1"/>
        <v>是</v>
      </c>
    </row>
    <row r="39" s="88" customFormat="1" ht="36" customHeight="1" spans="1:6">
      <c r="A39" s="151" t="s">
        <v>1543</v>
      </c>
      <c r="B39" s="138">
        <v>16</v>
      </c>
      <c r="C39" s="138">
        <v>16</v>
      </c>
      <c r="D39" s="123">
        <f t="shared" si="2"/>
        <v>0</v>
      </c>
      <c r="E39" s="150" t="str">
        <f t="shared" si="1"/>
        <v>是</v>
      </c>
    </row>
    <row r="40" s="88" customFormat="1" ht="36" customHeight="1" spans="1:6">
      <c r="A40" s="151" t="s">
        <v>1545</v>
      </c>
      <c r="B40" s="138">
        <v>670</v>
      </c>
      <c r="C40" s="138">
        <v>200</v>
      </c>
      <c r="D40" s="123">
        <f t="shared" si="2"/>
        <v>-0.701492537313433</v>
      </c>
      <c r="E40" s="150" t="str">
        <f t="shared" si="1"/>
        <v>是</v>
      </c>
    </row>
    <row r="41" s="88" customFormat="1" ht="36" customHeight="1" spans="1:6">
      <c r="A41" s="151" t="s">
        <v>1546</v>
      </c>
      <c r="B41" s="138">
        <v>8</v>
      </c>
      <c r="C41" s="138"/>
      <c r="D41" s="123">
        <f t="shared" si="2"/>
        <v>-1</v>
      </c>
      <c r="E41" s="150" t="str">
        <f t="shared" si="1"/>
        <v>是</v>
      </c>
    </row>
    <row r="42" s="88" customFormat="1" ht="36" hidden="1" customHeight="1" spans="1:6">
      <c r="A42" s="137" t="s">
        <v>1558</v>
      </c>
      <c r="B42" s="156">
        <f>SUM(B43:B46)</f>
        <v>0</v>
      </c>
      <c r="C42" s="156">
        <f>SUM(C43:C46)</f>
        <v>0</v>
      </c>
      <c r="D42" s="153" t="str">
        <f t="shared" si="2"/>
        <v/>
      </c>
      <c r="E42" s="150" t="str">
        <f t="shared" si="1"/>
        <v>否</v>
      </c>
    </row>
    <row r="43" s="88" customFormat="1" ht="36" hidden="1" customHeight="1" spans="1:6">
      <c r="A43" s="151" t="s">
        <v>1552</v>
      </c>
      <c r="B43" s="154"/>
      <c r="C43" s="154"/>
      <c r="D43" s="153" t="str">
        <f t="shared" si="2"/>
        <v/>
      </c>
      <c r="E43" s="150" t="str">
        <f t="shared" si="1"/>
        <v>否</v>
      </c>
    </row>
    <row r="44" s="88" customFormat="1" ht="36" hidden="1" customHeight="1" spans="1:6">
      <c r="A44" s="151" t="s">
        <v>1542</v>
      </c>
      <c r="B44" s="154"/>
      <c r="C44" s="154"/>
      <c r="D44" s="153" t="str">
        <f t="shared" si="2"/>
        <v/>
      </c>
      <c r="E44" s="150" t="str">
        <f t="shared" si="1"/>
        <v>否</v>
      </c>
    </row>
    <row r="45" s="88" customFormat="1" ht="36" hidden="1" customHeight="1" spans="1:6">
      <c r="A45" s="151" t="s">
        <v>2088</v>
      </c>
      <c r="B45" s="154"/>
      <c r="C45" s="154"/>
      <c r="D45" s="153" t="str">
        <f t="shared" si="2"/>
        <v/>
      </c>
      <c r="E45" s="150" t="str">
        <f t="shared" si="1"/>
        <v>否</v>
      </c>
    </row>
    <row r="46" s="88" customFormat="1" ht="36" hidden="1" customHeight="1" spans="1:6">
      <c r="A46" s="151" t="s">
        <v>2089</v>
      </c>
      <c r="B46" s="154"/>
      <c r="C46" s="154"/>
      <c r="D46" s="153" t="str">
        <f t="shared" si="2"/>
        <v/>
      </c>
      <c r="E46" s="150" t="str">
        <f t="shared" si="1"/>
        <v>否</v>
      </c>
    </row>
    <row r="47" s="88" customFormat="1" ht="36" hidden="1" customHeight="1" spans="1:6">
      <c r="A47" s="151" t="s">
        <v>1546</v>
      </c>
      <c r="B47" s="154"/>
      <c r="C47" s="154"/>
      <c r="D47" s="153" t="str">
        <f t="shared" si="2"/>
        <v/>
      </c>
      <c r="E47" s="150" t="str">
        <f t="shared" si="1"/>
        <v>否</v>
      </c>
    </row>
    <row r="48" s="88" customFormat="1" ht="36" customHeight="1" spans="1:6">
      <c r="A48" s="140" t="s">
        <v>1559</v>
      </c>
      <c r="B48" s="122">
        <f>SUM(B4,B36,B12,B18,B24,B29,B42)</f>
        <v>68718</v>
      </c>
      <c r="C48" s="122">
        <f>SUM(C4,C36,C12,C18,C24,C29,C42)</f>
        <v>74698</v>
      </c>
      <c r="D48" s="123">
        <f t="shared" si="2"/>
        <v>0.0870223231176692</v>
      </c>
      <c r="E48" s="150" t="str">
        <f t="shared" si="1"/>
        <v>是</v>
      </c>
    </row>
    <row r="49" s="88" customFormat="1" ht="36" hidden="1" customHeight="1" spans="1:6">
      <c r="A49" s="160" t="s">
        <v>1560</v>
      </c>
      <c r="B49" s="161"/>
      <c r="C49" s="161"/>
      <c r="D49" s="153" t="str">
        <f t="shared" si="2"/>
        <v/>
      </c>
      <c r="E49" s="150" t="str">
        <f t="shared" si="1"/>
        <v>否</v>
      </c>
    </row>
    <row r="50" s="88" customFormat="1" ht="36" hidden="1" customHeight="1" spans="1:6">
      <c r="A50" s="160" t="s">
        <v>1561</v>
      </c>
      <c r="B50" s="161"/>
      <c r="C50" s="161"/>
      <c r="D50" s="153" t="str">
        <f t="shared" si="2"/>
        <v/>
      </c>
      <c r="E50" s="150" t="str">
        <f t="shared" si="1"/>
        <v>否</v>
      </c>
    </row>
    <row r="51" s="88" customFormat="1" ht="36" hidden="1" customHeight="1" spans="1:6">
      <c r="A51" s="134" t="s">
        <v>1562</v>
      </c>
      <c r="B51" s="161"/>
      <c r="C51" s="161"/>
      <c r="D51" s="153" t="str">
        <f t="shared" si="2"/>
        <v/>
      </c>
      <c r="E51" s="150" t="str">
        <f t="shared" si="1"/>
        <v>否</v>
      </c>
    </row>
    <row r="52" s="88" customFormat="1" ht="36" hidden="1" customHeight="1" spans="1:6">
      <c r="A52" s="162" t="s">
        <v>1563</v>
      </c>
      <c r="B52" s="161"/>
      <c r="C52" s="161"/>
      <c r="D52" s="153" t="str">
        <f t="shared" si="2"/>
        <v/>
      </c>
      <c r="E52" s="150" t="str">
        <f t="shared" si="1"/>
        <v>否</v>
      </c>
    </row>
    <row r="53" s="88" customFormat="1" ht="36" hidden="1" customHeight="1" spans="1:6">
      <c r="A53" s="163" t="s">
        <v>1564</v>
      </c>
      <c r="B53" s="161"/>
      <c r="C53" s="161"/>
      <c r="D53" s="153" t="str">
        <f t="shared" si="2"/>
        <v/>
      </c>
      <c r="E53" s="150" t="str">
        <f t="shared" si="1"/>
        <v>否</v>
      </c>
    </row>
    <row r="54" s="107" customFormat="1" ht="36" customHeight="1" spans="1:6">
      <c r="A54" s="164" t="s">
        <v>1565</v>
      </c>
      <c r="B54" s="122">
        <f>SUM(B55:B61)</f>
        <v>58775</v>
      </c>
      <c r="C54" s="122">
        <f>SUM(C55:C61)</f>
        <v>62653</v>
      </c>
      <c r="D54" s="123">
        <f t="shared" si="2"/>
        <v>0.0659804338579328</v>
      </c>
      <c r="E54" s="150" t="str">
        <f t="shared" si="1"/>
        <v>是</v>
      </c>
      <c r="F54" s="88"/>
    </row>
    <row r="55" s="107" customFormat="1" ht="36" customHeight="1" spans="1:6">
      <c r="A55" s="165" t="s">
        <v>1566</v>
      </c>
      <c r="B55" s="138">
        <v>46661</v>
      </c>
      <c r="C55" s="138">
        <v>51445</v>
      </c>
      <c r="D55" s="123">
        <f t="shared" si="2"/>
        <v>0.102526735389297</v>
      </c>
      <c r="E55" s="150" t="str">
        <f t="shared" si="1"/>
        <v>是</v>
      </c>
    </row>
    <row r="56" s="88" customFormat="1" ht="36" hidden="1" customHeight="1" spans="1:6">
      <c r="A56" s="165" t="s">
        <v>1567</v>
      </c>
      <c r="B56" s="154"/>
      <c r="C56" s="154"/>
      <c r="D56" s="153" t="str">
        <f t="shared" si="2"/>
        <v/>
      </c>
      <c r="E56" s="150" t="str">
        <f t="shared" si="1"/>
        <v>否</v>
      </c>
      <c r="F56" s="107"/>
    </row>
    <row r="57" s="88" customFormat="1" ht="36" hidden="1" customHeight="1" spans="1:6">
      <c r="A57" s="165" t="s">
        <v>1568</v>
      </c>
      <c r="B57" s="154"/>
      <c r="C57" s="154"/>
      <c r="D57" s="153" t="str">
        <f t="shared" si="2"/>
        <v/>
      </c>
      <c r="E57" s="150" t="str">
        <f t="shared" si="1"/>
        <v>否</v>
      </c>
      <c r="F57" s="107"/>
    </row>
    <row r="58" s="88" customFormat="1" ht="36" hidden="1" customHeight="1" spans="1:6">
      <c r="A58" s="165" t="s">
        <v>1569</v>
      </c>
      <c r="B58" s="154"/>
      <c r="C58" s="154"/>
      <c r="D58" s="153" t="str">
        <f t="shared" si="2"/>
        <v/>
      </c>
      <c r="E58" s="150" t="str">
        <f t="shared" si="1"/>
        <v>否</v>
      </c>
      <c r="F58"/>
    </row>
    <row r="59" s="88" customFormat="1" ht="36" customHeight="1" spans="1:6">
      <c r="A59" s="165" t="s">
        <v>1570</v>
      </c>
      <c r="B59" s="138">
        <v>12114</v>
      </c>
      <c r="C59" s="138">
        <v>11208</v>
      </c>
      <c r="D59" s="123">
        <f t="shared" si="2"/>
        <v>-0.0747894997523526</v>
      </c>
      <c r="E59" s="150" t="str">
        <f t="shared" si="1"/>
        <v>是</v>
      </c>
    </row>
    <row r="60" s="88" customFormat="1" ht="36" hidden="1" customHeight="1" spans="1:6">
      <c r="A60" s="165" t="s">
        <v>1571</v>
      </c>
      <c r="B60" s="166"/>
      <c r="C60" s="166"/>
      <c r="D60" s="153"/>
      <c r="E60" s="150" t="str">
        <f t="shared" si="1"/>
        <v>否</v>
      </c>
      <c r="F60"/>
    </row>
    <row r="61" s="88" customFormat="1" ht="36" hidden="1" customHeight="1" spans="1:6">
      <c r="A61" s="165" t="s">
        <v>1572</v>
      </c>
      <c r="B61" s="167"/>
      <c r="C61" s="167"/>
      <c r="D61" s="153" t="str">
        <f>IF(B61&lt;&gt;0,C61/B61-1,"")</f>
        <v/>
      </c>
      <c r="E61" s="150" t="str">
        <f t="shared" si="1"/>
        <v>否</v>
      </c>
    </row>
    <row r="62" s="88" customFormat="1" ht="36" customHeight="1" spans="1:6">
      <c r="A62" s="140" t="s">
        <v>75</v>
      </c>
      <c r="B62" s="122">
        <f>SUM(B48,B54)</f>
        <v>127493</v>
      </c>
      <c r="C62" s="122">
        <f>SUM(C48,C54)</f>
        <v>137351</v>
      </c>
      <c r="D62" s="123">
        <f>IF(B62&lt;&gt;0,C62/B62-1,"")</f>
        <v>0.077321892182316</v>
      </c>
      <c r="E62" s="150" t="str">
        <f t="shared" si="1"/>
        <v>是</v>
      </c>
    </row>
  </sheetData>
  <autoFilter xmlns:etc="http://www.wps.cn/officeDocument/2017/etCustomData" ref="A3:E62" etc:filterBottomFollowUsedRange="0">
    <filterColumn colId="4">
      <customFilters>
        <customFilter operator="equal" val="是"/>
      </customFilters>
    </filterColumn>
    <extLst/>
  </autoFilter>
  <mergeCells count="1">
    <mergeCell ref="A1:D1"/>
  </mergeCells>
  <conditionalFormatting sqref="B6:C6">
    <cfRule type="cellIs" dxfId="3" priority="1" stopIfTrue="1" operator="lessThanOrEqual">
      <formula>-1</formula>
    </cfRule>
  </conditionalFormatting>
  <conditionalFormatting sqref="E6">
    <cfRule type="cellIs" dxfId="3" priority="58" stopIfTrue="1" operator="lessThanOrEqual">
      <formula>-1</formula>
    </cfRule>
  </conditionalFormatting>
  <conditionalFormatting sqref="B14:C14">
    <cfRule type="cellIs" dxfId="3" priority="34" stopIfTrue="1" operator="lessThanOrEqual">
      <formula>-1</formula>
    </cfRule>
  </conditionalFormatting>
  <conditionalFormatting sqref="E14">
    <cfRule type="cellIs" dxfId="3" priority="50" stopIfTrue="1" operator="lessThanOrEqual">
      <formula>-1</formula>
    </cfRule>
  </conditionalFormatting>
  <conditionalFormatting sqref="B19">
    <cfRule type="cellIs" dxfId="3" priority="13" stopIfTrue="1" operator="lessThanOrEqual">
      <formula>-1</formula>
    </cfRule>
  </conditionalFormatting>
  <conditionalFormatting sqref="C19">
    <cfRule type="cellIs" dxfId="3" priority="10" stopIfTrue="1" operator="lessThanOrEqual">
      <formula>-1</formula>
    </cfRule>
  </conditionalFormatting>
  <conditionalFormatting sqref="E20">
    <cfRule type="cellIs" dxfId="3" priority="48" stopIfTrue="1" operator="lessThanOrEqual">
      <formula>-1</formula>
    </cfRule>
  </conditionalFormatting>
  <conditionalFormatting sqref="B26:C26">
    <cfRule type="cellIs" dxfId="3" priority="44" stopIfTrue="1" operator="lessThanOrEqual">
      <formula>-1</formula>
    </cfRule>
  </conditionalFormatting>
  <conditionalFormatting sqref="E26">
    <cfRule type="cellIs" dxfId="3" priority="46" stopIfTrue="1" operator="lessThanOrEqual">
      <formula>-1</formula>
    </cfRule>
  </conditionalFormatting>
  <conditionalFormatting sqref="C31">
    <cfRule type="cellIs" dxfId="3" priority="25" stopIfTrue="1" operator="lessThanOrEqual">
      <formula>-1</formula>
    </cfRule>
  </conditionalFormatting>
  <conditionalFormatting sqref="E31">
    <cfRule type="cellIs" dxfId="3" priority="30" stopIfTrue="1" operator="lessThanOrEqual">
      <formula>-1</formula>
    </cfRule>
  </conditionalFormatting>
  <conditionalFormatting sqref="B38:C38">
    <cfRule type="cellIs" dxfId="3" priority="52" stopIfTrue="1" operator="lessThanOrEqual">
      <formula>-1</formula>
    </cfRule>
  </conditionalFormatting>
  <conditionalFormatting sqref="E38">
    <cfRule type="cellIs" dxfId="3" priority="54" stopIfTrue="1" operator="lessThanOrEqual">
      <formula>-1</formula>
    </cfRule>
  </conditionalFormatting>
  <conditionalFormatting sqref="B55:C55">
    <cfRule type="cellIs" dxfId="3" priority="61" stopIfTrue="1" operator="lessThanOrEqual">
      <formula>-1</formula>
    </cfRule>
  </conditionalFormatting>
  <conditionalFormatting sqref="B56:C56">
    <cfRule type="cellIs" dxfId="3" priority="21" stopIfTrue="1" operator="lessThanOrEqual">
      <formula>-1</formula>
    </cfRule>
  </conditionalFormatting>
  <conditionalFormatting sqref="B57:C57">
    <cfRule type="cellIs" dxfId="3" priority="17" stopIfTrue="1" operator="lessThanOrEqual">
      <formula>-1</formula>
    </cfRule>
  </conditionalFormatting>
  <conditionalFormatting sqref="B58:C58">
    <cfRule type="cellIs" dxfId="3" priority="19" stopIfTrue="1" operator="lessThanOrEqual">
      <formula>-1</formula>
    </cfRule>
  </conditionalFormatting>
  <conditionalFormatting sqref="B59:C59">
    <cfRule type="cellIs" dxfId="3" priority="7" stopIfTrue="1" operator="lessThanOrEqual">
      <formula>-1</formula>
    </cfRule>
  </conditionalFormatting>
  <conditionalFormatting sqref="B22:B23">
    <cfRule type="cellIs" dxfId="3" priority="18" stopIfTrue="1" operator="lessThanOrEqual">
      <formula>-1</formula>
    </cfRule>
  </conditionalFormatting>
  <conditionalFormatting sqref="B30:B35">
    <cfRule type="cellIs" dxfId="4" priority="6" stopIfTrue="1" operator="lessThan">
      <formula>0</formula>
    </cfRule>
  </conditionalFormatting>
  <conditionalFormatting sqref="E44:E62">
    <cfRule type="cellIs" dxfId="3" priority="42" stopIfTrue="1" operator="lessThanOrEqual">
      <formula>-1</formula>
    </cfRule>
  </conditionalFormatting>
  <conditionalFormatting sqref="E4:E5 E7:E13 E39:E43 E36:E37 E27:E29 E21:E25 E15:E19">
    <cfRule type="cellIs" dxfId="3" priority="63" stopIfTrue="1" operator="lessThanOrEqual">
      <formula>-1</formula>
    </cfRule>
  </conditionalFormatting>
  <conditionalFormatting sqref="B5:C5 B7:C10">
    <cfRule type="cellIs" dxfId="3" priority="2" stopIfTrue="1" operator="lessThanOrEqual">
      <formula>-1</formula>
    </cfRule>
  </conditionalFormatting>
  <conditionalFormatting sqref="E5 E7:E13 E39:E43 E36:E37 E27:E29 E21:E25 E15:E19">
    <cfRule type="cellIs" dxfId="3" priority="62" stopIfTrue="1" operator="lessThanOrEqual">
      <formula>-1</formula>
    </cfRule>
  </conditionalFormatting>
  <conditionalFormatting sqref="B11:C11 B39:C41 B25:C25 B27:C28 B37:C37">
    <cfRule type="cellIs" dxfId="3" priority="60" stopIfTrue="1" operator="lessThanOrEqual">
      <formula>-1</formula>
    </cfRule>
  </conditionalFormatting>
  <conditionalFormatting sqref="B13:C13 B15:C15">
    <cfRule type="cellIs" dxfId="3" priority="37" stopIfTrue="1" operator="lessThanOrEqual">
      <formula>-1</formula>
    </cfRule>
  </conditionalFormatting>
  <conditionalFormatting sqref="B16:C17">
    <cfRule type="cellIs" dxfId="3" priority="40" stopIfTrue="1" operator="lessThanOrEqual">
      <formula>-1</formula>
    </cfRule>
  </conditionalFormatting>
  <conditionalFormatting sqref="C30 C32:C35">
    <cfRule type="cellIs" dxfId="3" priority="28" stopIfTrue="1" operator="lessThanOrEqual">
      <formula>-1</formula>
    </cfRule>
  </conditionalFormatting>
  <conditionalFormatting sqref="E30 E32:E35">
    <cfRule type="cellIs" dxfId="3" priority="32" stopIfTrue="1" operator="lessThanOrEqual">
      <formula>-1</formula>
    </cfRule>
  </conditionalFormatting>
  <conditionalFormatting sqref="B43:C47">
    <cfRule type="cellIs" dxfId="3" priority="15"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021">
    <tabColor rgb="FFFF0000"/>
  </sheetPr>
  <dimension ref="A1:G62"/>
  <sheetViews>
    <sheetView showZeros="0" zoomScale="70" zoomScaleNormal="70" workbookViewId="0">
      <pane xSplit="1" ySplit="3" topLeftCell="B4" activePane="bottomRight" state="frozen"/>
      <selection/>
      <selection pane="topRight"/>
      <selection pane="bottomLeft"/>
      <selection pane="bottomRight" activeCell="H3" sqref="H3"/>
    </sheetView>
  </sheetViews>
  <sheetFormatPr defaultColWidth="9" defaultRowHeight="14.25" outlineLevelCol="6"/>
  <cols>
    <col min="1" max="1" width="59.35" style="88" customWidth="1"/>
    <col min="2" max="3" width="18.6333333333333" style="142" customWidth="1"/>
    <col min="4" max="4" width="20.6333333333333" style="107" customWidth="1"/>
    <col min="5" max="5" width="5.38333333333333" style="88" customWidth="1"/>
    <col min="6" max="6" width="9" style="88" hidden="1" customWidth="1"/>
    <col min="7" max="10" width="9" style="88"/>
    <col min="11" max="11" width="12.6333333333333" style="88"/>
    <col min="12" max="16384" width="9" style="88"/>
  </cols>
  <sheetData>
    <row r="1" s="88" customFormat="1" ht="45" customHeight="1" spans="1:7">
      <c r="A1" s="4" t="s">
        <v>2090</v>
      </c>
      <c r="B1" s="143"/>
      <c r="C1" s="143"/>
      <c r="D1" s="4"/>
      <c r="E1" s="90"/>
      <c r="G1" s="90"/>
    </row>
    <row r="2" s="141" customFormat="1" ht="20.1" customHeight="1" spans="1:7">
      <c r="A2" s="144" t="s">
        <v>2091</v>
      </c>
      <c r="B2" s="145"/>
      <c r="C2" s="146"/>
      <c r="D2" s="147" t="s">
        <v>2</v>
      </c>
    </row>
    <row r="3" s="88" customFormat="1" ht="45" customHeight="1" spans="1:7">
      <c r="A3" s="148" t="s">
        <v>2083</v>
      </c>
      <c r="B3" s="120" t="s">
        <v>1642</v>
      </c>
      <c r="C3" s="120" t="s">
        <v>1643</v>
      </c>
      <c r="D3" s="97" t="s">
        <v>1644</v>
      </c>
      <c r="E3" s="141" t="s">
        <v>8</v>
      </c>
    </row>
    <row r="4" s="88" customFormat="1" ht="36" customHeight="1" spans="1:7">
      <c r="A4" s="149" t="s">
        <v>1540</v>
      </c>
      <c r="B4" s="122">
        <v>29310</v>
      </c>
      <c r="C4" s="122">
        <v>31330</v>
      </c>
      <c r="D4" s="123">
        <v>0.0689184578642101</v>
      </c>
      <c r="E4" s="150" t="s">
        <v>1467</v>
      </c>
      <c r="F4" s="107" t="s">
        <v>2084</v>
      </c>
    </row>
    <row r="5" s="88" customFormat="1" ht="36" customHeight="1" spans="1:7">
      <c r="A5" s="151" t="s">
        <v>1541</v>
      </c>
      <c r="B5" s="138">
        <v>29057</v>
      </c>
      <c r="C5" s="138">
        <v>31067</v>
      </c>
      <c r="D5" s="123">
        <v>0.0691743813883057</v>
      </c>
      <c r="E5" s="150" t="s">
        <v>1467</v>
      </c>
      <c r="F5" s="107" t="s">
        <v>2084</v>
      </c>
    </row>
    <row r="6" s="89" customFormat="1" ht="36" hidden="1" customHeight="1" spans="1:7">
      <c r="A6" s="151" t="s">
        <v>1542</v>
      </c>
      <c r="B6" s="152"/>
      <c r="C6" s="152"/>
      <c r="D6" s="153" t="s">
        <v>1556</v>
      </c>
      <c r="E6" s="150" t="s">
        <v>1575</v>
      </c>
    </row>
    <row r="7" s="88" customFormat="1" ht="36" customHeight="1" spans="1:7">
      <c r="A7" s="151" t="s">
        <v>1543</v>
      </c>
      <c r="B7" s="138">
        <v>38</v>
      </c>
      <c r="C7" s="138">
        <v>35</v>
      </c>
      <c r="D7" s="123">
        <v>-0.0789473684210527</v>
      </c>
      <c r="E7" s="150" t="s">
        <v>1467</v>
      </c>
    </row>
    <row r="8" s="88" customFormat="1" ht="36" hidden="1" customHeight="1" spans="1:7">
      <c r="A8" s="151" t="s">
        <v>1544</v>
      </c>
      <c r="B8" s="154"/>
      <c r="C8" s="154"/>
      <c r="D8" s="153" t="s">
        <v>1556</v>
      </c>
      <c r="E8" s="150" t="s">
        <v>1575</v>
      </c>
    </row>
    <row r="9" s="88" customFormat="1" ht="36" customHeight="1" spans="1:7">
      <c r="A9" s="151" t="s">
        <v>1545</v>
      </c>
      <c r="B9" s="138">
        <v>212</v>
      </c>
      <c r="C9" s="138">
        <v>228</v>
      </c>
      <c r="D9" s="123">
        <v>0.0754716981132075</v>
      </c>
      <c r="E9" s="150" t="s">
        <v>1467</v>
      </c>
    </row>
    <row r="10" s="88" customFormat="1" ht="36" customHeight="1" spans="1:7">
      <c r="A10" s="151" t="s">
        <v>1546</v>
      </c>
      <c r="B10" s="138">
        <v>3</v>
      </c>
      <c r="C10" s="138"/>
      <c r="D10" s="123">
        <v>-1</v>
      </c>
      <c r="E10" s="150" t="s">
        <v>1467</v>
      </c>
    </row>
    <row r="11" s="88" customFormat="1" ht="36" hidden="1" customHeight="1" spans="1:7">
      <c r="A11" s="155" t="s">
        <v>2085</v>
      </c>
      <c r="B11" s="154"/>
      <c r="C11" s="154"/>
      <c r="D11" s="153" t="s">
        <v>1556</v>
      </c>
      <c r="E11" s="150" t="s">
        <v>1575</v>
      </c>
    </row>
    <row r="12" s="88" customFormat="1" ht="36" hidden="1" customHeight="1" spans="1:7">
      <c r="A12" s="149" t="s">
        <v>1548</v>
      </c>
      <c r="B12" s="156">
        <v>0</v>
      </c>
      <c r="C12" s="156">
        <v>0</v>
      </c>
      <c r="D12" s="153" t="s">
        <v>1556</v>
      </c>
      <c r="E12" s="150" t="s">
        <v>1575</v>
      </c>
    </row>
    <row r="13" s="88" customFormat="1" ht="36" hidden="1" customHeight="1" spans="1:7">
      <c r="A13" s="151" t="s">
        <v>1549</v>
      </c>
      <c r="B13" s="154"/>
      <c r="C13" s="154"/>
      <c r="D13" s="153" t="s">
        <v>1556</v>
      </c>
      <c r="E13" s="150" t="s">
        <v>1575</v>
      </c>
    </row>
    <row r="14" s="88" customFormat="1" ht="36" hidden="1" customHeight="1" spans="1:7">
      <c r="A14" s="155" t="s">
        <v>1550</v>
      </c>
      <c r="B14" s="154"/>
      <c r="C14" s="154"/>
      <c r="D14" s="153" t="s">
        <v>1556</v>
      </c>
      <c r="E14" s="150" t="s">
        <v>1575</v>
      </c>
    </row>
    <row r="15" s="88" customFormat="1" ht="36" hidden="1" customHeight="1" spans="1:7">
      <c r="A15" s="151" t="s">
        <v>1543</v>
      </c>
      <c r="B15" s="154"/>
      <c r="C15" s="154"/>
      <c r="D15" s="153" t="s">
        <v>1556</v>
      </c>
      <c r="E15" s="150" t="s">
        <v>1575</v>
      </c>
    </row>
    <row r="16" s="88" customFormat="1" ht="36" hidden="1" customHeight="1" spans="1:7">
      <c r="A16" s="151" t="s">
        <v>1545</v>
      </c>
      <c r="B16" s="154"/>
      <c r="C16" s="154"/>
      <c r="D16" s="153" t="s">
        <v>1556</v>
      </c>
      <c r="E16" s="150" t="s">
        <v>1575</v>
      </c>
    </row>
    <row r="17" s="88" customFormat="1" ht="36" hidden="1" customHeight="1" spans="1:7">
      <c r="A17" s="151" t="s">
        <v>1546</v>
      </c>
      <c r="B17" s="154"/>
      <c r="C17" s="154"/>
      <c r="D17" s="153" t="s">
        <v>1556</v>
      </c>
      <c r="E17" s="150" t="s">
        <v>1575</v>
      </c>
    </row>
    <row r="18" s="88" customFormat="1" ht="36" hidden="1" customHeight="1" spans="1:7">
      <c r="A18" s="149" t="s">
        <v>2086</v>
      </c>
      <c r="B18" s="156">
        <v>0</v>
      </c>
      <c r="C18" s="156">
        <v>0</v>
      </c>
      <c r="D18" s="153" t="s">
        <v>1556</v>
      </c>
      <c r="E18" s="150" t="s">
        <v>1575</v>
      </c>
    </row>
    <row r="19" s="88" customFormat="1" ht="36" hidden="1" customHeight="1" spans="1:7">
      <c r="A19" s="151" t="s">
        <v>1552</v>
      </c>
      <c r="B19" s="154"/>
      <c r="C19" s="154"/>
      <c r="D19" s="153" t="s">
        <v>1556</v>
      </c>
      <c r="E19" s="150" t="s">
        <v>1575</v>
      </c>
    </row>
    <row r="20" s="88" customFormat="1" ht="31" hidden="1" customHeight="1" spans="1:7">
      <c r="A20" s="151" t="s">
        <v>1542</v>
      </c>
      <c r="B20" s="127"/>
      <c r="C20" s="127"/>
      <c r="D20" s="153" t="s">
        <v>1556</v>
      </c>
      <c r="E20" s="150" t="s">
        <v>1575</v>
      </c>
    </row>
    <row r="21" s="88" customFormat="1" ht="36" hidden="1" customHeight="1" spans="1:7">
      <c r="A21" s="151" t="s">
        <v>1543</v>
      </c>
      <c r="B21" s="127"/>
      <c r="C21" s="127"/>
      <c r="D21" s="153" t="s">
        <v>1556</v>
      </c>
      <c r="E21" s="150" t="s">
        <v>1575</v>
      </c>
    </row>
    <row r="22" s="88" customFormat="1" ht="36" hidden="1" customHeight="1" spans="1:7">
      <c r="A22" s="151" t="s">
        <v>1545</v>
      </c>
      <c r="B22" s="138"/>
      <c r="C22" s="157"/>
      <c r="D22" s="153" t="s">
        <v>1556</v>
      </c>
      <c r="E22" s="150" t="s">
        <v>1575</v>
      </c>
    </row>
    <row r="23" s="88" customFormat="1" ht="36" hidden="1" customHeight="1" spans="1:7">
      <c r="A23" s="151" t="s">
        <v>1546</v>
      </c>
      <c r="B23" s="138"/>
      <c r="C23" s="157"/>
      <c r="D23" s="153" t="s">
        <v>1556</v>
      </c>
      <c r="E23" s="150" t="s">
        <v>1575</v>
      </c>
    </row>
    <row r="24" s="88" customFormat="1" ht="36" hidden="1" customHeight="1" spans="1:7">
      <c r="A24" s="149" t="s">
        <v>1553</v>
      </c>
      <c r="B24" s="156">
        <v>0</v>
      </c>
      <c r="C24" s="156">
        <v>0</v>
      </c>
      <c r="D24" s="153" t="s">
        <v>1556</v>
      </c>
      <c r="E24" s="150" t="s">
        <v>1575</v>
      </c>
    </row>
    <row r="25" s="88" customFormat="1" ht="36" hidden="1" customHeight="1" spans="1:7">
      <c r="A25" s="151" t="s">
        <v>1554</v>
      </c>
      <c r="B25" s="154"/>
      <c r="C25" s="154"/>
      <c r="D25" s="153" t="s">
        <v>1556</v>
      </c>
      <c r="E25" s="150" t="s">
        <v>1575</v>
      </c>
    </row>
    <row r="26" s="88" customFormat="1" ht="36" hidden="1" customHeight="1" spans="1:7">
      <c r="A26" s="151" t="s">
        <v>1542</v>
      </c>
      <c r="B26" s="154"/>
      <c r="C26" s="154"/>
      <c r="D26" s="153" t="s">
        <v>1556</v>
      </c>
      <c r="E26" s="150" t="s">
        <v>1575</v>
      </c>
    </row>
    <row r="27" s="88" customFormat="1" ht="36" hidden="1" customHeight="1" spans="1:7">
      <c r="A27" s="151" t="s">
        <v>1543</v>
      </c>
      <c r="B27" s="154"/>
      <c r="C27" s="154"/>
      <c r="D27" s="153" t="s">
        <v>1556</v>
      </c>
      <c r="E27" s="150" t="s">
        <v>1575</v>
      </c>
    </row>
    <row r="28" s="88" customFormat="1" ht="36" hidden="1" customHeight="1" spans="1:7">
      <c r="A28" s="151" t="s">
        <v>1546</v>
      </c>
      <c r="B28" s="154"/>
      <c r="C28" s="154"/>
      <c r="D28" s="153" t="s">
        <v>1556</v>
      </c>
      <c r="E28" s="150" t="s">
        <v>1575</v>
      </c>
    </row>
    <row r="29" s="88" customFormat="1" ht="36" customHeight="1" spans="1:7">
      <c r="A29" s="149" t="s">
        <v>1555</v>
      </c>
      <c r="B29" s="122">
        <v>7124</v>
      </c>
      <c r="C29" s="122">
        <v>7506</v>
      </c>
      <c r="D29" s="123">
        <v>0.053621560920831</v>
      </c>
      <c r="E29" s="150" t="s">
        <v>1467</v>
      </c>
    </row>
    <row r="30" s="88" customFormat="1" ht="36" customHeight="1" spans="1:7">
      <c r="A30" s="151" t="s">
        <v>2087</v>
      </c>
      <c r="B30" s="158">
        <v>6302</v>
      </c>
      <c r="C30" s="138">
        <v>6500</v>
      </c>
      <c r="D30" s="123">
        <v>0.0213351538184496</v>
      </c>
      <c r="E30" s="150" t="s">
        <v>1467</v>
      </c>
    </row>
    <row r="31" s="88" customFormat="1" ht="36" customHeight="1" spans="1:7">
      <c r="A31" s="151" t="s">
        <v>1542</v>
      </c>
      <c r="B31" s="158">
        <v>745</v>
      </c>
      <c r="C31" s="138">
        <v>928</v>
      </c>
      <c r="D31" s="123">
        <v>-0.159374377206737</v>
      </c>
      <c r="E31" s="150" t="s">
        <v>1467</v>
      </c>
      <c r="G31" s="111"/>
    </row>
    <row r="32" s="88" customFormat="1" ht="36" customHeight="1" spans="1:7">
      <c r="A32" s="151" t="s">
        <v>1543</v>
      </c>
      <c r="B32" s="158">
        <v>15</v>
      </c>
      <c r="C32" s="138">
        <v>15</v>
      </c>
      <c r="D32" s="123">
        <v>0.0206093501733877</v>
      </c>
      <c r="E32" s="150" t="s">
        <v>1467</v>
      </c>
      <c r="F32" s="129"/>
    </row>
    <row r="33" s="88" customFormat="1" ht="36" hidden="1" customHeight="1" spans="1:6">
      <c r="A33" s="151" t="s">
        <v>1544</v>
      </c>
      <c r="B33" s="159"/>
      <c r="C33" s="154"/>
      <c r="D33" s="153" t="s">
        <v>1556</v>
      </c>
      <c r="E33" s="150" t="s">
        <v>1575</v>
      </c>
      <c r="F33" s="130"/>
    </row>
    <row r="34" s="88" customFormat="1" ht="36" customHeight="1" spans="1:6">
      <c r="A34" s="151" t="s">
        <v>1545</v>
      </c>
      <c r="B34" s="158">
        <v>59</v>
      </c>
      <c r="C34" s="138">
        <v>60</v>
      </c>
      <c r="D34" s="123">
        <v>0.0360758073460139</v>
      </c>
      <c r="E34" s="150" t="s">
        <v>1467</v>
      </c>
      <c r="F34" s="129"/>
    </row>
    <row r="35" s="88" customFormat="1" ht="36" customHeight="1" spans="1:6">
      <c r="A35" s="151" t="s">
        <v>1546</v>
      </c>
      <c r="B35" s="158">
        <v>3</v>
      </c>
      <c r="C35" s="138">
        <v>3</v>
      </c>
      <c r="D35" s="123">
        <v>0.00967062524863138</v>
      </c>
      <c r="E35" s="150" t="s">
        <v>1467</v>
      </c>
      <c r="F35" s="130"/>
    </row>
    <row r="36" s="88" customFormat="1" ht="36" customHeight="1" spans="1:6">
      <c r="A36" s="137" t="s">
        <v>1557</v>
      </c>
      <c r="B36" s="122">
        <v>32284</v>
      </c>
      <c r="C36" s="122">
        <v>35862</v>
      </c>
      <c r="D36" s="123">
        <v>0.11082889356957</v>
      </c>
      <c r="E36" s="150" t="s">
        <v>1467</v>
      </c>
    </row>
    <row r="37" s="88" customFormat="1" ht="36" customHeight="1" spans="1:6">
      <c r="A37" s="151" t="s">
        <v>1541</v>
      </c>
      <c r="B37" s="138">
        <v>20814</v>
      </c>
      <c r="C37" s="138">
        <v>21112</v>
      </c>
      <c r="D37" s="123">
        <v>0.014317286441818</v>
      </c>
      <c r="E37" s="150" t="s">
        <v>1467</v>
      </c>
    </row>
    <row r="38" s="88" customFormat="1" ht="36" customHeight="1" spans="1:6">
      <c r="A38" s="151" t="s">
        <v>1542</v>
      </c>
      <c r="B38" s="138">
        <v>10776</v>
      </c>
      <c r="C38" s="138">
        <v>14534</v>
      </c>
      <c r="D38" s="123">
        <v>0.348737936154417</v>
      </c>
      <c r="E38" s="150" t="s">
        <v>1467</v>
      </c>
    </row>
    <row r="39" s="88" customFormat="1" ht="36" customHeight="1" spans="1:6">
      <c r="A39" s="151" t="s">
        <v>1543</v>
      </c>
      <c r="B39" s="138">
        <v>16</v>
      </c>
      <c r="C39" s="138">
        <v>16</v>
      </c>
      <c r="D39" s="123">
        <v>0</v>
      </c>
      <c r="E39" s="150" t="s">
        <v>1467</v>
      </c>
    </row>
    <row r="40" s="88" customFormat="1" ht="36" customHeight="1" spans="1:6">
      <c r="A40" s="151" t="s">
        <v>1545</v>
      </c>
      <c r="B40" s="138">
        <v>670</v>
      </c>
      <c r="C40" s="138">
        <v>200</v>
      </c>
      <c r="D40" s="123">
        <v>-0.701492537313433</v>
      </c>
      <c r="E40" s="150" t="s">
        <v>1467</v>
      </c>
    </row>
    <row r="41" s="88" customFormat="1" ht="36" customHeight="1" spans="1:6">
      <c r="A41" s="151" t="s">
        <v>1546</v>
      </c>
      <c r="B41" s="138">
        <v>8</v>
      </c>
      <c r="C41" s="138"/>
      <c r="D41" s="123">
        <v>-1</v>
      </c>
      <c r="E41" s="150" t="s">
        <v>1467</v>
      </c>
    </row>
    <row r="42" s="88" customFormat="1" ht="36" hidden="1" customHeight="1" spans="1:6">
      <c r="A42" s="137" t="s">
        <v>1558</v>
      </c>
      <c r="B42" s="156">
        <v>0</v>
      </c>
      <c r="C42" s="156">
        <v>0</v>
      </c>
      <c r="D42" s="153" t="s">
        <v>1556</v>
      </c>
      <c r="E42" s="150" t="s">
        <v>1575</v>
      </c>
    </row>
    <row r="43" s="88" customFormat="1" ht="36" hidden="1" customHeight="1" spans="1:6">
      <c r="A43" s="151" t="s">
        <v>1552</v>
      </c>
      <c r="B43" s="154"/>
      <c r="C43" s="154"/>
      <c r="D43" s="153" t="s">
        <v>1556</v>
      </c>
      <c r="E43" s="150" t="s">
        <v>1575</v>
      </c>
    </row>
    <row r="44" s="88" customFormat="1" ht="36" hidden="1" customHeight="1" spans="1:6">
      <c r="A44" s="151" t="s">
        <v>1542</v>
      </c>
      <c r="B44" s="154"/>
      <c r="C44" s="154"/>
      <c r="D44" s="153" t="s">
        <v>1556</v>
      </c>
      <c r="E44" s="150" t="s">
        <v>1575</v>
      </c>
    </row>
    <row r="45" s="88" customFormat="1" ht="36" hidden="1" customHeight="1" spans="1:6">
      <c r="A45" s="151" t="s">
        <v>2088</v>
      </c>
      <c r="B45" s="154"/>
      <c r="C45" s="154"/>
      <c r="D45" s="153" t="s">
        <v>1556</v>
      </c>
      <c r="E45" s="150" t="s">
        <v>1575</v>
      </c>
    </row>
    <row r="46" s="88" customFormat="1" ht="36" hidden="1" customHeight="1" spans="1:6">
      <c r="A46" s="151" t="s">
        <v>2089</v>
      </c>
      <c r="B46" s="154"/>
      <c r="C46" s="154"/>
      <c r="D46" s="153" t="s">
        <v>1556</v>
      </c>
      <c r="E46" s="150" t="s">
        <v>1575</v>
      </c>
    </row>
    <row r="47" s="88" customFormat="1" ht="36" hidden="1" customHeight="1" spans="1:6">
      <c r="A47" s="151" t="s">
        <v>1546</v>
      </c>
      <c r="B47" s="154"/>
      <c r="C47" s="154"/>
      <c r="D47" s="153" t="s">
        <v>1556</v>
      </c>
      <c r="E47" s="150" t="s">
        <v>1575</v>
      </c>
    </row>
    <row r="48" s="88" customFormat="1" ht="36" customHeight="1" spans="1:6">
      <c r="A48" s="140" t="s">
        <v>1559</v>
      </c>
      <c r="B48" s="122">
        <v>68718</v>
      </c>
      <c r="C48" s="122">
        <v>74698</v>
      </c>
      <c r="D48" s="123">
        <v>0.0870223231176692</v>
      </c>
      <c r="E48" s="150" t="s">
        <v>1467</v>
      </c>
    </row>
    <row r="49" s="88" customFormat="1" ht="36" hidden="1" customHeight="1" spans="1:6">
      <c r="A49" s="160" t="s">
        <v>1560</v>
      </c>
      <c r="B49" s="161"/>
      <c r="C49" s="161"/>
      <c r="D49" s="153" t="s">
        <v>1556</v>
      </c>
      <c r="E49" s="150" t="s">
        <v>1575</v>
      </c>
    </row>
    <row r="50" s="88" customFormat="1" ht="36" hidden="1" customHeight="1" spans="1:6">
      <c r="A50" s="160" t="s">
        <v>1561</v>
      </c>
      <c r="B50" s="161"/>
      <c r="C50" s="161"/>
      <c r="D50" s="153" t="s">
        <v>1556</v>
      </c>
      <c r="E50" s="150" t="s">
        <v>1575</v>
      </c>
    </row>
    <row r="51" s="88" customFormat="1" ht="36" hidden="1" customHeight="1" spans="1:6">
      <c r="A51" s="134" t="s">
        <v>1562</v>
      </c>
      <c r="B51" s="161"/>
      <c r="C51" s="161"/>
      <c r="D51" s="153" t="s">
        <v>1556</v>
      </c>
      <c r="E51" s="150" t="s">
        <v>1575</v>
      </c>
    </row>
    <row r="52" s="88" customFormat="1" ht="36" hidden="1" customHeight="1" spans="1:6">
      <c r="A52" s="162" t="s">
        <v>1563</v>
      </c>
      <c r="B52" s="161"/>
      <c r="C52" s="161"/>
      <c r="D52" s="153" t="s">
        <v>1556</v>
      </c>
      <c r="E52" s="150" t="s">
        <v>1575</v>
      </c>
    </row>
    <row r="53" s="88" customFormat="1" ht="36" hidden="1" customHeight="1" spans="1:6">
      <c r="A53" s="163" t="s">
        <v>1564</v>
      </c>
      <c r="B53" s="161"/>
      <c r="C53" s="161"/>
      <c r="D53" s="153" t="s">
        <v>1556</v>
      </c>
      <c r="E53" s="150" t="s">
        <v>1575</v>
      </c>
    </row>
    <row r="54" s="107" customFormat="1" ht="36" customHeight="1" spans="1:6">
      <c r="A54" s="164" t="s">
        <v>1565</v>
      </c>
      <c r="B54" s="122">
        <v>58775</v>
      </c>
      <c r="C54" s="122">
        <v>62653</v>
      </c>
      <c r="D54" s="123">
        <v>0.0659804338579328</v>
      </c>
      <c r="E54" s="150" t="s">
        <v>1467</v>
      </c>
      <c r="F54" s="88"/>
    </row>
    <row r="55" s="107" customFormat="1" ht="36" customHeight="1" spans="1:6">
      <c r="A55" s="165" t="s">
        <v>1566</v>
      </c>
      <c r="B55" s="138">
        <v>46661</v>
      </c>
      <c r="C55" s="138">
        <v>51445</v>
      </c>
      <c r="D55" s="123">
        <v>0.102526735389297</v>
      </c>
      <c r="E55" s="150" t="s">
        <v>1467</v>
      </c>
    </row>
    <row r="56" s="88" customFormat="1" ht="36" hidden="1" customHeight="1" spans="1:6">
      <c r="A56" s="165" t="s">
        <v>1567</v>
      </c>
      <c r="B56" s="154"/>
      <c r="C56" s="154"/>
      <c r="D56" s="153" t="s">
        <v>1556</v>
      </c>
      <c r="E56" s="150" t="s">
        <v>1575</v>
      </c>
      <c r="F56" s="107"/>
    </row>
    <row r="57" s="88" customFormat="1" ht="36" hidden="1" customHeight="1" spans="1:6">
      <c r="A57" s="165" t="s">
        <v>1568</v>
      </c>
      <c r="B57" s="154"/>
      <c r="C57" s="154"/>
      <c r="D57" s="153" t="s">
        <v>1556</v>
      </c>
      <c r="E57" s="150" t="s">
        <v>1575</v>
      </c>
      <c r="F57" s="107"/>
    </row>
    <row r="58" s="88" customFormat="1" ht="36" hidden="1" customHeight="1" spans="1:6">
      <c r="A58" s="165" t="s">
        <v>1569</v>
      </c>
      <c r="B58" s="154"/>
      <c r="C58" s="154"/>
      <c r="D58" s="153" t="s">
        <v>1556</v>
      </c>
      <c r="E58" s="150" t="s">
        <v>1575</v>
      </c>
      <c r="F58"/>
    </row>
    <row r="59" s="88" customFormat="1" ht="36" customHeight="1" spans="1:6">
      <c r="A59" s="165" t="s">
        <v>1570</v>
      </c>
      <c r="B59" s="138">
        <v>12114</v>
      </c>
      <c r="C59" s="138">
        <v>11208</v>
      </c>
      <c r="D59" s="123">
        <v>-0.0747894997523526</v>
      </c>
      <c r="E59" s="150" t="s">
        <v>1467</v>
      </c>
    </row>
    <row r="60" s="88" customFormat="1" ht="36" hidden="1" customHeight="1" spans="1:6">
      <c r="A60" s="165" t="s">
        <v>1571</v>
      </c>
      <c r="B60" s="166"/>
      <c r="C60" s="166"/>
      <c r="D60" s="153"/>
      <c r="E60" s="150" t="s">
        <v>1575</v>
      </c>
      <c r="F60"/>
    </row>
    <row r="61" s="88" customFormat="1" ht="36" hidden="1" customHeight="1" spans="1:6">
      <c r="A61" s="165" t="s">
        <v>1572</v>
      </c>
      <c r="B61" s="167"/>
      <c r="C61" s="167"/>
      <c r="D61" s="153" t="s">
        <v>1556</v>
      </c>
      <c r="E61" s="150" t="s">
        <v>1575</v>
      </c>
    </row>
    <row r="62" s="88" customFormat="1" ht="36" customHeight="1" spans="1:6">
      <c r="A62" s="140" t="s">
        <v>75</v>
      </c>
      <c r="B62" s="122">
        <v>127493</v>
      </c>
      <c r="C62" s="122">
        <v>137351</v>
      </c>
      <c r="D62" s="123">
        <v>0.077321892182316</v>
      </c>
      <c r="E62" s="150" t="s">
        <v>1467</v>
      </c>
    </row>
  </sheetData>
  <autoFilter xmlns:etc="http://www.wps.cn/officeDocument/2017/etCustomData" ref="A3:E62" etc:filterBottomFollowUsedRange="0">
    <filterColumn colId="4">
      <customFilters>
        <customFilter operator="equal" val="是"/>
      </customFilters>
    </filterColumn>
    <extLst/>
  </autoFilter>
  <mergeCells count="1">
    <mergeCell ref="A1:D1"/>
  </mergeCells>
  <conditionalFormatting sqref="B6:C6">
    <cfRule type="cellIs" dxfId="3" priority="24" stopIfTrue="1" operator="lessThanOrEqual">
      <formula>-1</formula>
    </cfRule>
  </conditionalFormatting>
  <conditionalFormatting sqref="E6">
    <cfRule type="cellIs" dxfId="3" priority="25" stopIfTrue="1" operator="lessThanOrEqual">
      <formula>-1</formula>
    </cfRule>
  </conditionalFormatting>
  <conditionalFormatting sqref="B14:C14">
    <cfRule type="cellIs" dxfId="3" priority="14" stopIfTrue="1" operator="lessThanOrEqual">
      <formula>-1</formula>
    </cfRule>
  </conditionalFormatting>
  <conditionalFormatting sqref="E14">
    <cfRule type="cellIs" dxfId="3" priority="21" stopIfTrue="1" operator="lessThanOrEqual">
      <formula>-1</formula>
    </cfRule>
  </conditionalFormatting>
  <conditionalFormatting sqref="B19">
    <cfRule type="cellIs" dxfId="3" priority="4" stopIfTrue="1" operator="lessThanOrEqual">
      <formula>-1</formula>
    </cfRule>
  </conditionalFormatting>
  <conditionalFormatting sqref="C19">
    <cfRule type="cellIs" dxfId="3" priority="3" stopIfTrue="1" operator="lessThanOrEqual">
      <formula>-1</formula>
    </cfRule>
  </conditionalFormatting>
  <conditionalFormatting sqref="E20">
    <cfRule type="cellIs" dxfId="3" priority="20" stopIfTrue="1" operator="lessThanOrEqual">
      <formula>-1</formula>
    </cfRule>
  </conditionalFormatting>
  <conditionalFormatting sqref="B26:C26">
    <cfRule type="cellIs" dxfId="3" priority="18" stopIfTrue="1" operator="lessThanOrEqual">
      <formula>-1</formula>
    </cfRule>
  </conditionalFormatting>
  <conditionalFormatting sqref="E26">
    <cfRule type="cellIs" dxfId="3" priority="19" stopIfTrue="1" operator="lessThanOrEqual">
      <formula>-1</formula>
    </cfRule>
  </conditionalFormatting>
  <conditionalFormatting sqref="C31">
    <cfRule type="cellIs" dxfId="3" priority="10" stopIfTrue="1" operator="lessThanOrEqual">
      <formula>-1</formula>
    </cfRule>
  </conditionalFormatting>
  <conditionalFormatting sqref="E31">
    <cfRule type="cellIs" dxfId="3" priority="12" stopIfTrue="1" operator="lessThanOrEqual">
      <formula>-1</formula>
    </cfRule>
  </conditionalFormatting>
  <conditionalFormatting sqref="B38:C38">
    <cfRule type="cellIs" dxfId="3" priority="22" stopIfTrue="1" operator="lessThanOrEqual">
      <formula>-1</formula>
    </cfRule>
  </conditionalFormatting>
  <conditionalFormatting sqref="E38">
    <cfRule type="cellIs" dxfId="3" priority="23" stopIfTrue="1" operator="lessThanOrEqual">
      <formula>-1</formula>
    </cfRule>
  </conditionalFormatting>
  <conditionalFormatting sqref="B55:C55">
    <cfRule type="cellIs" dxfId="3" priority="27" stopIfTrue="1" operator="lessThanOrEqual">
      <formula>-1</formula>
    </cfRule>
  </conditionalFormatting>
  <conditionalFormatting sqref="B56:C56">
    <cfRule type="cellIs" dxfId="3" priority="9" stopIfTrue="1" operator="lessThanOrEqual">
      <formula>-1</formula>
    </cfRule>
  </conditionalFormatting>
  <conditionalFormatting sqref="B57:C57">
    <cfRule type="cellIs" dxfId="3" priority="6" stopIfTrue="1" operator="lessThanOrEqual">
      <formula>-1</formula>
    </cfRule>
  </conditionalFormatting>
  <conditionalFormatting sqref="B58:C58">
    <cfRule type="cellIs" dxfId="3" priority="8" stopIfTrue="1" operator="lessThanOrEqual">
      <formula>-1</formula>
    </cfRule>
  </conditionalFormatting>
  <conditionalFormatting sqref="B59:C59">
    <cfRule type="cellIs" dxfId="3" priority="2" stopIfTrue="1" operator="lessThanOrEqual">
      <formula>-1</formula>
    </cfRule>
  </conditionalFormatting>
  <conditionalFormatting sqref="B22:B23">
    <cfRule type="cellIs" dxfId="3" priority="7" stopIfTrue="1" operator="lessThanOrEqual">
      <formula>-1</formula>
    </cfRule>
  </conditionalFormatting>
  <conditionalFormatting sqref="B30:B35">
    <cfRule type="cellIs" dxfId="4" priority="1" stopIfTrue="1" operator="lessThan">
      <formula>0</formula>
    </cfRule>
  </conditionalFormatting>
  <conditionalFormatting sqref="E44:E62">
    <cfRule type="cellIs" dxfId="3" priority="17" stopIfTrue="1" operator="lessThanOrEqual">
      <formula>-1</formula>
    </cfRule>
  </conditionalFormatting>
  <conditionalFormatting sqref="E4:E5 E7:E13 E39:E43 E36:E37 E27:E29 E21:E25 E15:E19">
    <cfRule type="cellIs" dxfId="3" priority="29" stopIfTrue="1" operator="lessThanOrEqual">
      <formula>-1</formula>
    </cfRule>
  </conditionalFormatting>
  <conditionalFormatting sqref="B5:C5 B7:C11 B39:C41 B25:C25 B27:C28 B37:C37">
    <cfRule type="cellIs" dxfId="3" priority="26" stopIfTrue="1" operator="lessThanOrEqual">
      <formula>-1</formula>
    </cfRule>
  </conditionalFormatting>
  <conditionalFormatting sqref="E5 E7:E13 E39:E43 E36:E37 E27:E29 E21:E25 E15:E19">
    <cfRule type="cellIs" dxfId="3" priority="28" stopIfTrue="1" operator="lessThanOrEqual">
      <formula>-1</formula>
    </cfRule>
  </conditionalFormatting>
  <conditionalFormatting sqref="B13:C13 B15:C15">
    <cfRule type="cellIs" dxfId="3" priority="15" stopIfTrue="1" operator="lessThanOrEqual">
      <formula>-1</formula>
    </cfRule>
  </conditionalFormatting>
  <conditionalFormatting sqref="B16:C17">
    <cfRule type="cellIs" dxfId="3" priority="16" stopIfTrue="1" operator="lessThanOrEqual">
      <formula>-1</formula>
    </cfRule>
  </conditionalFormatting>
  <conditionalFormatting sqref="C30 C32:C35">
    <cfRule type="cellIs" dxfId="3" priority="11" stopIfTrue="1" operator="lessThanOrEqual">
      <formula>-1</formula>
    </cfRule>
  </conditionalFormatting>
  <conditionalFormatting sqref="E30 E32:E35">
    <cfRule type="cellIs" dxfId="3" priority="13" stopIfTrue="1" operator="lessThanOrEqual">
      <formula>-1</formula>
    </cfRule>
  </conditionalFormatting>
  <conditionalFormatting sqref="B43:C47">
    <cfRule type="cellIs" dxfId="3" priority="5"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6">
    <tabColor rgb="FFFF0000"/>
  </sheetPr>
  <dimension ref="A1:H55"/>
  <sheetViews>
    <sheetView showZeros="0" zoomScale="70" zoomScaleNormal="70" workbookViewId="0">
      <pane ySplit="3" topLeftCell="A31" activePane="bottomLeft" state="frozen"/>
      <selection/>
      <selection pane="bottomLeft" activeCell="J63" sqref="J63"/>
    </sheetView>
  </sheetViews>
  <sheetFormatPr defaultColWidth="9" defaultRowHeight="14.25" outlineLevelCol="7"/>
  <cols>
    <col min="1" max="1" width="54.8916666666667" style="88" customWidth="1"/>
    <col min="2" max="3" width="18.6333333333333" style="114" customWidth="1"/>
    <col min="4" max="4" width="20.6333333333333" style="89" customWidth="1"/>
    <col min="5" max="5" width="7.45" style="88" customWidth="1"/>
    <col min="6" max="6" width="9" style="88" hidden="1" customWidth="1"/>
    <col min="7" max="7" width="9" style="88" customWidth="1"/>
    <col min="8" max="16384" width="9" style="88"/>
  </cols>
  <sheetData>
    <row r="1" s="88" customFormat="1" ht="45" customHeight="1" spans="1:8">
      <c r="A1" s="4" t="s">
        <v>2092</v>
      </c>
      <c r="B1" s="115"/>
      <c r="C1" s="115"/>
      <c r="D1" s="4"/>
      <c r="E1" s="90"/>
      <c r="F1" s="90"/>
      <c r="H1" s="90"/>
    </row>
    <row r="2" s="88" customFormat="1" ht="20.1" customHeight="1" spans="1:8">
      <c r="A2" s="116" t="s">
        <v>2093</v>
      </c>
      <c r="B2" s="117"/>
      <c r="C2" s="117"/>
      <c r="D2" s="118" t="s">
        <v>2094</v>
      </c>
    </row>
    <row r="3" s="88" customFormat="1" ht="45" customHeight="1" spans="1:8">
      <c r="A3" s="119" t="s">
        <v>1680</v>
      </c>
      <c r="B3" s="120" t="s">
        <v>1642</v>
      </c>
      <c r="C3" s="120" t="s">
        <v>1643</v>
      </c>
      <c r="D3" s="97" t="s">
        <v>1644</v>
      </c>
      <c r="E3" s="98" t="s">
        <v>8</v>
      </c>
    </row>
    <row r="4" s="88" customFormat="1" ht="39" customHeight="1" spans="1:8">
      <c r="A4" s="121" t="s">
        <v>1579</v>
      </c>
      <c r="B4" s="122">
        <f>SUM(B5:B9)</f>
        <v>46661</v>
      </c>
      <c r="C4" s="122">
        <f>SUM(C5:C9)</f>
        <v>51445</v>
      </c>
      <c r="D4" s="123">
        <f t="shared" ref="D4:D29" si="0">IF(B4&lt;&gt;0,C4/B4-1,"")</f>
        <v>0.102526735389297</v>
      </c>
      <c r="E4" s="102" t="str">
        <f t="shared" ref="E4:E54" si="1">IF(A4&lt;&gt;"",IF(SUM(B4:C4)&lt;&gt;0,"是","否"),"是")</f>
        <v>是</v>
      </c>
    </row>
    <row r="5" s="107" customFormat="1" ht="39" customHeight="1" spans="1:8">
      <c r="A5" s="124" t="s">
        <v>1580</v>
      </c>
      <c r="B5" s="125">
        <v>44762</v>
      </c>
      <c r="C5" s="126">
        <v>49541</v>
      </c>
      <c r="D5" s="123">
        <f t="shared" si="0"/>
        <v>0.106764666458157</v>
      </c>
      <c r="E5" s="102" t="str">
        <f t="shared" si="1"/>
        <v>是</v>
      </c>
      <c r="F5" s="107" t="s">
        <v>2095</v>
      </c>
    </row>
    <row r="6" s="107" customFormat="1" ht="39" customHeight="1" spans="1:8">
      <c r="A6" s="124" t="s">
        <v>1581</v>
      </c>
      <c r="B6" s="125">
        <v>1278</v>
      </c>
      <c r="C6" s="126">
        <v>1408</v>
      </c>
      <c r="D6" s="123">
        <f t="shared" si="0"/>
        <v>0.101721439749609</v>
      </c>
      <c r="E6" s="102" t="str">
        <f t="shared" si="1"/>
        <v>是</v>
      </c>
    </row>
    <row r="7" s="107" customFormat="1" ht="39" customHeight="1" spans="1:8">
      <c r="A7" s="124" t="s">
        <v>1582</v>
      </c>
      <c r="B7" s="125">
        <v>229</v>
      </c>
      <c r="C7" s="126">
        <v>481</v>
      </c>
      <c r="D7" s="123">
        <f t="shared" si="0"/>
        <v>1.10043668122271</v>
      </c>
      <c r="E7" s="102" t="str">
        <f t="shared" si="1"/>
        <v>是</v>
      </c>
    </row>
    <row r="8" s="107" customFormat="1" ht="39" customHeight="1" spans="1:8">
      <c r="A8" s="124" t="s">
        <v>1583</v>
      </c>
      <c r="B8" s="125">
        <v>392</v>
      </c>
      <c r="C8" s="126">
        <v>15</v>
      </c>
      <c r="D8" s="123">
        <f t="shared" si="0"/>
        <v>-0.961734693877551</v>
      </c>
      <c r="E8" s="102" t="str">
        <f t="shared" si="1"/>
        <v>是</v>
      </c>
    </row>
    <row r="9" s="107" customFormat="1" ht="39" hidden="1" customHeight="1" spans="1:8">
      <c r="A9" s="124" t="s">
        <v>2096</v>
      </c>
      <c r="B9" s="125"/>
      <c r="C9" s="126"/>
      <c r="D9" s="123" t="str">
        <f t="shared" si="0"/>
        <v/>
      </c>
      <c r="E9" s="102" t="str">
        <f t="shared" si="1"/>
        <v>否</v>
      </c>
    </row>
    <row r="10" s="88" customFormat="1" ht="39" hidden="1" customHeight="1" spans="1:8">
      <c r="A10" s="121" t="s">
        <v>1585</v>
      </c>
      <c r="B10" s="122">
        <f>SUM(B11:B19)</f>
        <v>0</v>
      </c>
      <c r="C10" s="122">
        <f>SUM(C11:C19)</f>
        <v>0</v>
      </c>
      <c r="D10" s="123" t="str">
        <f t="shared" si="0"/>
        <v/>
      </c>
      <c r="E10" s="102" t="str">
        <f t="shared" si="1"/>
        <v>否</v>
      </c>
      <c r="F10" s="89"/>
      <c r="G10" s="89"/>
    </row>
    <row r="11" s="107" customFormat="1" ht="39" hidden="1" customHeight="1" spans="1:8">
      <c r="A11" s="124" t="s">
        <v>1586</v>
      </c>
      <c r="B11" s="104"/>
      <c r="C11" s="126"/>
      <c r="D11" s="123" t="str">
        <f t="shared" si="0"/>
        <v/>
      </c>
      <c r="E11" s="102" t="str">
        <f t="shared" si="1"/>
        <v>否</v>
      </c>
      <c r="F11" s="89"/>
      <c r="G11" s="89"/>
    </row>
    <row r="12" s="107" customFormat="1" ht="39" hidden="1" customHeight="1" spans="1:8">
      <c r="A12" s="124" t="s">
        <v>1587</v>
      </c>
      <c r="B12" s="104"/>
      <c r="C12" s="126"/>
      <c r="D12" s="123" t="str">
        <f t="shared" si="0"/>
        <v/>
      </c>
      <c r="E12" s="102" t="str">
        <f t="shared" si="1"/>
        <v>否</v>
      </c>
      <c r="F12" s="89"/>
      <c r="G12" s="89"/>
    </row>
    <row r="13" s="107" customFormat="1" ht="39" hidden="1" customHeight="1" spans="1:8">
      <c r="A13" s="124" t="s">
        <v>1581</v>
      </c>
      <c r="B13" s="104"/>
      <c r="C13" s="126"/>
      <c r="D13" s="123" t="str">
        <f t="shared" si="0"/>
        <v/>
      </c>
      <c r="E13" s="102" t="str">
        <f t="shared" si="1"/>
        <v>否</v>
      </c>
      <c r="F13" s="89"/>
      <c r="G13" s="89"/>
    </row>
    <row r="14" s="89" customFormat="1" ht="39" hidden="1" customHeight="1" spans="1:8">
      <c r="A14" s="124" t="s">
        <v>1588</v>
      </c>
      <c r="B14" s="104"/>
      <c r="C14" s="126"/>
      <c r="D14" s="123" t="str">
        <f t="shared" si="0"/>
        <v/>
      </c>
      <c r="E14" s="102" t="str">
        <f t="shared" si="1"/>
        <v>否</v>
      </c>
    </row>
    <row r="15" s="89" customFormat="1" ht="39" hidden="1" customHeight="1" spans="1:8">
      <c r="A15" s="124" t="s">
        <v>1589</v>
      </c>
      <c r="B15" s="104"/>
      <c r="C15" s="126"/>
      <c r="D15" s="123" t="str">
        <f t="shared" si="0"/>
        <v/>
      </c>
      <c r="E15" s="102" t="str">
        <f t="shared" si="1"/>
        <v>否</v>
      </c>
    </row>
    <row r="16" s="89" customFormat="1" ht="39" hidden="1" customHeight="1" spans="1:8">
      <c r="A16" s="124" t="s">
        <v>1590</v>
      </c>
      <c r="B16" s="104"/>
      <c r="C16" s="126"/>
      <c r="D16" s="123" t="str">
        <f t="shared" si="0"/>
        <v/>
      </c>
      <c r="E16" s="102" t="str">
        <f t="shared" si="1"/>
        <v>否</v>
      </c>
    </row>
    <row r="17" s="89" customFormat="1" ht="39" hidden="1" customHeight="1" spans="1:8">
      <c r="A17" s="124" t="s">
        <v>1591</v>
      </c>
      <c r="B17" s="104"/>
      <c r="C17" s="126"/>
      <c r="D17" s="123" t="str">
        <f t="shared" si="0"/>
        <v/>
      </c>
      <c r="E17" s="102" t="str">
        <f t="shared" si="1"/>
        <v>否</v>
      </c>
    </row>
    <row r="18" s="89" customFormat="1" ht="39" hidden="1" customHeight="1" spans="1:8">
      <c r="A18" s="124" t="s">
        <v>1582</v>
      </c>
      <c r="B18" s="104"/>
      <c r="C18" s="126"/>
      <c r="D18" s="123" t="str">
        <f t="shared" si="0"/>
        <v/>
      </c>
      <c r="E18" s="102" t="str">
        <f t="shared" si="1"/>
        <v>否</v>
      </c>
    </row>
    <row r="19" s="89" customFormat="1" ht="39" hidden="1" customHeight="1" spans="1:8">
      <c r="A19" s="124" t="s">
        <v>1583</v>
      </c>
      <c r="B19" s="104"/>
      <c r="C19" s="126"/>
      <c r="D19" s="123" t="str">
        <f t="shared" si="0"/>
        <v/>
      </c>
      <c r="E19" s="102" t="str">
        <f t="shared" si="1"/>
        <v>否</v>
      </c>
    </row>
    <row r="20" s="89" customFormat="1" ht="39" hidden="1" customHeight="1" spans="1:8">
      <c r="A20" s="121" t="s">
        <v>2097</v>
      </c>
      <c r="B20" s="122">
        <f>SUM(B21:B23)</f>
        <v>0</v>
      </c>
      <c r="C20" s="122">
        <f>SUM(C21:C23)</f>
        <v>0</v>
      </c>
      <c r="D20" s="123" t="str">
        <f t="shared" si="0"/>
        <v/>
      </c>
      <c r="E20" s="102" t="str">
        <f t="shared" si="1"/>
        <v>否</v>
      </c>
    </row>
    <row r="21" s="89" customFormat="1" ht="39" hidden="1" customHeight="1" spans="1:8">
      <c r="A21" s="124" t="s">
        <v>1593</v>
      </c>
      <c r="B21" s="127"/>
      <c r="C21" s="127"/>
      <c r="D21" s="123" t="str">
        <f t="shared" si="0"/>
        <v/>
      </c>
      <c r="E21" s="102" t="str">
        <f t="shared" si="1"/>
        <v>否</v>
      </c>
    </row>
    <row r="22" s="89" customFormat="1" ht="39" hidden="1" customHeight="1" spans="1:8">
      <c r="A22" s="124" t="s">
        <v>1582</v>
      </c>
      <c r="B22" s="127"/>
      <c r="C22" s="127"/>
      <c r="D22" s="123" t="str">
        <f t="shared" si="0"/>
        <v/>
      </c>
      <c r="E22" s="102" t="str">
        <f t="shared" si="1"/>
        <v>否</v>
      </c>
    </row>
    <row r="23" s="89" customFormat="1" ht="39" hidden="1" customHeight="1" spans="1:8">
      <c r="A23" s="124" t="s">
        <v>1583</v>
      </c>
      <c r="B23" s="127"/>
      <c r="C23" s="127"/>
      <c r="D23" s="123" t="str">
        <f t="shared" si="0"/>
        <v/>
      </c>
      <c r="E23" s="102" t="str">
        <f t="shared" si="1"/>
        <v>否</v>
      </c>
    </row>
    <row r="24" s="89" customFormat="1" ht="39" hidden="1" customHeight="1" spans="1:8">
      <c r="A24" s="121" t="s">
        <v>1594</v>
      </c>
      <c r="B24" s="122">
        <f>SUM(B25:B28)</f>
        <v>0</v>
      </c>
      <c r="C24" s="122">
        <f>SUM(C25:C28)</f>
        <v>0</v>
      </c>
      <c r="D24" s="123" t="str">
        <f t="shared" si="0"/>
        <v/>
      </c>
      <c r="E24" s="102" t="str">
        <f t="shared" si="1"/>
        <v>否</v>
      </c>
    </row>
    <row r="25" s="89" customFormat="1" ht="39" hidden="1" customHeight="1" spans="1:8">
      <c r="A25" s="124" t="s">
        <v>1595</v>
      </c>
      <c r="B25" s="104"/>
      <c r="C25" s="104"/>
      <c r="D25" s="123" t="str">
        <f t="shared" si="0"/>
        <v/>
      </c>
      <c r="E25" s="102" t="str">
        <f t="shared" si="1"/>
        <v>否</v>
      </c>
      <c r="F25" s="112"/>
      <c r="G25" s="112"/>
    </row>
    <row r="26" s="89" customFormat="1" ht="39" hidden="1" customHeight="1" spans="1:8">
      <c r="A26" s="124" t="s">
        <v>1596</v>
      </c>
      <c r="B26" s="104"/>
      <c r="C26" s="104"/>
      <c r="D26" s="123" t="str">
        <f t="shared" si="0"/>
        <v/>
      </c>
      <c r="E26" s="102" t="str">
        <f t="shared" si="1"/>
        <v>否</v>
      </c>
      <c r="F26" s="112"/>
      <c r="G26" s="112"/>
    </row>
    <row r="27" s="89" customFormat="1" ht="39" hidden="1" customHeight="1" spans="1:8">
      <c r="A27" s="124" t="s">
        <v>1597</v>
      </c>
      <c r="B27" s="104"/>
      <c r="C27" s="104"/>
      <c r="D27" s="123" t="str">
        <f t="shared" si="0"/>
        <v/>
      </c>
      <c r="E27" s="102" t="str">
        <f t="shared" si="1"/>
        <v>否</v>
      </c>
      <c r="F27" s="112"/>
      <c r="G27" s="112"/>
    </row>
    <row r="28" s="89" customFormat="1" ht="39" hidden="1" customHeight="1" spans="1:8">
      <c r="A28" s="124" t="s">
        <v>1583</v>
      </c>
      <c r="B28" s="104"/>
      <c r="C28" s="104"/>
      <c r="D28" s="123" t="str">
        <f t="shared" si="0"/>
        <v/>
      </c>
      <c r="E28" s="102" t="str">
        <f t="shared" si="1"/>
        <v>否</v>
      </c>
      <c r="F28" s="112"/>
      <c r="G28" s="112"/>
    </row>
    <row r="29" s="112" customFormat="1" ht="39" customHeight="1" spans="1:8">
      <c r="A29" s="121" t="s">
        <v>1598</v>
      </c>
      <c r="B29" s="122">
        <f>SUM(B30:B34)</f>
        <v>12858</v>
      </c>
      <c r="C29" s="122">
        <f>SUM(C30:C34)</f>
        <v>14860</v>
      </c>
      <c r="D29" s="123">
        <f t="shared" si="0"/>
        <v>0.155700731062374</v>
      </c>
      <c r="E29" s="102" t="str">
        <f t="shared" si="1"/>
        <v>是</v>
      </c>
      <c r="F29" s="89"/>
      <c r="G29" s="89"/>
    </row>
    <row r="30" s="112" customFormat="1" ht="39" customHeight="1" spans="1:8">
      <c r="A30" s="124" t="s">
        <v>1599</v>
      </c>
      <c r="B30" s="104">
        <v>9628</v>
      </c>
      <c r="C30" s="126">
        <v>11419</v>
      </c>
      <c r="D30" s="123">
        <v>0.0912834993073408</v>
      </c>
      <c r="E30" s="102" t="str">
        <f t="shared" si="1"/>
        <v>是</v>
      </c>
      <c r="F30" s="88"/>
      <c r="G30" s="88"/>
    </row>
    <row r="31" s="112" customFormat="1" ht="39" customHeight="1" spans="1:8">
      <c r="A31" s="124" t="s">
        <v>1600</v>
      </c>
      <c r="B31" s="104">
        <v>2911</v>
      </c>
      <c r="C31" s="126">
        <v>2900</v>
      </c>
      <c r="D31" s="123">
        <v>0.0109052074392777</v>
      </c>
      <c r="E31" s="102" t="str">
        <f t="shared" si="1"/>
        <v>是</v>
      </c>
      <c r="F31" s="88"/>
      <c r="G31" s="88"/>
      <c r="H31" s="128"/>
    </row>
    <row r="32" s="112" customFormat="1" ht="39" customHeight="1" spans="1:8">
      <c r="A32" s="124" t="s">
        <v>1601</v>
      </c>
      <c r="B32" s="104">
        <v>308</v>
      </c>
      <c r="C32" s="126">
        <v>528</v>
      </c>
      <c r="D32" s="123">
        <v>0.110606971031021</v>
      </c>
      <c r="E32" s="102" t="str">
        <f t="shared" si="1"/>
        <v>是</v>
      </c>
      <c r="F32" s="88"/>
      <c r="G32" s="88"/>
    </row>
    <row r="33" s="89" customFormat="1" ht="39" customHeight="1" spans="1:7">
      <c r="A33" s="124" t="s">
        <v>1582</v>
      </c>
      <c r="B33" s="104">
        <v>7</v>
      </c>
      <c r="C33" s="126">
        <v>8</v>
      </c>
      <c r="D33" s="123">
        <v>0.154965137377328</v>
      </c>
      <c r="E33" s="102" t="str">
        <f t="shared" si="1"/>
        <v>是</v>
      </c>
      <c r="F33" s="129"/>
      <c r="G33" s="129"/>
    </row>
    <row r="34" s="88" customFormat="1" ht="39" customHeight="1" spans="1:7">
      <c r="A34" s="124" t="s">
        <v>1583</v>
      </c>
      <c r="B34" s="104">
        <v>4</v>
      </c>
      <c r="C34" s="126">
        <v>5</v>
      </c>
      <c r="D34" s="123">
        <v>-0.0142927550517494</v>
      </c>
      <c r="E34" s="102" t="str">
        <f t="shared" si="1"/>
        <v>是</v>
      </c>
      <c r="F34" s="130"/>
      <c r="G34" s="130"/>
    </row>
    <row r="35" s="88" customFormat="1" ht="39" customHeight="1" spans="1:7">
      <c r="A35" s="121" t="s">
        <v>1602</v>
      </c>
      <c r="B35" s="122">
        <f>SUM(B36:B38)</f>
        <v>35334</v>
      </c>
      <c r="C35" s="122">
        <f>SUM(C36:C38)</f>
        <v>37023</v>
      </c>
      <c r="D35" s="123">
        <f t="shared" ref="D35:D51" si="2">IF(B35&lt;&gt;0,C35/B35-1,"")</f>
        <v>0.0478009848870775</v>
      </c>
      <c r="E35" s="102" t="str">
        <f t="shared" si="1"/>
        <v>是</v>
      </c>
    </row>
    <row r="36" s="88" customFormat="1" ht="39" customHeight="1" spans="1:7">
      <c r="A36" s="124" t="s">
        <v>1580</v>
      </c>
      <c r="B36" s="104">
        <v>35303</v>
      </c>
      <c r="C36" s="126">
        <v>36961</v>
      </c>
      <c r="D36" s="123">
        <f t="shared" si="2"/>
        <v>0.0469648471801263</v>
      </c>
      <c r="E36" s="102" t="str">
        <f t="shared" si="1"/>
        <v>是</v>
      </c>
      <c r="F36" s="107"/>
      <c r="G36" s="107"/>
    </row>
    <row r="37" s="88" customFormat="1" ht="39" customHeight="1" spans="1:7">
      <c r="A37" s="124" t="s">
        <v>1582</v>
      </c>
      <c r="B37" s="104">
        <v>20</v>
      </c>
      <c r="C37" s="126">
        <v>51</v>
      </c>
      <c r="D37" s="123">
        <f t="shared" si="2"/>
        <v>1.55</v>
      </c>
      <c r="E37" s="102" t="str">
        <f t="shared" si="1"/>
        <v>是</v>
      </c>
      <c r="F37" s="107"/>
      <c r="G37" s="107"/>
    </row>
    <row r="38" s="88" customFormat="1" ht="39" customHeight="1" spans="1:7">
      <c r="A38" s="124" t="s">
        <v>1583</v>
      </c>
      <c r="B38" s="104">
        <v>11</v>
      </c>
      <c r="C38" s="126">
        <v>11</v>
      </c>
      <c r="D38" s="123">
        <f t="shared" si="2"/>
        <v>0</v>
      </c>
      <c r="E38" s="102" t="str">
        <f t="shared" si="1"/>
        <v>是</v>
      </c>
      <c r="F38" s="107"/>
      <c r="G38" s="107"/>
    </row>
    <row r="39" s="88" customFormat="1" ht="39" hidden="1" customHeight="1" spans="1:7">
      <c r="A39" s="121" t="s">
        <v>1603</v>
      </c>
      <c r="B39" s="122">
        <f>SUM(B40:B42)</f>
        <v>0</v>
      </c>
      <c r="C39" s="122">
        <f>SUM(C40:C42)</f>
        <v>0</v>
      </c>
      <c r="D39" s="123" t="str">
        <f t="shared" si="2"/>
        <v/>
      </c>
      <c r="E39" s="102" t="str">
        <f t="shared" si="1"/>
        <v>否</v>
      </c>
    </row>
    <row r="40" s="88" customFormat="1" ht="39" hidden="1" customHeight="1" spans="1:7">
      <c r="A40" s="124" t="s">
        <v>1593</v>
      </c>
      <c r="B40" s="125"/>
      <c r="C40" s="125"/>
      <c r="D40" s="123" t="str">
        <f t="shared" si="2"/>
        <v/>
      </c>
      <c r="E40" s="102" t="str">
        <f t="shared" si="1"/>
        <v>否</v>
      </c>
    </row>
    <row r="41" s="88" customFormat="1" ht="39" hidden="1" customHeight="1" spans="1:7">
      <c r="A41" s="124" t="s">
        <v>1604</v>
      </c>
      <c r="B41" s="125"/>
      <c r="C41" s="125"/>
      <c r="D41" s="123" t="str">
        <f t="shared" si="2"/>
        <v/>
      </c>
      <c r="E41" s="102" t="str">
        <f t="shared" si="1"/>
        <v>否</v>
      </c>
    </row>
    <row r="42" s="88" customFormat="1" ht="39" hidden="1" customHeight="1" spans="1:7">
      <c r="A42" s="124" t="s">
        <v>1583</v>
      </c>
      <c r="B42" s="131"/>
      <c r="C42" s="131"/>
      <c r="D42" s="123" t="str">
        <f t="shared" si="2"/>
        <v/>
      </c>
      <c r="E42" s="102" t="str">
        <f t="shared" si="1"/>
        <v>否</v>
      </c>
    </row>
    <row r="43" s="113" customFormat="1" ht="39" customHeight="1" spans="1:7">
      <c r="A43" s="132" t="s">
        <v>1605</v>
      </c>
      <c r="B43" s="133">
        <f>SUM(B4,B35,B10,B20,B24,B29,B39)</f>
        <v>94853</v>
      </c>
      <c r="C43" s="133">
        <f>SUM(C4,C35,C10,C20,C24,C29,C39)</f>
        <v>103328</v>
      </c>
      <c r="D43" s="123">
        <f t="shared" si="2"/>
        <v>0.0893487817992051</v>
      </c>
      <c r="E43" s="102" t="str">
        <f t="shared" si="1"/>
        <v>是</v>
      </c>
    </row>
    <row r="44" s="113" customFormat="1" ht="39" hidden="1" customHeight="1" spans="1:7">
      <c r="A44" s="134" t="s">
        <v>1606</v>
      </c>
      <c r="B44" s="135"/>
      <c r="C44" s="135"/>
      <c r="D44" s="123" t="str">
        <f t="shared" si="2"/>
        <v/>
      </c>
      <c r="E44" s="102" t="str">
        <f t="shared" si="1"/>
        <v>否</v>
      </c>
    </row>
    <row r="45" s="113" customFormat="1" ht="39" hidden="1" customHeight="1" spans="1:7">
      <c r="A45" s="124" t="s">
        <v>2098</v>
      </c>
      <c r="B45" s="135"/>
      <c r="C45" s="135"/>
      <c r="D45" s="123" t="str">
        <f t="shared" si="2"/>
        <v/>
      </c>
      <c r="E45" s="102" t="str">
        <f t="shared" si="1"/>
        <v>否</v>
      </c>
    </row>
    <row r="46" s="113" customFormat="1" ht="39" hidden="1" customHeight="1" spans="1:7">
      <c r="A46" s="136" t="s">
        <v>1607</v>
      </c>
      <c r="B46" s="135"/>
      <c r="C46" s="135"/>
      <c r="D46" s="123" t="str">
        <f t="shared" si="2"/>
        <v/>
      </c>
      <c r="E46" s="102" t="str">
        <f t="shared" si="1"/>
        <v>否</v>
      </c>
    </row>
    <row r="47" s="88" customFormat="1" ht="39" customHeight="1" spans="1:7">
      <c r="A47" s="137" t="s">
        <v>1608</v>
      </c>
      <c r="B47" s="122">
        <f>SUM(B48:B53)</f>
        <v>35690</v>
      </c>
      <c r="C47" s="122">
        <f>SUM(C48:C53)</f>
        <v>35184</v>
      </c>
      <c r="D47" s="123">
        <f t="shared" si="2"/>
        <v>-0.0141776407957411</v>
      </c>
      <c r="E47" s="102" t="str">
        <f t="shared" si="1"/>
        <v>是</v>
      </c>
    </row>
    <row r="48" s="107" customFormat="1" ht="39" customHeight="1" spans="1:7">
      <c r="A48" s="136" t="s">
        <v>2099</v>
      </c>
      <c r="B48" s="104">
        <v>29310</v>
      </c>
      <c r="C48" s="104">
        <v>31330</v>
      </c>
      <c r="D48" s="123">
        <f t="shared" si="2"/>
        <v>0.0689184578642101</v>
      </c>
      <c r="E48" s="102" t="str">
        <f t="shared" si="1"/>
        <v>是</v>
      </c>
      <c r="F48" s="107" t="s">
        <v>2084</v>
      </c>
    </row>
    <row r="49" s="107" customFormat="1" ht="39" hidden="1" customHeight="1" spans="1:7">
      <c r="A49" s="136" t="s">
        <v>1610</v>
      </c>
      <c r="B49" s="138"/>
      <c r="C49" s="138"/>
      <c r="D49" s="123" t="str">
        <f t="shared" si="2"/>
        <v/>
      </c>
      <c r="E49" s="102" t="str">
        <f t="shared" si="1"/>
        <v>否</v>
      </c>
    </row>
    <row r="50" s="107" customFormat="1" ht="39" hidden="1" customHeight="1" spans="1:7">
      <c r="A50" s="136" t="s">
        <v>1611</v>
      </c>
      <c r="B50" s="104"/>
      <c r="C50" s="104"/>
      <c r="D50" s="123" t="str">
        <f t="shared" si="2"/>
        <v/>
      </c>
      <c r="E50" s="102" t="str">
        <f t="shared" si="1"/>
        <v>否</v>
      </c>
    </row>
    <row r="51" s="88" customFormat="1" ht="39" hidden="1" customHeight="1" spans="1:7">
      <c r="A51" s="136" t="s">
        <v>1612</v>
      </c>
      <c r="B51" s="104"/>
      <c r="C51" s="104"/>
      <c r="D51" s="123" t="str">
        <f t="shared" si="2"/>
        <v/>
      </c>
      <c r="E51" s="102" t="str">
        <f t="shared" si="1"/>
        <v>否</v>
      </c>
      <c r="F51" s="107"/>
      <c r="G51" s="107"/>
    </row>
    <row r="52" s="88" customFormat="1" ht="39" customHeight="1" spans="1:7">
      <c r="A52" s="136" t="s">
        <v>1613</v>
      </c>
      <c r="B52" s="125">
        <v>6380</v>
      </c>
      <c r="C52" s="104">
        <v>3854</v>
      </c>
      <c r="D52" s="123">
        <v>-0.16562970665505</v>
      </c>
      <c r="E52" s="139" t="str">
        <f t="shared" si="1"/>
        <v>是</v>
      </c>
      <c r="F52" s="112"/>
      <c r="G52" s="112"/>
    </row>
    <row r="53" s="88" customFormat="1" ht="39" hidden="1" customHeight="1" spans="1:7">
      <c r="A53" s="136" t="s">
        <v>1614</v>
      </c>
      <c r="B53" s="104"/>
      <c r="C53" s="104"/>
      <c r="D53" s="123" t="str">
        <f>IF(B53&lt;&gt;0,C53/B53-1,"")</f>
        <v/>
      </c>
      <c r="E53" s="102" t="str">
        <f t="shared" si="1"/>
        <v>否</v>
      </c>
      <c r="F53" s="107"/>
      <c r="G53" s="107"/>
    </row>
    <row r="54" s="88" customFormat="1" ht="39" customHeight="1" spans="1:7">
      <c r="A54" s="140" t="s">
        <v>143</v>
      </c>
      <c r="B54" s="122">
        <f>SUM(B43,B47)</f>
        <v>130543</v>
      </c>
      <c r="C54" s="122">
        <f>SUM(C43,C47)</f>
        <v>138512</v>
      </c>
      <c r="D54" s="123">
        <f>IF(B54&lt;&gt;0,C54/B54-1,"")</f>
        <v>0.0610450196486982</v>
      </c>
      <c r="E54" s="102" t="str">
        <f t="shared" si="1"/>
        <v>是</v>
      </c>
    </row>
    <row r="55" s="88" customFormat="1" spans="1:7">
      <c r="B55" s="114"/>
      <c r="C55" s="114"/>
      <c r="D55" s="89"/>
    </row>
  </sheetData>
  <autoFilter xmlns:etc="http://www.wps.cn/officeDocument/2017/etCustomData" ref="A3:E54" etc:filterBottomFollowUsedRange="0">
    <filterColumn colId="4">
      <customFilters>
        <customFilter operator="equal" val="是"/>
      </customFilters>
    </filterColumn>
    <extLst/>
  </autoFilter>
  <mergeCells count="1">
    <mergeCell ref="A1:D1"/>
  </mergeCells>
  <conditionalFormatting sqref="E29">
    <cfRule type="cellIs" dxfId="3" priority="8" stopIfTrue="1" operator="lessThanOrEqual">
      <formula>-1</formula>
    </cfRule>
  </conditionalFormatting>
  <conditionalFormatting sqref="B49:C49">
    <cfRule type="cellIs" dxfId="3" priority="2" stopIfTrue="1" operator="lessThanOrEqual">
      <formula>-1</formula>
    </cfRule>
  </conditionalFormatting>
  <conditionalFormatting sqref="E30:E34">
    <cfRule type="cellIs" dxfId="3" priority="6" stopIfTrue="1" operator="lessThanOrEqual">
      <formula>-1</formula>
    </cfRule>
  </conditionalFormatting>
  <conditionalFormatting sqref="E48:E53">
    <cfRule type="cellIs" dxfId="3" priority="4" stopIfTrue="1" operator="lessThanOrEqual">
      <formula>-1</formula>
    </cfRule>
  </conditionalFormatting>
  <conditionalFormatting sqref="E4:E28 E54 E35:E47">
    <cfRule type="cellIs" dxfId="3" priority="10"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3">
    <tabColor rgb="FFFF0000"/>
  </sheetPr>
  <dimension ref="A1:H55"/>
  <sheetViews>
    <sheetView showZeros="0" zoomScale="70" zoomScaleNormal="70" workbookViewId="0">
      <pane ySplit="3" topLeftCell="A33" activePane="bottomLeft" state="frozen"/>
      <selection/>
      <selection pane="bottomLeft" activeCell="L66" sqref="L66"/>
    </sheetView>
  </sheetViews>
  <sheetFormatPr defaultColWidth="9" defaultRowHeight="14.25" outlineLevelCol="7"/>
  <cols>
    <col min="1" max="1" width="54.8916666666667" style="88" customWidth="1"/>
    <col min="2" max="3" width="18.6333333333333" style="114" customWidth="1"/>
    <col min="4" max="4" width="20.6333333333333" style="89" customWidth="1"/>
    <col min="5" max="5" width="7.45" style="88" customWidth="1"/>
    <col min="6" max="6" width="9" style="88" hidden="1" customWidth="1"/>
    <col min="7" max="7" width="9" style="88" customWidth="1"/>
    <col min="8" max="16384" width="9" style="88"/>
  </cols>
  <sheetData>
    <row r="1" s="88" customFormat="1" ht="45" customHeight="1" spans="1:8">
      <c r="A1" s="4" t="s">
        <v>2100</v>
      </c>
      <c r="B1" s="115"/>
      <c r="C1" s="115"/>
      <c r="D1" s="4"/>
      <c r="E1" s="90"/>
      <c r="F1" s="90"/>
      <c r="H1" s="90"/>
    </row>
    <row r="2" s="88" customFormat="1" ht="20.1" customHeight="1" spans="1:8">
      <c r="A2" s="116" t="s">
        <v>2101</v>
      </c>
      <c r="B2" s="117"/>
      <c r="C2" s="117"/>
      <c r="D2" s="118" t="s">
        <v>2094</v>
      </c>
    </row>
    <row r="3" s="88" customFormat="1" ht="45" customHeight="1" spans="1:8">
      <c r="A3" s="119" t="s">
        <v>1680</v>
      </c>
      <c r="B3" s="120" t="s">
        <v>1642</v>
      </c>
      <c r="C3" s="120" t="s">
        <v>1643</v>
      </c>
      <c r="D3" s="97" t="s">
        <v>1644</v>
      </c>
      <c r="E3" s="98" t="s">
        <v>8</v>
      </c>
    </row>
    <row r="4" s="88" customFormat="1" ht="39" customHeight="1" spans="1:8">
      <c r="A4" s="121" t="s">
        <v>1579</v>
      </c>
      <c r="B4" s="122">
        <f>SUM(B5:B9)</f>
        <v>46661</v>
      </c>
      <c r="C4" s="122">
        <f>SUM(C5:C9)</f>
        <v>51445</v>
      </c>
      <c r="D4" s="123">
        <f t="shared" ref="D4:D29" si="0">IF(B4&lt;&gt;0,C4/B4-1,"")</f>
        <v>0.102526735389297</v>
      </c>
      <c r="E4" s="102" t="str">
        <f t="shared" ref="E4:E54" si="1">IF(A4&lt;&gt;"",IF(SUM(B4:C4)&lt;&gt;0,"是","否"),"是")</f>
        <v>是</v>
      </c>
    </row>
    <row r="5" s="107" customFormat="1" ht="39" customHeight="1" spans="1:8">
      <c r="A5" s="124" t="s">
        <v>1580</v>
      </c>
      <c r="B5" s="125">
        <v>44762</v>
      </c>
      <c r="C5" s="126">
        <v>49541</v>
      </c>
      <c r="D5" s="123">
        <f t="shared" si="0"/>
        <v>0.106764666458157</v>
      </c>
      <c r="E5" s="102" t="str">
        <f t="shared" si="1"/>
        <v>是</v>
      </c>
      <c r="F5" s="107" t="s">
        <v>2095</v>
      </c>
    </row>
    <row r="6" s="107" customFormat="1" ht="39" customHeight="1" spans="1:8">
      <c r="A6" s="124" t="s">
        <v>1581</v>
      </c>
      <c r="B6" s="125">
        <v>1278</v>
      </c>
      <c r="C6" s="126">
        <v>1408</v>
      </c>
      <c r="D6" s="123">
        <f t="shared" si="0"/>
        <v>0.101721439749609</v>
      </c>
      <c r="E6" s="102" t="str">
        <f t="shared" si="1"/>
        <v>是</v>
      </c>
    </row>
    <row r="7" s="107" customFormat="1" ht="39" customHeight="1" spans="1:8">
      <c r="A7" s="124" t="s">
        <v>1582</v>
      </c>
      <c r="B7" s="125">
        <v>229</v>
      </c>
      <c r="C7" s="126">
        <v>481</v>
      </c>
      <c r="D7" s="123">
        <f t="shared" si="0"/>
        <v>1.10043668122271</v>
      </c>
      <c r="E7" s="102" t="str">
        <f t="shared" si="1"/>
        <v>是</v>
      </c>
    </row>
    <row r="8" s="107" customFormat="1" ht="39" customHeight="1" spans="1:8">
      <c r="A8" s="124" t="s">
        <v>1583</v>
      </c>
      <c r="B8" s="125">
        <v>392</v>
      </c>
      <c r="C8" s="126">
        <v>15</v>
      </c>
      <c r="D8" s="123">
        <f t="shared" si="0"/>
        <v>-0.961734693877551</v>
      </c>
      <c r="E8" s="102" t="str">
        <f t="shared" si="1"/>
        <v>是</v>
      </c>
    </row>
    <row r="9" s="107" customFormat="1" ht="39" hidden="1" customHeight="1" spans="1:8">
      <c r="A9" s="124" t="s">
        <v>2096</v>
      </c>
      <c r="B9" s="125"/>
      <c r="C9" s="126"/>
      <c r="D9" s="123" t="str">
        <f t="shared" si="0"/>
        <v/>
      </c>
      <c r="E9" s="102" t="str">
        <f t="shared" si="1"/>
        <v>否</v>
      </c>
    </row>
    <row r="10" s="88" customFormat="1" ht="39" hidden="1" customHeight="1" spans="1:8">
      <c r="A10" s="121" t="s">
        <v>1585</v>
      </c>
      <c r="B10" s="122">
        <f>SUM(B11:B19)</f>
        <v>0</v>
      </c>
      <c r="C10" s="122">
        <f>SUM(C11:C19)</f>
        <v>0</v>
      </c>
      <c r="D10" s="123" t="str">
        <f t="shared" si="0"/>
        <v/>
      </c>
      <c r="E10" s="102" t="str">
        <f t="shared" si="1"/>
        <v>否</v>
      </c>
      <c r="F10" s="89"/>
      <c r="G10" s="89"/>
    </row>
    <row r="11" s="107" customFormat="1" ht="39" hidden="1" customHeight="1" spans="1:8">
      <c r="A11" s="124" t="s">
        <v>1586</v>
      </c>
      <c r="B11" s="104"/>
      <c r="C11" s="126"/>
      <c r="D11" s="123" t="str">
        <f t="shared" si="0"/>
        <v/>
      </c>
      <c r="E11" s="102" t="str">
        <f t="shared" si="1"/>
        <v>否</v>
      </c>
      <c r="F11" s="89"/>
      <c r="G11" s="89"/>
    </row>
    <row r="12" s="107" customFormat="1" ht="39" hidden="1" customHeight="1" spans="1:8">
      <c r="A12" s="124" t="s">
        <v>1587</v>
      </c>
      <c r="B12" s="104"/>
      <c r="C12" s="126"/>
      <c r="D12" s="123" t="str">
        <f t="shared" si="0"/>
        <v/>
      </c>
      <c r="E12" s="102" t="str">
        <f t="shared" si="1"/>
        <v>否</v>
      </c>
      <c r="F12" s="89"/>
      <c r="G12" s="89"/>
    </row>
    <row r="13" s="107" customFormat="1" ht="39" hidden="1" customHeight="1" spans="1:8">
      <c r="A13" s="124" t="s">
        <v>1581</v>
      </c>
      <c r="B13" s="104"/>
      <c r="C13" s="126"/>
      <c r="D13" s="123" t="str">
        <f t="shared" si="0"/>
        <v/>
      </c>
      <c r="E13" s="102" t="str">
        <f t="shared" si="1"/>
        <v>否</v>
      </c>
      <c r="F13" s="89"/>
      <c r="G13" s="89"/>
    </row>
    <row r="14" s="89" customFormat="1" ht="39" hidden="1" customHeight="1" spans="1:8">
      <c r="A14" s="124" t="s">
        <v>1588</v>
      </c>
      <c r="B14" s="104"/>
      <c r="C14" s="126"/>
      <c r="D14" s="123" t="str">
        <f t="shared" si="0"/>
        <v/>
      </c>
      <c r="E14" s="102" t="str">
        <f t="shared" si="1"/>
        <v>否</v>
      </c>
    </row>
    <row r="15" s="89" customFormat="1" ht="39" hidden="1" customHeight="1" spans="1:8">
      <c r="A15" s="124" t="s">
        <v>1589</v>
      </c>
      <c r="B15" s="104"/>
      <c r="C15" s="126"/>
      <c r="D15" s="123" t="str">
        <f t="shared" si="0"/>
        <v/>
      </c>
      <c r="E15" s="102" t="str">
        <f t="shared" si="1"/>
        <v>否</v>
      </c>
    </row>
    <row r="16" s="89" customFormat="1" ht="39" hidden="1" customHeight="1" spans="1:8">
      <c r="A16" s="124" t="s">
        <v>1590</v>
      </c>
      <c r="B16" s="104"/>
      <c r="C16" s="126"/>
      <c r="D16" s="123" t="str">
        <f t="shared" si="0"/>
        <v/>
      </c>
      <c r="E16" s="102" t="str">
        <f t="shared" si="1"/>
        <v>否</v>
      </c>
    </row>
    <row r="17" s="89" customFormat="1" ht="39" hidden="1" customHeight="1" spans="1:8">
      <c r="A17" s="124" t="s">
        <v>1591</v>
      </c>
      <c r="B17" s="104"/>
      <c r="C17" s="126"/>
      <c r="D17" s="123" t="str">
        <f t="shared" si="0"/>
        <v/>
      </c>
      <c r="E17" s="102" t="str">
        <f t="shared" si="1"/>
        <v>否</v>
      </c>
    </row>
    <row r="18" s="89" customFormat="1" ht="39" hidden="1" customHeight="1" spans="1:8">
      <c r="A18" s="124" t="s">
        <v>1582</v>
      </c>
      <c r="B18" s="104"/>
      <c r="C18" s="126"/>
      <c r="D18" s="123" t="str">
        <f t="shared" si="0"/>
        <v/>
      </c>
      <c r="E18" s="102" t="str">
        <f t="shared" si="1"/>
        <v>否</v>
      </c>
    </row>
    <row r="19" s="89" customFormat="1" ht="39" hidden="1" customHeight="1" spans="1:8">
      <c r="A19" s="124" t="s">
        <v>1583</v>
      </c>
      <c r="B19" s="104"/>
      <c r="C19" s="126"/>
      <c r="D19" s="123" t="str">
        <f t="shared" si="0"/>
        <v/>
      </c>
      <c r="E19" s="102" t="str">
        <f t="shared" si="1"/>
        <v>否</v>
      </c>
    </row>
    <row r="20" s="89" customFormat="1" ht="39" hidden="1" customHeight="1" spans="1:8">
      <c r="A20" s="121" t="s">
        <v>2097</v>
      </c>
      <c r="B20" s="122">
        <f>SUM(B21:B23)</f>
        <v>0</v>
      </c>
      <c r="C20" s="122">
        <f>SUM(C21:C23)</f>
        <v>0</v>
      </c>
      <c r="D20" s="123" t="str">
        <f t="shared" si="0"/>
        <v/>
      </c>
      <c r="E20" s="102" t="str">
        <f t="shared" si="1"/>
        <v>否</v>
      </c>
    </row>
    <row r="21" s="89" customFormat="1" ht="39" hidden="1" customHeight="1" spans="1:8">
      <c r="A21" s="124" t="s">
        <v>1593</v>
      </c>
      <c r="B21" s="127"/>
      <c r="C21" s="127"/>
      <c r="D21" s="123" t="str">
        <f t="shared" si="0"/>
        <v/>
      </c>
      <c r="E21" s="102" t="str">
        <f t="shared" si="1"/>
        <v>否</v>
      </c>
    </row>
    <row r="22" s="89" customFormat="1" ht="39" hidden="1" customHeight="1" spans="1:8">
      <c r="A22" s="124" t="s">
        <v>1582</v>
      </c>
      <c r="B22" s="127"/>
      <c r="C22" s="127"/>
      <c r="D22" s="123" t="str">
        <f t="shared" si="0"/>
        <v/>
      </c>
      <c r="E22" s="102" t="str">
        <f t="shared" si="1"/>
        <v>否</v>
      </c>
    </row>
    <row r="23" s="89" customFormat="1" ht="39" hidden="1" customHeight="1" spans="1:8">
      <c r="A23" s="124" t="s">
        <v>1583</v>
      </c>
      <c r="B23" s="127"/>
      <c r="C23" s="127"/>
      <c r="D23" s="123" t="str">
        <f t="shared" si="0"/>
        <v/>
      </c>
      <c r="E23" s="102" t="str">
        <f t="shared" si="1"/>
        <v>否</v>
      </c>
    </row>
    <row r="24" s="89" customFormat="1" ht="39" hidden="1" customHeight="1" spans="1:8">
      <c r="A24" s="121" t="s">
        <v>1594</v>
      </c>
      <c r="B24" s="122">
        <f>SUM(B25:B28)</f>
        <v>0</v>
      </c>
      <c r="C24" s="122">
        <f>SUM(C25:C28)</f>
        <v>0</v>
      </c>
      <c r="D24" s="123" t="str">
        <f t="shared" si="0"/>
        <v/>
      </c>
      <c r="E24" s="102" t="str">
        <f t="shared" si="1"/>
        <v>否</v>
      </c>
    </row>
    <row r="25" s="89" customFormat="1" ht="39" hidden="1" customHeight="1" spans="1:8">
      <c r="A25" s="124" t="s">
        <v>1595</v>
      </c>
      <c r="B25" s="104"/>
      <c r="C25" s="104"/>
      <c r="D25" s="123" t="str">
        <f t="shared" si="0"/>
        <v/>
      </c>
      <c r="E25" s="102" t="str">
        <f t="shared" si="1"/>
        <v>否</v>
      </c>
      <c r="F25" s="112"/>
      <c r="G25" s="112"/>
    </row>
    <row r="26" s="89" customFormat="1" ht="39" hidden="1" customHeight="1" spans="1:8">
      <c r="A26" s="124" t="s">
        <v>1596</v>
      </c>
      <c r="B26" s="104"/>
      <c r="C26" s="104"/>
      <c r="D26" s="123" t="str">
        <f t="shared" si="0"/>
        <v/>
      </c>
      <c r="E26" s="102" t="str">
        <f t="shared" si="1"/>
        <v>否</v>
      </c>
      <c r="F26" s="112"/>
      <c r="G26" s="112"/>
    </row>
    <row r="27" s="89" customFormat="1" ht="39" hidden="1" customHeight="1" spans="1:8">
      <c r="A27" s="124" t="s">
        <v>1597</v>
      </c>
      <c r="B27" s="104"/>
      <c r="C27" s="104"/>
      <c r="D27" s="123" t="str">
        <f t="shared" si="0"/>
        <v/>
      </c>
      <c r="E27" s="102" t="str">
        <f t="shared" si="1"/>
        <v>否</v>
      </c>
      <c r="F27" s="112"/>
      <c r="G27" s="112"/>
    </row>
    <row r="28" s="89" customFormat="1" ht="39" hidden="1" customHeight="1" spans="1:8">
      <c r="A28" s="124" t="s">
        <v>1583</v>
      </c>
      <c r="B28" s="104"/>
      <c r="C28" s="104"/>
      <c r="D28" s="123" t="str">
        <f t="shared" si="0"/>
        <v/>
      </c>
      <c r="E28" s="102" t="str">
        <f t="shared" si="1"/>
        <v>否</v>
      </c>
      <c r="F28" s="112"/>
      <c r="G28" s="112"/>
    </row>
    <row r="29" s="112" customFormat="1" ht="39" customHeight="1" spans="1:8">
      <c r="A29" s="121" t="s">
        <v>1598</v>
      </c>
      <c r="B29" s="122">
        <f>SUM(B30:B34)</f>
        <v>12858</v>
      </c>
      <c r="C29" s="122">
        <f>SUM(C30:C34)</f>
        <v>14860</v>
      </c>
      <c r="D29" s="123">
        <f t="shared" si="0"/>
        <v>0.155700731062374</v>
      </c>
      <c r="E29" s="102" t="str">
        <f t="shared" si="1"/>
        <v>是</v>
      </c>
      <c r="F29" s="89"/>
      <c r="G29" s="89"/>
    </row>
    <row r="30" s="112" customFormat="1" ht="39" customHeight="1" spans="1:8">
      <c r="A30" s="124" t="s">
        <v>1599</v>
      </c>
      <c r="B30" s="104">
        <v>9628</v>
      </c>
      <c r="C30" s="126">
        <v>11419</v>
      </c>
      <c r="D30" s="123">
        <v>0.0912834993073408</v>
      </c>
      <c r="E30" s="102" t="str">
        <f t="shared" si="1"/>
        <v>是</v>
      </c>
      <c r="F30" s="88"/>
      <c r="G30" s="88"/>
    </row>
    <row r="31" s="112" customFormat="1" ht="39" customHeight="1" spans="1:8">
      <c r="A31" s="124" t="s">
        <v>1600</v>
      </c>
      <c r="B31" s="104">
        <v>2911</v>
      </c>
      <c r="C31" s="126">
        <v>2900</v>
      </c>
      <c r="D31" s="123">
        <v>0.0109052074392777</v>
      </c>
      <c r="E31" s="102" t="str">
        <f t="shared" si="1"/>
        <v>是</v>
      </c>
      <c r="F31" s="88"/>
      <c r="G31" s="88"/>
      <c r="H31" s="128"/>
    </row>
    <row r="32" s="112" customFormat="1" ht="39" customHeight="1" spans="1:8">
      <c r="A32" s="124" t="s">
        <v>1601</v>
      </c>
      <c r="B32" s="104">
        <v>308</v>
      </c>
      <c r="C32" s="126">
        <v>528</v>
      </c>
      <c r="D32" s="123">
        <v>0.110606971031021</v>
      </c>
      <c r="E32" s="102" t="str">
        <f t="shared" si="1"/>
        <v>是</v>
      </c>
      <c r="F32" s="88"/>
      <c r="G32" s="88"/>
    </row>
    <row r="33" s="89" customFormat="1" ht="39" customHeight="1" spans="1:7">
      <c r="A33" s="124" t="s">
        <v>1582</v>
      </c>
      <c r="B33" s="104">
        <v>7</v>
      </c>
      <c r="C33" s="126">
        <v>8</v>
      </c>
      <c r="D33" s="123">
        <v>0.154965137377328</v>
      </c>
      <c r="E33" s="102" t="str">
        <f t="shared" si="1"/>
        <v>是</v>
      </c>
      <c r="F33" s="129"/>
      <c r="G33" s="129"/>
    </row>
    <row r="34" s="88" customFormat="1" ht="39" customHeight="1" spans="1:7">
      <c r="A34" s="124" t="s">
        <v>1583</v>
      </c>
      <c r="B34" s="104">
        <v>4</v>
      </c>
      <c r="C34" s="126">
        <v>5</v>
      </c>
      <c r="D34" s="123">
        <v>-0.0142927550517494</v>
      </c>
      <c r="E34" s="102" t="str">
        <f t="shared" si="1"/>
        <v>是</v>
      </c>
      <c r="F34" s="130"/>
      <c r="G34" s="130"/>
    </row>
    <row r="35" s="88" customFormat="1" ht="39" customHeight="1" spans="1:7">
      <c r="A35" s="121" t="s">
        <v>1602</v>
      </c>
      <c r="B35" s="122">
        <f>SUM(B36:B38)</f>
        <v>35334</v>
      </c>
      <c r="C35" s="122">
        <f>SUM(C36:C38)</f>
        <v>37023</v>
      </c>
      <c r="D35" s="123">
        <f t="shared" ref="D35:D51" si="2">IF(B35&lt;&gt;0,C35/B35-1,"")</f>
        <v>0.0478009848870775</v>
      </c>
      <c r="E35" s="102" t="str">
        <f t="shared" si="1"/>
        <v>是</v>
      </c>
    </row>
    <row r="36" s="88" customFormat="1" ht="39" customHeight="1" spans="1:7">
      <c r="A36" s="124" t="s">
        <v>1580</v>
      </c>
      <c r="B36" s="104">
        <v>35303</v>
      </c>
      <c r="C36" s="126">
        <v>36961</v>
      </c>
      <c r="D36" s="123">
        <f t="shared" si="2"/>
        <v>0.0469648471801263</v>
      </c>
      <c r="E36" s="102" t="str">
        <f t="shared" si="1"/>
        <v>是</v>
      </c>
      <c r="F36" s="107"/>
      <c r="G36" s="107"/>
    </row>
    <row r="37" s="88" customFormat="1" ht="39" customHeight="1" spans="1:7">
      <c r="A37" s="124" t="s">
        <v>1582</v>
      </c>
      <c r="B37" s="104">
        <v>20</v>
      </c>
      <c r="C37" s="126">
        <v>51</v>
      </c>
      <c r="D37" s="123">
        <f t="shared" si="2"/>
        <v>1.55</v>
      </c>
      <c r="E37" s="102" t="str">
        <f t="shared" si="1"/>
        <v>是</v>
      </c>
      <c r="F37" s="107"/>
      <c r="G37" s="107"/>
    </row>
    <row r="38" s="88" customFormat="1" ht="39" customHeight="1" spans="1:7">
      <c r="A38" s="124" t="s">
        <v>1583</v>
      </c>
      <c r="B38" s="104">
        <v>11</v>
      </c>
      <c r="C38" s="126">
        <v>11</v>
      </c>
      <c r="D38" s="123">
        <f t="shared" si="2"/>
        <v>0</v>
      </c>
      <c r="E38" s="102" t="str">
        <f t="shared" si="1"/>
        <v>是</v>
      </c>
      <c r="F38" s="107"/>
      <c r="G38" s="107"/>
    </row>
    <row r="39" s="88" customFormat="1" ht="39" hidden="1" customHeight="1" spans="1:7">
      <c r="A39" s="121" t="s">
        <v>1603</v>
      </c>
      <c r="B39" s="122">
        <f>SUM(B40:B42)</f>
        <v>0</v>
      </c>
      <c r="C39" s="122">
        <f>SUM(C40:C42)</f>
        <v>0</v>
      </c>
      <c r="D39" s="123" t="str">
        <f t="shared" si="2"/>
        <v/>
      </c>
      <c r="E39" s="102" t="str">
        <f t="shared" si="1"/>
        <v>否</v>
      </c>
    </row>
    <row r="40" s="88" customFormat="1" ht="39" hidden="1" customHeight="1" spans="1:7">
      <c r="A40" s="124" t="s">
        <v>1593</v>
      </c>
      <c r="B40" s="125"/>
      <c r="C40" s="125"/>
      <c r="D40" s="123" t="str">
        <f t="shared" si="2"/>
        <v/>
      </c>
      <c r="E40" s="102" t="str">
        <f t="shared" si="1"/>
        <v>否</v>
      </c>
    </row>
    <row r="41" s="88" customFormat="1" ht="39" hidden="1" customHeight="1" spans="1:7">
      <c r="A41" s="124" t="s">
        <v>1604</v>
      </c>
      <c r="B41" s="125"/>
      <c r="C41" s="125"/>
      <c r="D41" s="123" t="str">
        <f t="shared" si="2"/>
        <v/>
      </c>
      <c r="E41" s="102" t="str">
        <f t="shared" si="1"/>
        <v>否</v>
      </c>
    </row>
    <row r="42" s="88" customFormat="1" ht="39" hidden="1" customHeight="1" spans="1:7">
      <c r="A42" s="124" t="s">
        <v>1583</v>
      </c>
      <c r="B42" s="131"/>
      <c r="C42" s="131"/>
      <c r="D42" s="123" t="str">
        <f t="shared" si="2"/>
        <v/>
      </c>
      <c r="E42" s="102" t="str">
        <f t="shared" si="1"/>
        <v>否</v>
      </c>
    </row>
    <row r="43" s="113" customFormat="1" ht="39" customHeight="1" spans="1:7">
      <c r="A43" s="132" t="s">
        <v>1605</v>
      </c>
      <c r="B43" s="133">
        <f>SUM(B4,B35,B10,B20,B24,B29,B39)</f>
        <v>94853</v>
      </c>
      <c r="C43" s="133">
        <f>SUM(C4,C35,C10,C20,C24,C29,C39)</f>
        <v>103328</v>
      </c>
      <c r="D43" s="123">
        <f t="shared" si="2"/>
        <v>0.0893487817992051</v>
      </c>
      <c r="E43" s="102" t="str">
        <f t="shared" si="1"/>
        <v>是</v>
      </c>
    </row>
    <row r="44" s="113" customFormat="1" ht="39" hidden="1" customHeight="1" spans="1:7">
      <c r="A44" s="134" t="s">
        <v>1606</v>
      </c>
      <c r="B44" s="135"/>
      <c r="C44" s="135"/>
      <c r="D44" s="123" t="str">
        <f t="shared" si="2"/>
        <v/>
      </c>
      <c r="E44" s="102" t="str">
        <f t="shared" si="1"/>
        <v>否</v>
      </c>
    </row>
    <row r="45" s="113" customFormat="1" ht="39" hidden="1" customHeight="1" spans="1:7">
      <c r="A45" s="124" t="s">
        <v>2098</v>
      </c>
      <c r="B45" s="135"/>
      <c r="C45" s="135"/>
      <c r="D45" s="123" t="str">
        <f t="shared" si="2"/>
        <v/>
      </c>
      <c r="E45" s="102" t="str">
        <f t="shared" si="1"/>
        <v>否</v>
      </c>
    </row>
    <row r="46" s="113" customFormat="1" ht="39" hidden="1" customHeight="1" spans="1:7">
      <c r="A46" s="136" t="s">
        <v>1607</v>
      </c>
      <c r="B46" s="135"/>
      <c r="C46" s="135"/>
      <c r="D46" s="123" t="str">
        <f t="shared" si="2"/>
        <v/>
      </c>
      <c r="E46" s="102" t="str">
        <f t="shared" si="1"/>
        <v>否</v>
      </c>
    </row>
    <row r="47" s="88" customFormat="1" ht="39" customHeight="1" spans="1:7">
      <c r="A47" s="137" t="s">
        <v>1608</v>
      </c>
      <c r="B47" s="122">
        <f>SUM(B48:B53)</f>
        <v>35690</v>
      </c>
      <c r="C47" s="122">
        <f>SUM(C48:C53)</f>
        <v>35184</v>
      </c>
      <c r="D47" s="123">
        <f t="shared" si="2"/>
        <v>-0.0141776407957411</v>
      </c>
      <c r="E47" s="102" t="str">
        <f t="shared" si="1"/>
        <v>是</v>
      </c>
    </row>
    <row r="48" s="107" customFormat="1" ht="39" customHeight="1" spans="1:7">
      <c r="A48" s="136" t="s">
        <v>2099</v>
      </c>
      <c r="B48" s="104">
        <v>29310</v>
      </c>
      <c r="C48" s="104">
        <v>31330</v>
      </c>
      <c r="D48" s="123">
        <f t="shared" si="2"/>
        <v>0.0689184578642101</v>
      </c>
      <c r="E48" s="102" t="str">
        <f t="shared" si="1"/>
        <v>是</v>
      </c>
      <c r="F48" s="107" t="s">
        <v>2084</v>
      </c>
    </row>
    <row r="49" s="107" customFormat="1" ht="39" hidden="1" customHeight="1" spans="1:7">
      <c r="A49" s="136" t="s">
        <v>1610</v>
      </c>
      <c r="B49" s="138"/>
      <c r="C49" s="138"/>
      <c r="D49" s="123" t="str">
        <f t="shared" si="2"/>
        <v/>
      </c>
      <c r="E49" s="102" t="str">
        <f t="shared" si="1"/>
        <v>否</v>
      </c>
    </row>
    <row r="50" s="107" customFormat="1" ht="39" hidden="1" customHeight="1" spans="1:7">
      <c r="A50" s="136" t="s">
        <v>1611</v>
      </c>
      <c r="B50" s="104"/>
      <c r="C50" s="104"/>
      <c r="D50" s="123" t="str">
        <f t="shared" si="2"/>
        <v/>
      </c>
      <c r="E50" s="102" t="str">
        <f t="shared" si="1"/>
        <v>否</v>
      </c>
    </row>
    <row r="51" s="88" customFormat="1" ht="39" hidden="1" customHeight="1" spans="1:7">
      <c r="A51" s="136" t="s">
        <v>1612</v>
      </c>
      <c r="B51" s="104"/>
      <c r="C51" s="104"/>
      <c r="D51" s="123" t="str">
        <f t="shared" si="2"/>
        <v/>
      </c>
      <c r="E51" s="102" t="str">
        <f t="shared" si="1"/>
        <v>否</v>
      </c>
      <c r="F51" s="107"/>
      <c r="G51" s="107"/>
    </row>
    <row r="52" s="88" customFormat="1" ht="39" customHeight="1" spans="1:7">
      <c r="A52" s="136" t="s">
        <v>1613</v>
      </c>
      <c r="B52" s="125">
        <v>6380</v>
      </c>
      <c r="C52" s="104">
        <v>3854</v>
      </c>
      <c r="D52" s="123">
        <v>-0.16562970665505</v>
      </c>
      <c r="E52" s="139" t="str">
        <f t="shared" si="1"/>
        <v>是</v>
      </c>
      <c r="F52" s="112"/>
      <c r="G52" s="112"/>
    </row>
    <row r="53" s="88" customFormat="1" ht="39" hidden="1" customHeight="1" spans="1:7">
      <c r="A53" s="136" t="s">
        <v>1614</v>
      </c>
      <c r="B53" s="104"/>
      <c r="C53" s="104"/>
      <c r="D53" s="123" t="str">
        <f>IF(B53&lt;&gt;0,C53/B53-1,"")</f>
        <v/>
      </c>
      <c r="E53" s="102" t="str">
        <f t="shared" si="1"/>
        <v>否</v>
      </c>
      <c r="F53" s="107"/>
      <c r="G53" s="107"/>
    </row>
    <row r="54" s="88" customFormat="1" ht="39" customHeight="1" spans="1:7">
      <c r="A54" s="140" t="s">
        <v>143</v>
      </c>
      <c r="B54" s="122">
        <f>SUM(B43,B47)</f>
        <v>130543</v>
      </c>
      <c r="C54" s="122">
        <f>SUM(C43,C47)</f>
        <v>138512</v>
      </c>
      <c r="D54" s="123">
        <f>IF(B54&lt;&gt;0,C54/B54-1,"")</f>
        <v>0.0610450196486982</v>
      </c>
      <c r="E54" s="102" t="str">
        <f t="shared" si="1"/>
        <v>是</v>
      </c>
    </row>
    <row r="55" s="88" customFormat="1" spans="1:7">
      <c r="B55" s="114"/>
      <c r="C55" s="114"/>
      <c r="D55" s="89"/>
    </row>
  </sheetData>
  <autoFilter xmlns:etc="http://www.wps.cn/officeDocument/2017/etCustomData" ref="A3:E54" etc:filterBottomFollowUsedRange="0">
    <filterColumn colId="4">
      <customFilters>
        <customFilter operator="equal" val="是"/>
      </customFilters>
    </filterColumn>
    <extLst/>
  </autoFilter>
  <mergeCells count="1">
    <mergeCell ref="A1:D1"/>
  </mergeCells>
  <conditionalFormatting sqref="E29">
    <cfRule type="cellIs" dxfId="3" priority="4" stopIfTrue="1" operator="lessThanOrEqual">
      <formula>-1</formula>
    </cfRule>
  </conditionalFormatting>
  <conditionalFormatting sqref="B49:C49">
    <cfRule type="cellIs" dxfId="3" priority="1" stopIfTrue="1" operator="lessThanOrEqual">
      <formula>-1</formula>
    </cfRule>
  </conditionalFormatting>
  <conditionalFormatting sqref="E30:E34">
    <cfRule type="cellIs" dxfId="3" priority="3" stopIfTrue="1" operator="lessThanOrEqual">
      <formula>-1</formula>
    </cfRule>
  </conditionalFormatting>
  <conditionalFormatting sqref="E48:E53">
    <cfRule type="cellIs" dxfId="3" priority="2" stopIfTrue="1" operator="lessThanOrEqual">
      <formula>-1</formula>
    </cfRule>
  </conditionalFormatting>
  <conditionalFormatting sqref="E4:E28 E54 E35:E47">
    <cfRule type="cellIs" dxfId="3" priority="5"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8">
    <tabColor rgb="FFFF0000"/>
  </sheetPr>
  <dimension ref="A1:G31"/>
  <sheetViews>
    <sheetView showZeros="0" zoomScale="70" zoomScaleNormal="70" workbookViewId="0">
      <selection activeCell="L7" sqref="L7"/>
    </sheetView>
  </sheetViews>
  <sheetFormatPr defaultColWidth="9" defaultRowHeight="14.25" outlineLevelCol="6"/>
  <cols>
    <col min="1" max="1" width="58.575" style="88" customWidth="1"/>
    <col min="2" max="3" width="18.6333333333333" style="88" customWidth="1"/>
    <col min="4" max="4" width="20.6333333333333" style="88" customWidth="1"/>
    <col min="5" max="5" width="9" style="88"/>
    <col min="6" max="6" width="9" style="88" hidden="1" customWidth="1"/>
    <col min="7" max="16384" width="9" style="88"/>
  </cols>
  <sheetData>
    <row r="1" s="88" customFormat="1" ht="45" customHeight="1" spans="1:7">
      <c r="A1" s="4" t="s">
        <v>2102</v>
      </c>
      <c r="B1" s="4"/>
      <c r="C1" s="4"/>
      <c r="D1" s="4"/>
      <c r="E1" s="90"/>
      <c r="G1" s="90"/>
    </row>
    <row r="2" s="88" customFormat="1" ht="20.1" customHeight="1" spans="1:7">
      <c r="A2" s="91" t="s">
        <v>2103</v>
      </c>
      <c r="B2" s="92"/>
      <c r="C2" s="93"/>
      <c r="D2" s="94" t="s">
        <v>2104</v>
      </c>
    </row>
    <row r="3" s="88" customFormat="1" ht="45" customHeight="1" spans="1:7">
      <c r="A3" s="95" t="s">
        <v>1680</v>
      </c>
      <c r="B3" s="96" t="s">
        <v>1642</v>
      </c>
      <c r="C3" s="96" t="s">
        <v>1643</v>
      </c>
      <c r="D3" s="97" t="s">
        <v>1644</v>
      </c>
      <c r="E3" s="98" t="s">
        <v>8</v>
      </c>
    </row>
    <row r="4" s="88" customFormat="1" ht="36" hidden="1" customHeight="1" spans="1:7">
      <c r="A4" s="99" t="s">
        <v>1619</v>
      </c>
      <c r="B4" s="100">
        <v>0</v>
      </c>
      <c r="C4" s="100"/>
      <c r="D4" s="101" t="str">
        <f t="shared" ref="D4:D19" si="0">IF(B4&lt;&gt;0,C4/B4-1,"")</f>
        <v/>
      </c>
      <c r="E4" s="102" t="str">
        <f t="shared" ref="E4:E19" si="1">IF(A4&lt;&gt;"",IF(SUM(B4:C4)&lt;&gt;0,"是","否"),"是")</f>
        <v>否</v>
      </c>
    </row>
    <row r="5" s="88" customFormat="1" ht="36" hidden="1" customHeight="1" spans="1:7">
      <c r="A5" s="103" t="s">
        <v>1620</v>
      </c>
      <c r="B5" s="104"/>
      <c r="C5" s="104">
        <v>0</v>
      </c>
      <c r="D5" s="101" t="str">
        <f t="shared" si="0"/>
        <v/>
      </c>
      <c r="E5" s="102" t="str">
        <f t="shared" si="1"/>
        <v>否</v>
      </c>
    </row>
    <row r="6" s="88" customFormat="1" ht="50" hidden="1" customHeight="1" spans="1:7">
      <c r="A6" s="99" t="s">
        <v>1621</v>
      </c>
      <c r="B6" s="100"/>
      <c r="C6" s="100"/>
      <c r="D6" s="105" t="str">
        <f t="shared" si="0"/>
        <v/>
      </c>
      <c r="E6" s="102" t="str">
        <f t="shared" si="1"/>
        <v>否</v>
      </c>
      <c r="F6" s="89"/>
    </row>
    <row r="7" s="88" customFormat="1" ht="43" hidden="1" customHeight="1" spans="1:7">
      <c r="A7" s="103" t="s">
        <v>1622</v>
      </c>
      <c r="B7" s="104"/>
      <c r="C7" s="104"/>
      <c r="D7" s="105" t="str">
        <f t="shared" si="0"/>
        <v/>
      </c>
      <c r="E7" s="102" t="str">
        <f t="shared" si="1"/>
        <v>否</v>
      </c>
      <c r="F7" s="89"/>
    </row>
    <row r="8" s="89" customFormat="1" ht="36" hidden="1" customHeight="1" spans="1:7">
      <c r="A8" s="99" t="s">
        <v>2105</v>
      </c>
      <c r="B8" s="100"/>
      <c r="C8" s="100"/>
      <c r="D8" s="101" t="str">
        <f t="shared" si="0"/>
        <v/>
      </c>
      <c r="E8" s="102" t="str">
        <f t="shared" si="1"/>
        <v>否</v>
      </c>
    </row>
    <row r="9" s="89" customFormat="1" ht="36" hidden="1" customHeight="1" spans="1:7">
      <c r="A9" s="103" t="s">
        <v>1624</v>
      </c>
      <c r="B9" s="104"/>
      <c r="C9" s="104"/>
      <c r="D9" s="105" t="str">
        <f t="shared" si="0"/>
        <v/>
      </c>
      <c r="E9" s="102" t="str">
        <f t="shared" si="1"/>
        <v>否</v>
      </c>
    </row>
    <row r="10" s="89" customFormat="1" ht="36" hidden="1" customHeight="1" spans="1:7">
      <c r="A10" s="99" t="s">
        <v>1625</v>
      </c>
      <c r="B10" s="106"/>
      <c r="C10" s="106">
        <v>0</v>
      </c>
      <c r="D10" s="105" t="str">
        <f t="shared" si="0"/>
        <v/>
      </c>
      <c r="E10" s="102" t="str">
        <f t="shared" si="1"/>
        <v>否</v>
      </c>
    </row>
    <row r="11" s="89" customFormat="1" ht="36" hidden="1" customHeight="1" spans="1:7">
      <c r="A11" s="103" t="s">
        <v>1626</v>
      </c>
      <c r="B11" s="104"/>
      <c r="C11" s="104"/>
      <c r="D11" s="105" t="str">
        <f t="shared" si="0"/>
        <v/>
      </c>
      <c r="E11" s="102" t="str">
        <f t="shared" si="1"/>
        <v>否</v>
      </c>
    </row>
    <row r="12" s="89" customFormat="1" ht="36" hidden="1" customHeight="1" spans="1:7">
      <c r="A12" s="99" t="s">
        <v>1627</v>
      </c>
      <c r="B12" s="100"/>
      <c r="C12" s="100"/>
      <c r="D12" s="101" t="str">
        <f t="shared" si="0"/>
        <v/>
      </c>
      <c r="E12" s="102" t="str">
        <f t="shared" si="1"/>
        <v>否</v>
      </c>
    </row>
    <row r="13" s="89" customFormat="1" ht="36" hidden="1" customHeight="1" spans="1:7">
      <c r="A13" s="103" t="s">
        <v>2106</v>
      </c>
      <c r="B13" s="104"/>
      <c r="C13" s="104"/>
      <c r="D13" s="105" t="str">
        <f t="shared" si="0"/>
        <v/>
      </c>
      <c r="E13" s="102" t="str">
        <f t="shared" si="1"/>
        <v>否</v>
      </c>
    </row>
    <row r="14" s="89" customFormat="1" ht="36" customHeight="1" spans="1:7">
      <c r="A14" s="99" t="s">
        <v>1629</v>
      </c>
      <c r="B14" s="100">
        <v>-3050</v>
      </c>
      <c r="C14" s="100">
        <v>-1161</v>
      </c>
      <c r="D14" s="101">
        <f t="shared" si="0"/>
        <v>-0.619344262295082</v>
      </c>
      <c r="E14" s="102" t="str">
        <f t="shared" si="1"/>
        <v>是</v>
      </c>
      <c r="F14" s="88"/>
    </row>
    <row r="15" s="89" customFormat="1" ht="36" customHeight="1" spans="1:7">
      <c r="A15" s="103" t="s">
        <v>1630</v>
      </c>
      <c r="B15" s="104">
        <v>1177</v>
      </c>
      <c r="C15" s="104">
        <v>16</v>
      </c>
      <c r="D15" s="105">
        <f t="shared" si="0"/>
        <v>-0.986406117247239</v>
      </c>
      <c r="E15" s="102" t="str">
        <f t="shared" si="1"/>
        <v>是</v>
      </c>
      <c r="F15" s="107" t="s">
        <v>1633</v>
      </c>
    </row>
    <row r="16" s="89" customFormat="1" ht="36" hidden="1" customHeight="1" spans="1:7">
      <c r="A16" s="99" t="s">
        <v>1634</v>
      </c>
      <c r="B16" s="106"/>
      <c r="C16" s="100"/>
      <c r="D16" s="105" t="str">
        <f t="shared" si="0"/>
        <v/>
      </c>
      <c r="E16" s="102" t="str">
        <f t="shared" si="1"/>
        <v>否</v>
      </c>
    </row>
    <row r="17" s="89" customFormat="1" ht="36" hidden="1" customHeight="1" spans="1:7">
      <c r="A17" s="103" t="s">
        <v>1635</v>
      </c>
      <c r="B17" s="104"/>
      <c r="C17" s="104"/>
      <c r="D17" s="105" t="str">
        <f t="shared" si="0"/>
        <v/>
      </c>
      <c r="E17" s="102" t="str">
        <f t="shared" si="1"/>
        <v>否</v>
      </c>
    </row>
    <row r="18" s="89" customFormat="1" ht="36" customHeight="1" spans="1:7">
      <c r="A18" s="108" t="s">
        <v>2107</v>
      </c>
      <c r="B18" s="109">
        <f>SUM(B4+B6+B8+B10+B12+B14+B16)</f>
        <v>-3050</v>
      </c>
      <c r="C18" s="109">
        <f>SUM(C4+C6+C8+C10+C12+C14+C16)</f>
        <v>-1161</v>
      </c>
      <c r="D18" s="105">
        <f t="shared" si="0"/>
        <v>-0.619344262295082</v>
      </c>
      <c r="E18" s="102" t="str">
        <f t="shared" si="1"/>
        <v>是</v>
      </c>
    </row>
    <row r="19" s="89" customFormat="1" ht="36" customHeight="1" spans="1:7">
      <c r="A19" s="108" t="s">
        <v>2108</v>
      </c>
      <c r="B19" s="109">
        <f>SUM(B5+B7+B9+B11+B13+B15+B17)</f>
        <v>1177</v>
      </c>
      <c r="C19" s="109">
        <f>SUM(C5+C7+C9+C11+C13+C15+C17)</f>
        <v>16</v>
      </c>
      <c r="D19" s="101">
        <f t="shared" si="0"/>
        <v>-0.986406117247239</v>
      </c>
      <c r="E19" s="102" t="str">
        <f t="shared" si="1"/>
        <v>是</v>
      </c>
    </row>
    <row r="20" s="88" customFormat="1" spans="1:7">
      <c r="B20" s="110"/>
      <c r="C20" s="110"/>
    </row>
    <row r="21" s="88" customFormat="1" spans="1:7">
      <c r="B21" s="110"/>
      <c r="C21" s="110"/>
    </row>
    <row r="22" s="88" customFormat="1" spans="1:7">
      <c r="B22" s="110"/>
      <c r="C22" s="110"/>
    </row>
    <row r="23" s="88" customFormat="1" spans="1:7">
      <c r="B23" s="110"/>
      <c r="C23" s="110"/>
    </row>
    <row r="31" spans="1:7">
      <c r="G31" s="111"/>
    </row>
  </sheetData>
  <autoFilter xmlns:etc="http://www.wps.cn/officeDocument/2017/etCustomData" ref="A3:F19" etc:filterBottomFollowUsedRange="0">
    <filterColumn colId="4">
      <customFilters>
        <customFilter operator="equal" val="是"/>
      </customFilters>
    </filterColumn>
    <extLst/>
  </autoFilter>
  <mergeCells count="1">
    <mergeCell ref="A1:D1"/>
  </mergeCells>
  <conditionalFormatting sqref="D19">
    <cfRule type="cellIs" dxfId="3" priority="1" stopIfTrue="1" operator="lessThanOrEqual">
      <formula>-1</formula>
    </cfRule>
  </conditionalFormatting>
  <conditionalFormatting sqref="D4:D18">
    <cfRule type="cellIs" dxfId="3" priority="2" stopIfTrue="1" operator="lessThanOrEqual">
      <formula>-1</formula>
    </cfRule>
  </conditionalFormatting>
  <conditionalFormatting sqref="E4:E19">
    <cfRule type="cellIs" dxfId="3" priority="3"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9">
    <tabColor rgb="FFFF0000"/>
  </sheetPr>
  <dimension ref="A1:G31"/>
  <sheetViews>
    <sheetView showZeros="0" zoomScale="70" zoomScaleNormal="70" workbookViewId="0">
      <selection activeCell="H35" sqref="H35"/>
    </sheetView>
  </sheetViews>
  <sheetFormatPr defaultColWidth="9" defaultRowHeight="14.25" outlineLevelCol="6"/>
  <cols>
    <col min="1" max="1" width="58.575" style="88" customWidth="1"/>
    <col min="2" max="3" width="18.6333333333333" style="88" customWidth="1"/>
    <col min="4" max="4" width="20.6333333333333" style="88" customWidth="1"/>
    <col min="5" max="5" width="9" style="88"/>
    <col min="6" max="6" width="9" style="88" hidden="1" customWidth="1"/>
    <col min="7" max="16384" width="9" style="88"/>
  </cols>
  <sheetData>
    <row r="1" s="88" customFormat="1" ht="45" customHeight="1" spans="1:7">
      <c r="A1" s="4" t="s">
        <v>2109</v>
      </c>
      <c r="B1" s="4"/>
      <c r="C1" s="4"/>
      <c r="D1" s="4"/>
      <c r="E1" s="90"/>
      <c r="G1" s="90"/>
    </row>
    <row r="2" s="88" customFormat="1" ht="20.1" customHeight="1" spans="1:7">
      <c r="A2" s="91" t="s">
        <v>2110</v>
      </c>
      <c r="B2" s="92"/>
      <c r="C2" s="93"/>
      <c r="D2" s="94" t="s">
        <v>2104</v>
      </c>
    </row>
    <row r="3" s="88" customFormat="1" ht="45" customHeight="1" spans="1:7">
      <c r="A3" s="95" t="s">
        <v>1680</v>
      </c>
      <c r="B3" s="96" t="s">
        <v>1642</v>
      </c>
      <c r="C3" s="96" t="s">
        <v>1643</v>
      </c>
      <c r="D3" s="97" t="s">
        <v>1644</v>
      </c>
      <c r="E3" s="98" t="s">
        <v>8</v>
      </c>
    </row>
    <row r="4" s="88" customFormat="1" ht="36" hidden="1" customHeight="1" spans="1:7">
      <c r="A4" s="99" t="s">
        <v>1619</v>
      </c>
      <c r="B4" s="100">
        <v>0</v>
      </c>
      <c r="C4" s="100"/>
      <c r="D4" s="101" t="str">
        <f t="shared" ref="D4:D19" si="0">IF(B4&lt;&gt;0,C4/B4-1,"")</f>
        <v/>
      </c>
      <c r="E4" s="102" t="str">
        <f t="shared" ref="E4:E19" si="1">IF(A4&lt;&gt;"",IF(SUM(B4:C4)&lt;&gt;0,"是","否"),"是")</f>
        <v>否</v>
      </c>
    </row>
    <row r="5" s="88" customFormat="1" ht="36" hidden="1" customHeight="1" spans="1:7">
      <c r="A5" s="103" t="s">
        <v>1620</v>
      </c>
      <c r="B5" s="104"/>
      <c r="C5" s="104">
        <v>0</v>
      </c>
      <c r="D5" s="101" t="str">
        <f t="shared" si="0"/>
        <v/>
      </c>
      <c r="E5" s="102" t="str">
        <f t="shared" si="1"/>
        <v>否</v>
      </c>
    </row>
    <row r="6" s="88" customFormat="1" ht="50" hidden="1" customHeight="1" spans="1:7">
      <c r="A6" s="99" t="s">
        <v>1621</v>
      </c>
      <c r="B6" s="100"/>
      <c r="C6" s="100"/>
      <c r="D6" s="105" t="str">
        <f t="shared" si="0"/>
        <v/>
      </c>
      <c r="E6" s="102" t="str">
        <f t="shared" si="1"/>
        <v>否</v>
      </c>
      <c r="F6" s="89"/>
    </row>
    <row r="7" s="88" customFormat="1" ht="43" hidden="1" customHeight="1" spans="1:7">
      <c r="A7" s="103" t="s">
        <v>1622</v>
      </c>
      <c r="B7" s="104"/>
      <c r="C7" s="104"/>
      <c r="D7" s="105" t="str">
        <f t="shared" si="0"/>
        <v/>
      </c>
      <c r="E7" s="102" t="str">
        <f t="shared" si="1"/>
        <v>否</v>
      </c>
      <c r="F7" s="89"/>
    </row>
    <row r="8" s="89" customFormat="1" ht="36" hidden="1" customHeight="1" spans="1:7">
      <c r="A8" s="99" t="s">
        <v>2105</v>
      </c>
      <c r="B8" s="100"/>
      <c r="C8" s="100"/>
      <c r="D8" s="101" t="str">
        <f t="shared" si="0"/>
        <v/>
      </c>
      <c r="E8" s="102" t="str">
        <f t="shared" si="1"/>
        <v>否</v>
      </c>
    </row>
    <row r="9" s="89" customFormat="1" ht="36" hidden="1" customHeight="1" spans="1:7">
      <c r="A9" s="103" t="s">
        <v>1624</v>
      </c>
      <c r="B9" s="104"/>
      <c r="C9" s="104"/>
      <c r="D9" s="105" t="str">
        <f t="shared" si="0"/>
        <v/>
      </c>
      <c r="E9" s="102" t="str">
        <f t="shared" si="1"/>
        <v>否</v>
      </c>
    </row>
    <row r="10" s="89" customFormat="1" ht="36" hidden="1" customHeight="1" spans="1:7">
      <c r="A10" s="99" t="s">
        <v>1625</v>
      </c>
      <c r="B10" s="106"/>
      <c r="C10" s="106">
        <v>0</v>
      </c>
      <c r="D10" s="105" t="str">
        <f t="shared" si="0"/>
        <v/>
      </c>
      <c r="E10" s="102" t="str">
        <f t="shared" si="1"/>
        <v>否</v>
      </c>
    </row>
    <row r="11" s="89" customFormat="1" ht="36" hidden="1" customHeight="1" spans="1:7">
      <c r="A11" s="103" t="s">
        <v>1626</v>
      </c>
      <c r="B11" s="104"/>
      <c r="C11" s="104"/>
      <c r="D11" s="105" t="str">
        <f t="shared" si="0"/>
        <v/>
      </c>
      <c r="E11" s="102" t="str">
        <f t="shared" si="1"/>
        <v>否</v>
      </c>
    </row>
    <row r="12" s="89" customFormat="1" ht="36" hidden="1" customHeight="1" spans="1:7">
      <c r="A12" s="99" t="s">
        <v>1627</v>
      </c>
      <c r="B12" s="100"/>
      <c r="C12" s="100"/>
      <c r="D12" s="101" t="str">
        <f t="shared" si="0"/>
        <v/>
      </c>
      <c r="E12" s="102" t="str">
        <f t="shared" si="1"/>
        <v>否</v>
      </c>
    </row>
    <row r="13" s="89" customFormat="1" ht="36" hidden="1" customHeight="1" spans="1:7">
      <c r="A13" s="103" t="s">
        <v>2106</v>
      </c>
      <c r="B13" s="104"/>
      <c r="C13" s="104"/>
      <c r="D13" s="105" t="str">
        <f t="shared" si="0"/>
        <v/>
      </c>
      <c r="E13" s="102" t="str">
        <f t="shared" si="1"/>
        <v>否</v>
      </c>
    </row>
    <row r="14" s="89" customFormat="1" ht="36" customHeight="1" spans="1:7">
      <c r="A14" s="99" t="s">
        <v>1629</v>
      </c>
      <c r="B14" s="100">
        <v>-3050</v>
      </c>
      <c r="C14" s="100">
        <v>-1161</v>
      </c>
      <c r="D14" s="101">
        <f t="shared" si="0"/>
        <v>-0.619344262295082</v>
      </c>
      <c r="E14" s="102" t="str">
        <f t="shared" si="1"/>
        <v>是</v>
      </c>
      <c r="F14" s="88"/>
    </row>
    <row r="15" s="89" customFormat="1" ht="36" customHeight="1" spans="1:7">
      <c r="A15" s="103" t="s">
        <v>1630</v>
      </c>
      <c r="B15" s="104">
        <v>1177</v>
      </c>
      <c r="C15" s="104">
        <v>16</v>
      </c>
      <c r="D15" s="105">
        <f t="shared" si="0"/>
        <v>-0.986406117247239</v>
      </c>
      <c r="E15" s="102" t="str">
        <f t="shared" si="1"/>
        <v>是</v>
      </c>
      <c r="F15" s="107" t="s">
        <v>1633</v>
      </c>
    </row>
    <row r="16" s="89" customFormat="1" ht="36" hidden="1" customHeight="1" spans="1:7">
      <c r="A16" s="99" t="s">
        <v>1634</v>
      </c>
      <c r="B16" s="106"/>
      <c r="C16" s="100"/>
      <c r="D16" s="105" t="str">
        <f t="shared" si="0"/>
        <v/>
      </c>
      <c r="E16" s="102" t="str">
        <f t="shared" si="1"/>
        <v>否</v>
      </c>
    </row>
    <row r="17" s="89" customFormat="1" ht="36" hidden="1" customHeight="1" spans="1:7">
      <c r="A17" s="103" t="s">
        <v>1635</v>
      </c>
      <c r="B17" s="104"/>
      <c r="C17" s="104"/>
      <c r="D17" s="105" t="str">
        <f t="shared" si="0"/>
        <v/>
      </c>
      <c r="E17" s="102" t="str">
        <f t="shared" si="1"/>
        <v>否</v>
      </c>
    </row>
    <row r="18" s="89" customFormat="1" ht="36" customHeight="1" spans="1:7">
      <c r="A18" s="108" t="s">
        <v>2107</v>
      </c>
      <c r="B18" s="109">
        <f>SUM(B4+B14+B6+B8+B10+B12+B16)</f>
        <v>-3050</v>
      </c>
      <c r="C18" s="109">
        <f>SUM(C4+C14+C6+C8+C10+C12+C16)</f>
        <v>-1161</v>
      </c>
      <c r="D18" s="105">
        <f t="shared" si="0"/>
        <v>-0.619344262295082</v>
      </c>
      <c r="E18" s="102" t="str">
        <f t="shared" si="1"/>
        <v>是</v>
      </c>
    </row>
    <row r="19" s="89" customFormat="1" ht="36" customHeight="1" spans="1:7">
      <c r="A19" s="108" t="s">
        <v>2108</v>
      </c>
      <c r="B19" s="109">
        <f>SUM(B5+B15+B7+B9+B11+B13+B17)</f>
        <v>1177</v>
      </c>
      <c r="C19" s="109">
        <f>SUM(C5+C15+C7+C9+C11+C13+C17)</f>
        <v>16</v>
      </c>
      <c r="D19" s="101">
        <f t="shared" si="0"/>
        <v>-0.986406117247239</v>
      </c>
      <c r="E19" s="102" t="str">
        <f t="shared" si="1"/>
        <v>是</v>
      </c>
    </row>
    <row r="20" s="88" customFormat="1" spans="1:7">
      <c r="B20" s="110"/>
      <c r="C20" s="110"/>
    </row>
    <row r="21" s="88" customFormat="1" spans="1:7">
      <c r="B21" s="110"/>
      <c r="C21" s="110"/>
    </row>
    <row r="22" s="88" customFormat="1" spans="1:7">
      <c r="B22" s="110"/>
      <c r="C22" s="110"/>
    </row>
    <row r="23" s="88" customFormat="1" spans="1:7">
      <c r="B23" s="110"/>
      <c r="C23" s="110"/>
    </row>
    <row r="31" spans="1:7">
      <c r="G31" s="111"/>
    </row>
  </sheetData>
  <autoFilter xmlns:etc="http://www.wps.cn/officeDocument/2017/etCustomData" ref="A3:F19" etc:filterBottomFollowUsedRange="0">
    <filterColumn colId="4">
      <customFilters>
        <customFilter operator="equal" val="是"/>
      </customFilters>
    </filterColumn>
    <extLst/>
  </autoFilter>
  <mergeCells count="1">
    <mergeCell ref="A1:D1"/>
  </mergeCells>
  <conditionalFormatting sqref="D19">
    <cfRule type="cellIs" dxfId="3" priority="1" stopIfTrue="1" operator="lessThanOrEqual">
      <formula>-1</formula>
    </cfRule>
  </conditionalFormatting>
  <conditionalFormatting sqref="D4:D18">
    <cfRule type="cellIs" dxfId="3" priority="2" stopIfTrue="1" operator="lessThanOrEqual">
      <formula>-1</formula>
    </cfRule>
  </conditionalFormatting>
  <conditionalFormatting sqref="E4:E19">
    <cfRule type="cellIs" dxfId="3" priority="3"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4">
    <tabColor theme="9" tint="0.4"/>
  </sheetPr>
  <dimension ref="A1:M42"/>
  <sheetViews>
    <sheetView showZeros="0" zoomScale="70" zoomScaleNormal="70" workbookViewId="0">
      <pane ySplit="4" topLeftCell="A29" activePane="bottomLeft" state="frozen"/>
      <selection/>
      <selection pane="bottomLeft" activeCell="D29" sqref="D29"/>
    </sheetView>
  </sheetViews>
  <sheetFormatPr defaultColWidth="9" defaultRowHeight="14.25"/>
  <cols>
    <col min="1" max="1" width="13.75" style="319" customWidth="1"/>
    <col min="2" max="2" width="39.6833333333333" style="319" customWidth="1"/>
    <col min="3" max="3" width="18.25" style="746" customWidth="1"/>
    <col min="4" max="5" width="16.6333333333333" style="746" customWidth="1"/>
    <col min="6" max="7" width="15.5" style="319" customWidth="1"/>
    <col min="8" max="8" width="9.13333333333333" style="319" customWidth="1"/>
    <col min="9" max="9" width="9.5" style="319" customWidth="1"/>
    <col min="10" max="12" width="9" style="319"/>
    <col min="13" max="13" width="15.875" style="319"/>
    <col min="14" max="16" width="9" style="319"/>
    <col min="17" max="17" width="15.875" style="319"/>
    <col min="18" max="16384" width="9" style="319"/>
  </cols>
  <sheetData>
    <row r="1" s="319" customFormat="1" ht="45" customHeight="1" spans="1:8">
      <c r="B1" s="322" t="s">
        <v>1153</v>
      </c>
      <c r="C1" s="747"/>
      <c r="D1" s="747"/>
      <c r="E1" s="747"/>
      <c r="F1" s="322"/>
      <c r="G1" s="322"/>
    </row>
    <row r="2" s="319" customFormat="1" ht="18.95" customHeight="1" spans="1:8">
      <c r="A2" s="505"/>
      <c r="B2" s="506" t="s">
        <v>1154</v>
      </c>
      <c r="C2" s="748"/>
      <c r="D2" s="748"/>
      <c r="E2" s="749"/>
      <c r="G2" s="466" t="s">
        <v>2</v>
      </c>
    </row>
    <row r="3" s="501" customFormat="1" ht="36" customHeight="1" spans="1:8">
      <c r="A3" s="750" t="s">
        <v>3</v>
      </c>
      <c r="B3" s="468" t="s">
        <v>4</v>
      </c>
      <c r="C3" s="622" t="s">
        <v>5</v>
      </c>
      <c r="D3" s="622" t="s">
        <v>6</v>
      </c>
      <c r="E3" s="622"/>
      <c r="F3" s="97" t="s">
        <v>7</v>
      </c>
      <c r="G3" s="97"/>
      <c r="H3" s="751" t="s">
        <v>8</v>
      </c>
    </row>
    <row r="4" s="501" customFormat="1" ht="36" customHeight="1" spans="1:8">
      <c r="A4" s="750"/>
      <c r="B4" s="468"/>
      <c r="C4" s="622"/>
      <c r="D4" s="622" t="s">
        <v>80</v>
      </c>
      <c r="E4" s="622" t="s">
        <v>10</v>
      </c>
      <c r="F4" s="96" t="s">
        <v>11</v>
      </c>
      <c r="G4" s="96" t="s">
        <v>81</v>
      </c>
      <c r="H4" s="751"/>
    </row>
    <row r="5" s="319" customFormat="1" ht="37.15" customHeight="1" spans="1:8">
      <c r="A5" s="509" t="s">
        <v>82</v>
      </c>
      <c r="B5" s="510" t="s">
        <v>83</v>
      </c>
      <c r="C5" s="742">
        <v>27424</v>
      </c>
      <c r="D5" s="742">
        <v>35185</v>
      </c>
      <c r="E5" s="511">
        <v>30617</v>
      </c>
      <c r="F5" s="336">
        <f t="shared" ref="F5:F29" si="0">IF(C5&lt;&gt;0,E5/C5-1,"")</f>
        <v>0.116430863477246</v>
      </c>
      <c r="G5" s="336">
        <f t="shared" ref="G5:G29" si="1">IF(D5&lt;&gt;0,E5/D5,"")</f>
        <v>0.870171948273412</v>
      </c>
      <c r="H5" s="752" t="str">
        <f t="shared" ref="H5:H41" si="2">IF(LEN(A5)=3,"是",IF(B5&lt;&gt;"",IF(SUM(C5:E5)&lt;&gt;0,"是","否"),"是"))</f>
        <v>是</v>
      </c>
    </row>
    <row r="6" s="319" customFormat="1" ht="37.15" customHeight="1" spans="1:8">
      <c r="A6" s="509" t="s">
        <v>84</v>
      </c>
      <c r="B6" s="513" t="s">
        <v>85</v>
      </c>
      <c r="C6" s="742">
        <v>0</v>
      </c>
      <c r="D6" s="742">
        <v>0</v>
      </c>
      <c r="E6" s="511">
        <v>0</v>
      </c>
      <c r="F6" s="336" t="str">
        <f t="shared" si="0"/>
        <v/>
      </c>
      <c r="G6" s="336" t="str">
        <f t="shared" si="1"/>
        <v/>
      </c>
      <c r="H6" s="752" t="str">
        <f t="shared" si="2"/>
        <v>是</v>
      </c>
    </row>
    <row r="7" s="319" customFormat="1" ht="37.15" customHeight="1" spans="1:8">
      <c r="A7" s="509" t="s">
        <v>86</v>
      </c>
      <c r="B7" s="513" t="s">
        <v>87</v>
      </c>
      <c r="C7" s="742">
        <v>0</v>
      </c>
      <c r="D7" s="742">
        <v>20</v>
      </c>
      <c r="E7" s="511">
        <v>0</v>
      </c>
      <c r="F7" s="336" t="str">
        <f t="shared" si="0"/>
        <v/>
      </c>
      <c r="G7" s="336">
        <f t="shared" si="1"/>
        <v>0</v>
      </c>
      <c r="H7" s="752" t="str">
        <f t="shared" si="2"/>
        <v>是</v>
      </c>
    </row>
    <row r="8" s="319" customFormat="1" ht="37.15" customHeight="1" spans="1:8">
      <c r="A8" s="509" t="s">
        <v>88</v>
      </c>
      <c r="B8" s="513" t="s">
        <v>89</v>
      </c>
      <c r="C8" s="742">
        <v>13228</v>
      </c>
      <c r="D8" s="742">
        <v>14130</v>
      </c>
      <c r="E8" s="511">
        <v>13815</v>
      </c>
      <c r="F8" s="336">
        <f t="shared" si="0"/>
        <v>0.0443755669791353</v>
      </c>
      <c r="G8" s="336">
        <f t="shared" si="1"/>
        <v>0.977707006369427</v>
      </c>
      <c r="H8" s="752" t="str">
        <f t="shared" si="2"/>
        <v>是</v>
      </c>
    </row>
    <row r="9" s="319" customFormat="1" ht="37.15" customHeight="1" spans="1:8">
      <c r="A9" s="509" t="s">
        <v>90</v>
      </c>
      <c r="B9" s="513" t="s">
        <v>91</v>
      </c>
      <c r="C9" s="742">
        <v>57881</v>
      </c>
      <c r="D9" s="742">
        <v>62936</v>
      </c>
      <c r="E9" s="511">
        <v>56742</v>
      </c>
      <c r="F9" s="336">
        <f t="shared" si="0"/>
        <v>-0.0196783054888479</v>
      </c>
      <c r="G9" s="336">
        <f t="shared" si="1"/>
        <v>0.901582560061014</v>
      </c>
      <c r="H9" s="752" t="str">
        <f t="shared" si="2"/>
        <v>是</v>
      </c>
    </row>
    <row r="10" s="319" customFormat="1" ht="37.15" customHeight="1" spans="1:8">
      <c r="A10" s="509" t="s">
        <v>92</v>
      </c>
      <c r="B10" s="513" t="s">
        <v>93</v>
      </c>
      <c r="C10" s="742">
        <v>691</v>
      </c>
      <c r="D10" s="742">
        <v>705</v>
      </c>
      <c r="E10" s="511">
        <v>638</v>
      </c>
      <c r="F10" s="336">
        <f t="shared" si="0"/>
        <v>-0.0767004341534009</v>
      </c>
      <c r="G10" s="336">
        <f t="shared" si="1"/>
        <v>0.904964539007092</v>
      </c>
      <c r="H10" s="752" t="str">
        <f t="shared" si="2"/>
        <v>是</v>
      </c>
    </row>
    <row r="11" s="319" customFormat="1" ht="37.15" customHeight="1" spans="1:8">
      <c r="A11" s="509" t="s">
        <v>94</v>
      </c>
      <c r="B11" s="513" t="s">
        <v>95</v>
      </c>
      <c r="C11" s="742">
        <v>2008</v>
      </c>
      <c r="D11" s="742">
        <v>2620</v>
      </c>
      <c r="E11" s="511">
        <v>2166</v>
      </c>
      <c r="F11" s="336">
        <f t="shared" si="0"/>
        <v>0.0786852589641434</v>
      </c>
      <c r="G11" s="336">
        <f t="shared" si="1"/>
        <v>0.826717557251908</v>
      </c>
      <c r="H11" s="752" t="str">
        <f t="shared" si="2"/>
        <v>是</v>
      </c>
    </row>
    <row r="12" s="319" customFormat="1" ht="37.15" customHeight="1" spans="1:8">
      <c r="A12" s="509" t="s">
        <v>96</v>
      </c>
      <c r="B12" s="513" t="s">
        <v>97</v>
      </c>
      <c r="C12" s="742">
        <v>93180</v>
      </c>
      <c r="D12" s="742">
        <v>97928</v>
      </c>
      <c r="E12" s="511">
        <v>88376</v>
      </c>
      <c r="F12" s="336">
        <f t="shared" si="0"/>
        <v>-0.0515561279244473</v>
      </c>
      <c r="G12" s="336">
        <f t="shared" si="1"/>
        <v>0.902458949432236</v>
      </c>
      <c r="H12" s="752" t="str">
        <f t="shared" si="2"/>
        <v>是</v>
      </c>
    </row>
    <row r="13" s="319" customFormat="1" ht="37.15" customHeight="1" spans="1:8">
      <c r="A13" s="509" t="s">
        <v>98</v>
      </c>
      <c r="B13" s="513" t="s">
        <v>99</v>
      </c>
      <c r="C13" s="742">
        <v>24864</v>
      </c>
      <c r="D13" s="742">
        <v>33578</v>
      </c>
      <c r="E13" s="511">
        <v>27697</v>
      </c>
      <c r="F13" s="336">
        <f t="shared" si="0"/>
        <v>0.113939832689833</v>
      </c>
      <c r="G13" s="336">
        <f t="shared" si="1"/>
        <v>0.824855560188218</v>
      </c>
      <c r="H13" s="752" t="str">
        <f t="shared" si="2"/>
        <v>是</v>
      </c>
    </row>
    <row r="14" s="319" customFormat="1" ht="37.15" customHeight="1" spans="1:8">
      <c r="A14" s="509" t="s">
        <v>100</v>
      </c>
      <c r="B14" s="513" t="s">
        <v>101</v>
      </c>
      <c r="C14" s="742">
        <v>6467</v>
      </c>
      <c r="D14" s="742">
        <v>9589</v>
      </c>
      <c r="E14" s="511">
        <v>6059</v>
      </c>
      <c r="F14" s="336">
        <f t="shared" si="0"/>
        <v>-0.0630895314674501</v>
      </c>
      <c r="G14" s="336">
        <f t="shared" si="1"/>
        <v>0.631869850870789</v>
      </c>
      <c r="H14" s="752" t="str">
        <f t="shared" si="2"/>
        <v>是</v>
      </c>
    </row>
    <row r="15" s="319" customFormat="1" ht="37.15" customHeight="1" spans="1:8">
      <c r="A15" s="509" t="s">
        <v>102</v>
      </c>
      <c r="B15" s="513" t="s">
        <v>103</v>
      </c>
      <c r="C15" s="742">
        <v>3556</v>
      </c>
      <c r="D15" s="742">
        <v>6186</v>
      </c>
      <c r="E15" s="511">
        <v>4127</v>
      </c>
      <c r="F15" s="336">
        <f t="shared" si="0"/>
        <v>0.160573678290214</v>
      </c>
      <c r="G15" s="336">
        <f t="shared" si="1"/>
        <v>0.667151632719043</v>
      </c>
      <c r="H15" s="752" t="str">
        <f t="shared" si="2"/>
        <v>是</v>
      </c>
    </row>
    <row r="16" s="319" customFormat="1" ht="37.15" customHeight="1" spans="1:8">
      <c r="A16" s="509" t="s">
        <v>104</v>
      </c>
      <c r="B16" s="513" t="s">
        <v>105</v>
      </c>
      <c r="C16" s="742">
        <v>83253</v>
      </c>
      <c r="D16" s="742">
        <v>109958</v>
      </c>
      <c r="E16" s="511">
        <v>78491</v>
      </c>
      <c r="F16" s="336">
        <f t="shared" si="0"/>
        <v>-0.057199139970932</v>
      </c>
      <c r="G16" s="336">
        <f t="shared" si="1"/>
        <v>0.713827097619091</v>
      </c>
      <c r="H16" s="752" t="str">
        <f t="shared" si="2"/>
        <v>是</v>
      </c>
    </row>
    <row r="17" s="319" customFormat="1" ht="37.15" customHeight="1" spans="1:13">
      <c r="A17" s="509" t="s">
        <v>106</v>
      </c>
      <c r="B17" s="513" t="s">
        <v>107</v>
      </c>
      <c r="C17" s="742">
        <v>5774</v>
      </c>
      <c r="D17" s="742">
        <v>17396</v>
      </c>
      <c r="E17" s="511">
        <v>4568</v>
      </c>
      <c r="F17" s="336">
        <f t="shared" si="0"/>
        <v>-0.208867336335296</v>
      </c>
      <c r="G17" s="336">
        <f t="shared" si="1"/>
        <v>0.262589100942745</v>
      </c>
      <c r="H17" s="752" t="str">
        <f t="shared" si="2"/>
        <v>是</v>
      </c>
    </row>
    <row r="18" s="319" customFormat="1" ht="37.15" customHeight="1" spans="1:13">
      <c r="A18" s="509" t="s">
        <v>108</v>
      </c>
      <c r="B18" s="513" t="s">
        <v>109</v>
      </c>
      <c r="C18" s="742">
        <v>1015</v>
      </c>
      <c r="D18" s="742">
        <v>1378</v>
      </c>
      <c r="E18" s="511">
        <v>664</v>
      </c>
      <c r="F18" s="336">
        <f t="shared" si="0"/>
        <v>-0.345812807881773</v>
      </c>
      <c r="G18" s="336">
        <f t="shared" si="1"/>
        <v>0.481857764876633</v>
      </c>
      <c r="H18" s="752" t="str">
        <f t="shared" si="2"/>
        <v>是</v>
      </c>
    </row>
    <row r="19" s="319" customFormat="1" ht="37.15" customHeight="1" spans="1:13">
      <c r="A19" s="509" t="s">
        <v>110</v>
      </c>
      <c r="B19" s="513" t="s">
        <v>111</v>
      </c>
      <c r="C19" s="742">
        <v>22</v>
      </c>
      <c r="D19" s="742">
        <v>39</v>
      </c>
      <c r="E19" s="511">
        <v>116</v>
      </c>
      <c r="F19" s="336">
        <f t="shared" si="0"/>
        <v>4.27272727272727</v>
      </c>
      <c r="G19" s="336">
        <f t="shared" si="1"/>
        <v>2.97435897435897</v>
      </c>
      <c r="H19" s="752" t="str">
        <f t="shared" si="2"/>
        <v>是</v>
      </c>
    </row>
    <row r="20" s="319" customFormat="1" ht="37.15" customHeight="1" spans="1:13">
      <c r="A20" s="509" t="s">
        <v>112</v>
      </c>
      <c r="B20" s="513" t="s">
        <v>113</v>
      </c>
      <c r="C20" s="742">
        <v>0</v>
      </c>
      <c r="D20" s="742">
        <v>0</v>
      </c>
      <c r="E20" s="511">
        <v>0</v>
      </c>
      <c r="F20" s="336" t="str">
        <f t="shared" si="0"/>
        <v/>
      </c>
      <c r="G20" s="336" t="str">
        <f t="shared" si="1"/>
        <v/>
      </c>
      <c r="H20" s="752" t="str">
        <f t="shared" si="2"/>
        <v>是</v>
      </c>
    </row>
    <row r="21" s="319" customFormat="1" ht="37.15" customHeight="1" spans="1:13">
      <c r="A21" s="509" t="s">
        <v>114</v>
      </c>
      <c r="B21" s="513" t="s">
        <v>115</v>
      </c>
      <c r="C21" s="742">
        <v>0</v>
      </c>
      <c r="D21" s="742">
        <v>0</v>
      </c>
      <c r="E21" s="511">
        <v>0</v>
      </c>
      <c r="F21" s="336" t="str">
        <f t="shared" si="0"/>
        <v/>
      </c>
      <c r="G21" s="336" t="str">
        <f t="shared" si="1"/>
        <v/>
      </c>
      <c r="H21" s="752" t="str">
        <f t="shared" si="2"/>
        <v>是</v>
      </c>
    </row>
    <row r="22" s="319" customFormat="1" ht="37.15" customHeight="1" spans="1:13">
      <c r="A22" s="509" t="s">
        <v>116</v>
      </c>
      <c r="B22" s="513" t="s">
        <v>117</v>
      </c>
      <c r="C22" s="742">
        <v>1761</v>
      </c>
      <c r="D22" s="742">
        <v>2129</v>
      </c>
      <c r="E22" s="511">
        <v>1691</v>
      </c>
      <c r="F22" s="336">
        <f t="shared" si="0"/>
        <v>-0.0397501419647928</v>
      </c>
      <c r="G22" s="336">
        <f t="shared" si="1"/>
        <v>0.794269610145608</v>
      </c>
      <c r="H22" s="752" t="str">
        <f t="shared" si="2"/>
        <v>是</v>
      </c>
    </row>
    <row r="23" s="319" customFormat="1" ht="37.15" customHeight="1" spans="1:13">
      <c r="A23" s="509" t="s">
        <v>118</v>
      </c>
      <c r="B23" s="513" t="s">
        <v>119</v>
      </c>
      <c r="C23" s="742">
        <v>10592</v>
      </c>
      <c r="D23" s="742">
        <v>16303</v>
      </c>
      <c r="E23" s="511">
        <v>15547</v>
      </c>
      <c r="F23" s="336">
        <f t="shared" si="0"/>
        <v>0.467805891238671</v>
      </c>
      <c r="G23" s="336">
        <f t="shared" si="1"/>
        <v>0.953628166595105</v>
      </c>
      <c r="H23" s="752" t="str">
        <f t="shared" si="2"/>
        <v>是</v>
      </c>
    </row>
    <row r="24" s="319" customFormat="1" ht="37.15" customHeight="1" spans="1:13">
      <c r="A24" s="509" t="s">
        <v>120</v>
      </c>
      <c r="B24" s="513" t="s">
        <v>121</v>
      </c>
      <c r="C24" s="742">
        <v>124</v>
      </c>
      <c r="D24" s="742">
        <v>234</v>
      </c>
      <c r="E24" s="511">
        <v>264</v>
      </c>
      <c r="F24" s="336">
        <f t="shared" si="0"/>
        <v>1.12903225806452</v>
      </c>
      <c r="G24" s="336">
        <f t="shared" si="1"/>
        <v>1.12820512820513</v>
      </c>
      <c r="H24" s="752" t="str">
        <f t="shared" si="2"/>
        <v>是</v>
      </c>
    </row>
    <row r="25" s="319" customFormat="1" ht="37.15" customHeight="1" spans="1:13">
      <c r="A25" s="509" t="s">
        <v>122</v>
      </c>
      <c r="B25" s="513" t="s">
        <v>123</v>
      </c>
      <c r="C25" s="742">
        <v>4835</v>
      </c>
      <c r="D25" s="742">
        <v>4487</v>
      </c>
      <c r="E25" s="511">
        <v>3465</v>
      </c>
      <c r="F25" s="336">
        <f t="shared" si="0"/>
        <v>-0.28335056876939</v>
      </c>
      <c r="G25" s="336">
        <f t="shared" si="1"/>
        <v>0.772230889235569</v>
      </c>
      <c r="H25" s="752" t="str">
        <f t="shared" si="2"/>
        <v>是</v>
      </c>
    </row>
    <row r="26" s="319" customFormat="1" ht="37.15" customHeight="1" spans="1:13">
      <c r="A26" s="509" t="s">
        <v>124</v>
      </c>
      <c r="B26" s="513" t="s">
        <v>125</v>
      </c>
      <c r="C26" s="742">
        <v>0</v>
      </c>
      <c r="D26" s="742">
        <v>4600</v>
      </c>
      <c r="E26" s="511">
        <v>0</v>
      </c>
      <c r="F26" s="336" t="str">
        <f t="shared" si="0"/>
        <v/>
      </c>
      <c r="G26" s="336">
        <f t="shared" si="1"/>
        <v>0</v>
      </c>
      <c r="H26" s="752" t="str">
        <f t="shared" si="2"/>
        <v>是</v>
      </c>
    </row>
    <row r="27" s="319" customFormat="1" ht="37.15" customHeight="1" spans="1:13">
      <c r="A27" s="509" t="s">
        <v>126</v>
      </c>
      <c r="B27" s="513" t="s">
        <v>127</v>
      </c>
      <c r="C27" s="742">
        <v>5220</v>
      </c>
      <c r="D27" s="742">
        <v>6205</v>
      </c>
      <c r="E27" s="511">
        <v>5018</v>
      </c>
      <c r="F27" s="336">
        <f t="shared" si="0"/>
        <v>-0.0386973180076629</v>
      </c>
      <c r="G27" s="336">
        <f t="shared" si="1"/>
        <v>0.80870265914585</v>
      </c>
      <c r="H27" s="752" t="str">
        <f t="shared" si="2"/>
        <v>是</v>
      </c>
    </row>
    <row r="28" s="259" customFormat="1" ht="37.15" customHeight="1" spans="1:13">
      <c r="A28" s="509" t="s">
        <v>128</v>
      </c>
      <c r="B28" s="513" t="s">
        <v>129</v>
      </c>
      <c r="C28" s="742">
        <v>7</v>
      </c>
      <c r="D28" s="742">
        <v>62</v>
      </c>
      <c r="E28" s="511">
        <v>35</v>
      </c>
      <c r="F28" s="336">
        <f t="shared" si="0"/>
        <v>4</v>
      </c>
      <c r="G28" s="336">
        <f t="shared" si="1"/>
        <v>0.564516129032258</v>
      </c>
      <c r="H28" s="752" t="str">
        <f t="shared" si="2"/>
        <v>是</v>
      </c>
      <c r="K28" s="319"/>
    </row>
    <row r="29" s="327" customFormat="1" ht="37.15" customHeight="1" spans="1:13">
      <c r="A29" s="509" t="s">
        <v>130</v>
      </c>
      <c r="B29" s="513" t="s">
        <v>131</v>
      </c>
      <c r="C29" s="742">
        <v>8851</v>
      </c>
      <c r="D29" s="742">
        <v>29789</v>
      </c>
      <c r="E29" s="511">
        <v>-17</v>
      </c>
      <c r="F29" s="336">
        <f t="shared" si="0"/>
        <v>-1.00192068692803</v>
      </c>
      <c r="G29" s="336">
        <f t="shared" si="1"/>
        <v>-0.000570680452516029</v>
      </c>
      <c r="H29" s="752" t="str">
        <f t="shared" si="2"/>
        <v>是</v>
      </c>
      <c r="K29" s="319"/>
      <c r="M29" s="753"/>
    </row>
    <row r="30" s="327" customFormat="1" ht="37.15" customHeight="1" spans="1:13">
      <c r="A30" s="509"/>
      <c r="B30" s="513"/>
      <c r="C30" s="742"/>
      <c r="D30" s="742">
        <v>0</v>
      </c>
      <c r="E30" s="511">
        <v>0</v>
      </c>
      <c r="F30" s="336"/>
      <c r="G30" s="336"/>
      <c r="H30" s="752" t="str">
        <f t="shared" si="2"/>
        <v>是</v>
      </c>
      <c r="K30" s="319"/>
    </row>
    <row r="31" s="319" customFormat="1" ht="37.15" customHeight="1" spans="1:13">
      <c r="A31" s="514"/>
      <c r="B31" s="207" t="s">
        <v>132</v>
      </c>
      <c r="C31" s="754">
        <f>SUM(C5:C29)</f>
        <v>350753</v>
      </c>
      <c r="D31" s="754">
        <f>SUM(D5:D29)</f>
        <v>455457</v>
      </c>
      <c r="E31" s="755">
        <f>SUM(E5:E29)</f>
        <v>340079</v>
      </c>
      <c r="F31" s="338">
        <f t="shared" ref="F31:F41" si="3">IF(C31&lt;&gt;0,E31/C31-1,"")</f>
        <v>-0.0304316712900531</v>
      </c>
      <c r="G31" s="338">
        <f t="shared" ref="G31:G41" si="4">IF(D31&lt;&gt;0,E31/D31,"")</f>
        <v>0.746676415117124</v>
      </c>
      <c r="H31" s="752" t="str">
        <f t="shared" si="2"/>
        <v>是</v>
      </c>
    </row>
    <row r="32" s="319" customFormat="1" ht="37.15" customHeight="1" spans="1:13">
      <c r="A32" s="517">
        <v>230</v>
      </c>
      <c r="B32" s="518" t="s">
        <v>133</v>
      </c>
      <c r="C32" s="756">
        <f>SUM(C33:C37)</f>
        <v>9712</v>
      </c>
      <c r="D32" s="756">
        <f>SUM(D33:D37)</f>
        <v>7263</v>
      </c>
      <c r="E32" s="756">
        <f>SUM(E33:E37)</f>
        <v>11900</v>
      </c>
      <c r="F32" s="338">
        <f t="shared" si="3"/>
        <v>0.225288303130148</v>
      </c>
      <c r="G32" s="338">
        <f t="shared" si="4"/>
        <v>1.63844141539309</v>
      </c>
      <c r="H32" s="752" t="str">
        <f t="shared" si="2"/>
        <v>是</v>
      </c>
    </row>
    <row r="33" s="319" customFormat="1" ht="37.15" customHeight="1" spans="1:9">
      <c r="A33" s="519">
        <v>23006</v>
      </c>
      <c r="B33" s="520" t="s">
        <v>134</v>
      </c>
      <c r="C33" s="745">
        <v>9069</v>
      </c>
      <c r="D33" s="511">
        <v>7263</v>
      </c>
      <c r="E33" s="511">
        <v>8340</v>
      </c>
      <c r="F33" s="336">
        <f t="shared" si="3"/>
        <v>-0.0803837247767119</v>
      </c>
      <c r="G33" s="336">
        <f t="shared" si="4"/>
        <v>1.1482858323007</v>
      </c>
      <c r="H33" s="752" t="str">
        <f t="shared" si="2"/>
        <v>是</v>
      </c>
    </row>
    <row r="34" s="319" customFormat="1" ht="36" customHeight="1" spans="1:9">
      <c r="A34" s="509">
        <v>23008</v>
      </c>
      <c r="B34" s="520" t="s">
        <v>135</v>
      </c>
      <c r="C34" s="745">
        <v>342</v>
      </c>
      <c r="D34" s="757">
        <v>0</v>
      </c>
      <c r="E34" s="511">
        <v>3560</v>
      </c>
      <c r="F34" s="338">
        <f t="shared" si="3"/>
        <v>9.4093567251462</v>
      </c>
      <c r="G34" s="338" t="str">
        <f t="shared" si="4"/>
        <v/>
      </c>
      <c r="H34" s="752" t="str">
        <f t="shared" si="2"/>
        <v>是</v>
      </c>
    </row>
    <row r="35" s="319" customFormat="1" ht="37.15" hidden="1" customHeight="1" spans="1:9">
      <c r="A35" s="521">
        <v>23015</v>
      </c>
      <c r="B35" s="522" t="s">
        <v>136</v>
      </c>
      <c r="C35" s="758"/>
      <c r="D35" s="759">
        <v>0</v>
      </c>
      <c r="E35" s="760">
        <v>0</v>
      </c>
      <c r="F35" s="336" t="str">
        <f t="shared" si="3"/>
        <v/>
      </c>
      <c r="G35" s="336" t="str">
        <f t="shared" si="4"/>
        <v/>
      </c>
      <c r="H35" s="752" t="str">
        <f t="shared" si="2"/>
        <v>否</v>
      </c>
      <c r="I35" s="761"/>
    </row>
    <row r="36" s="319" customFormat="1" ht="37.15" hidden="1" customHeight="1" spans="1:9">
      <c r="A36" s="521">
        <v>23016</v>
      </c>
      <c r="B36" s="522" t="s">
        <v>137</v>
      </c>
      <c r="C36" s="758"/>
      <c r="D36" s="759">
        <v>0</v>
      </c>
      <c r="E36" s="760">
        <v>0</v>
      </c>
      <c r="F36" s="338" t="str">
        <f t="shared" si="3"/>
        <v/>
      </c>
      <c r="G36" s="338" t="str">
        <f t="shared" si="4"/>
        <v/>
      </c>
      <c r="H36" s="752" t="str">
        <f t="shared" si="2"/>
        <v>否</v>
      </c>
    </row>
    <row r="37" s="319" customFormat="1" ht="37.15" customHeight="1" spans="1:9">
      <c r="A37" s="521" t="s">
        <v>138</v>
      </c>
      <c r="B37" s="522" t="s">
        <v>139</v>
      </c>
      <c r="C37" s="757">
        <v>301</v>
      </c>
      <c r="D37" s="757">
        <v>0</v>
      </c>
      <c r="E37" s="511">
        <v>0</v>
      </c>
      <c r="F37" s="336">
        <f t="shared" si="3"/>
        <v>-1</v>
      </c>
      <c r="G37" s="336" t="str">
        <f t="shared" si="4"/>
        <v/>
      </c>
      <c r="H37" s="752" t="str">
        <f t="shared" si="2"/>
        <v>是</v>
      </c>
    </row>
    <row r="38" s="319" customFormat="1" ht="37.15" customHeight="1" spans="1:9">
      <c r="A38" s="517">
        <v>231</v>
      </c>
      <c r="B38" s="762" t="s">
        <v>140</v>
      </c>
      <c r="C38" s="756">
        <f>SUM(C39)</f>
        <v>7600</v>
      </c>
      <c r="D38" s="756">
        <f>SUM(D39)</f>
        <v>29232</v>
      </c>
      <c r="E38" s="756">
        <f>SUM(E39)</f>
        <v>37432</v>
      </c>
      <c r="F38" s="338">
        <f t="shared" si="3"/>
        <v>3.92526315789474</v>
      </c>
      <c r="G38" s="338">
        <f t="shared" si="4"/>
        <v>1.28051450465244</v>
      </c>
      <c r="H38" s="752" t="str">
        <f t="shared" si="2"/>
        <v>是</v>
      </c>
    </row>
    <row r="39" s="319" customFormat="1" ht="37.15" customHeight="1" spans="1:9">
      <c r="A39" s="509">
        <v>23103</v>
      </c>
      <c r="B39" s="763" t="s">
        <v>141</v>
      </c>
      <c r="C39" s="764">
        <v>7600</v>
      </c>
      <c r="D39" s="764">
        <v>29232</v>
      </c>
      <c r="E39" s="764">
        <v>37432</v>
      </c>
      <c r="F39" s="336">
        <f t="shared" si="3"/>
        <v>3.92526315789474</v>
      </c>
      <c r="G39" s="336">
        <f t="shared" si="4"/>
        <v>1.28051450465244</v>
      </c>
      <c r="H39" s="752" t="str">
        <f t="shared" si="2"/>
        <v>是</v>
      </c>
    </row>
    <row r="40" s="319" customFormat="1" ht="37.15" customHeight="1" spans="1:9">
      <c r="A40" s="525">
        <v>23009</v>
      </c>
      <c r="B40" s="526" t="s">
        <v>142</v>
      </c>
      <c r="C40" s="765">
        <v>11670</v>
      </c>
      <c r="D40" s="766"/>
      <c r="E40" s="765">
        <v>6442</v>
      </c>
      <c r="F40" s="338">
        <f t="shared" si="3"/>
        <v>-0.447986289631534</v>
      </c>
      <c r="G40" s="338" t="str">
        <f t="shared" si="4"/>
        <v/>
      </c>
      <c r="H40" s="752" t="str">
        <f t="shared" si="2"/>
        <v>是</v>
      </c>
    </row>
    <row r="41" s="319" customFormat="1" ht="37.15" customHeight="1" spans="1:9">
      <c r="A41" s="514"/>
      <c r="B41" s="527" t="s">
        <v>143</v>
      </c>
      <c r="C41" s="767">
        <f>SUM(C31:C32,C38,C40)</f>
        <v>379735</v>
      </c>
      <c r="D41" s="767">
        <f>SUM(D31:D32,D38,D40)</f>
        <v>491952</v>
      </c>
      <c r="E41" s="767">
        <f>SUM(E31:E32,E38,E40)</f>
        <v>395853</v>
      </c>
      <c r="F41" s="338">
        <f t="shared" si="3"/>
        <v>0.0424453895479742</v>
      </c>
      <c r="G41" s="338">
        <f t="shared" si="4"/>
        <v>0.804657771489901</v>
      </c>
      <c r="H41" s="752" t="str">
        <f t="shared" si="2"/>
        <v>是</v>
      </c>
    </row>
    <row r="42" s="319" customFormat="1" ht="30.75" customHeight="1" spans="1:9">
      <c r="B42" s="768"/>
      <c r="C42" s="769"/>
      <c r="D42" s="769"/>
      <c r="E42" s="769"/>
      <c r="F42" s="768"/>
      <c r="G42" s="768"/>
    </row>
  </sheetData>
  <autoFilter xmlns:etc="http://www.wps.cn/officeDocument/2017/etCustomData" ref="A4:I41" etc:filterBottomFollowUsedRange="0">
    <filterColumn colId="7">
      <customFilters>
        <customFilter operator="equal" val="是"/>
      </customFilters>
    </filterColumn>
    <extLst/>
  </autoFilter>
  <mergeCells count="8">
    <mergeCell ref="B1:G1"/>
    <mergeCell ref="D3:E3"/>
    <mergeCell ref="F3:G3"/>
    <mergeCell ref="B42:G42"/>
    <mergeCell ref="A3:A4"/>
    <mergeCell ref="B3:B4"/>
    <mergeCell ref="C3:C4"/>
    <mergeCell ref="H3:H4"/>
  </mergeCells>
  <conditionalFormatting sqref="D33">
    <cfRule type="cellIs" dxfId="0" priority="3" stopIfTrue="1" operator="lessThanOrEqual">
      <formula>-1</formula>
    </cfRule>
  </conditionalFormatting>
  <conditionalFormatting sqref="E33">
    <cfRule type="cellIs" dxfId="0" priority="6" stopIfTrue="1" operator="lessThanOrEqual">
      <formula>-1</formula>
    </cfRule>
  </conditionalFormatting>
  <conditionalFormatting sqref="A37:B37">
    <cfRule type="expression" dxfId="1" priority="1" stopIfTrue="1">
      <formula>"len($A:$A)=3"</formula>
    </cfRule>
  </conditionalFormatting>
  <conditionalFormatting sqref="E37">
    <cfRule type="cellIs" dxfId="0" priority="2" stopIfTrue="1" operator="lessThanOrEqual">
      <formula>-1</formula>
    </cfRule>
  </conditionalFormatting>
  <conditionalFormatting sqref="E40">
    <cfRule type="cellIs" dxfId="0" priority="4" stopIfTrue="1" operator="lessThanOrEqual">
      <formula>-1</formula>
    </cfRule>
  </conditionalFormatting>
  <conditionalFormatting sqref="B42">
    <cfRule type="expression" dxfId="1" priority="5" stopIfTrue="1">
      <formula>"len($A:$A)=3"</formula>
    </cfRule>
  </conditionalFormatting>
  <conditionalFormatting sqref="G2 E34:E36">
    <cfRule type="cellIs" dxfId="0" priority="8" stopIfTrue="1" operator="lessThanOrEqual">
      <formula>-1</formula>
    </cfRule>
  </conditionalFormatting>
  <conditionalFormatting sqref="A35:B36 A41:B41">
    <cfRule type="expression" dxfId="1" priority="7"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tabColor theme="9" tint="0.4"/>
  </sheetPr>
  <dimension ref="A1:K46"/>
  <sheetViews>
    <sheetView showZeros="0" zoomScale="70" zoomScaleNormal="70" workbookViewId="0">
      <pane ySplit="3" topLeftCell="A4" activePane="bottomLeft" state="frozen"/>
      <selection/>
      <selection pane="bottomLeft" activeCell="J9" sqref="J9"/>
    </sheetView>
  </sheetViews>
  <sheetFormatPr defaultColWidth="10" defaultRowHeight="14.25"/>
  <cols>
    <col min="1" max="1" width="53.4916666666667" style="22" customWidth="1"/>
    <col min="2" max="3" width="19.8333333333333" style="23" customWidth="1"/>
    <col min="4" max="4" width="22.0583333333333" style="22" customWidth="1"/>
    <col min="5" max="6" width="10" style="22"/>
    <col min="7" max="7" width="11.1333333333333" style="22"/>
    <col min="8" max="16384" width="10" style="22"/>
  </cols>
  <sheetData>
    <row r="1" s="22" customFormat="1" ht="41" customHeight="1" spans="1:11">
      <c r="A1" s="4" t="s">
        <v>2111</v>
      </c>
      <c r="B1" s="5"/>
      <c r="C1" s="5"/>
      <c r="D1" s="4"/>
      <c r="E1" s="26"/>
      <c r="F1" s="26"/>
      <c r="G1" s="26"/>
    </row>
    <row r="2" s="22" customFormat="1" ht="25" customHeight="1" spans="1:11">
      <c r="A2" s="45" t="s">
        <v>2112</v>
      </c>
      <c r="B2" s="60"/>
      <c r="C2" s="60"/>
      <c r="D2" s="61" t="s">
        <v>2</v>
      </c>
    </row>
    <row r="3" s="1" customFormat="1" ht="36" customHeight="1" spans="1:11">
      <c r="A3" s="29" t="s">
        <v>4</v>
      </c>
      <c r="B3" s="62" t="s">
        <v>5</v>
      </c>
      <c r="C3" s="62" t="s">
        <v>1642</v>
      </c>
      <c r="D3" s="51" t="s">
        <v>2113</v>
      </c>
    </row>
    <row r="4" s="1" customFormat="1" ht="36" customHeight="1" spans="1:11">
      <c r="A4" s="63" t="s">
        <v>2114</v>
      </c>
      <c r="B4" s="64"/>
      <c r="C4" s="64"/>
      <c r="D4" s="65"/>
    </row>
    <row r="5" s="2" customFormat="1" ht="36" customHeight="1" spans="1:11">
      <c r="A5" s="66" t="s">
        <v>2115</v>
      </c>
      <c r="B5" s="67">
        <v>157768</v>
      </c>
      <c r="C5" s="67">
        <v>156978</v>
      </c>
      <c r="D5" s="68">
        <f t="shared" ref="D5:D15" si="0">IFERROR((C5/B5-1),"")</f>
        <v>-0.00500735256832818</v>
      </c>
    </row>
    <row r="6" s="1" customFormat="1" ht="36" customHeight="1" spans="1:11">
      <c r="A6" s="69" t="s">
        <v>2116</v>
      </c>
      <c r="B6" s="70">
        <v>157768</v>
      </c>
      <c r="C6" s="70">
        <v>156978</v>
      </c>
      <c r="D6" s="71">
        <f t="shared" si="0"/>
        <v>-0.00500735256832818</v>
      </c>
      <c r="I6" s="2"/>
      <c r="J6" s="2"/>
      <c r="K6" s="2"/>
    </row>
    <row r="7" s="1" customFormat="1" ht="36" customHeight="1" spans="1:11">
      <c r="A7" s="69" t="s">
        <v>2117</v>
      </c>
      <c r="B7" s="70"/>
      <c r="C7" s="72"/>
      <c r="D7" s="73" t="str">
        <f>IFERROR((B7/#REF!-1),"")</f>
        <v/>
      </c>
      <c r="I7" s="2"/>
      <c r="J7" s="2"/>
      <c r="K7" s="2"/>
    </row>
    <row r="8" s="2" customFormat="1" ht="36" customHeight="1" spans="1:11">
      <c r="A8" s="66" t="s">
        <v>2118</v>
      </c>
      <c r="B8" s="67">
        <v>163000</v>
      </c>
      <c r="C8" s="67">
        <v>166200</v>
      </c>
      <c r="D8" s="74" t="str">
        <f>IFERROR((B8/#REF!-1),"")</f>
        <v/>
      </c>
      <c r="E8" s="75"/>
    </row>
    <row r="9" s="2" customFormat="1" ht="36" customHeight="1" spans="1:11">
      <c r="A9" s="66" t="s">
        <v>2119</v>
      </c>
      <c r="B9" s="67">
        <f>SUM(B10:B12)</f>
        <v>6810</v>
      </c>
      <c r="C9" s="67">
        <f>SUM(C10:C12)</f>
        <v>34500</v>
      </c>
      <c r="D9" s="74">
        <f t="shared" si="0"/>
        <v>4.06607929515418</v>
      </c>
    </row>
    <row r="10" s="1" customFormat="1" ht="36" customHeight="1" spans="1:11">
      <c r="A10" s="69" t="s">
        <v>2120</v>
      </c>
      <c r="B10" s="70"/>
      <c r="C10" s="72"/>
      <c r="D10" s="73" t="str">
        <f t="shared" si="0"/>
        <v/>
      </c>
      <c r="I10" s="2"/>
      <c r="J10" s="2"/>
      <c r="K10" s="2"/>
    </row>
    <row r="11" s="1" customFormat="1" ht="36" customHeight="1" spans="1:11">
      <c r="A11" s="69" t="s">
        <v>2121</v>
      </c>
      <c r="B11" s="70">
        <v>6810</v>
      </c>
      <c r="C11" s="70">
        <v>34500</v>
      </c>
      <c r="D11" s="73">
        <f t="shared" si="0"/>
        <v>4.06607929515418</v>
      </c>
      <c r="I11" s="2"/>
      <c r="J11" s="2"/>
      <c r="K11" s="2"/>
    </row>
    <row r="12" s="1" customFormat="1" ht="36" customHeight="1" spans="1:11">
      <c r="A12" s="69" t="s">
        <v>2122</v>
      </c>
      <c r="B12" s="70"/>
      <c r="C12" s="72"/>
      <c r="D12" s="73" t="str">
        <f t="shared" si="0"/>
        <v/>
      </c>
      <c r="I12" s="2"/>
      <c r="J12" s="2"/>
      <c r="K12" s="2"/>
    </row>
    <row r="13" s="2" customFormat="1" ht="36" customHeight="1" spans="1:11">
      <c r="A13" s="66" t="s">
        <v>2123</v>
      </c>
      <c r="B13" s="67">
        <f>SUM(B14:B15)</f>
        <v>7600</v>
      </c>
      <c r="C13" s="67">
        <f>C14+C15</f>
        <v>37432</v>
      </c>
      <c r="D13" s="74">
        <f t="shared" si="0"/>
        <v>3.92526315789474</v>
      </c>
    </row>
    <row r="14" s="1" customFormat="1" ht="36" customHeight="1" spans="1:11">
      <c r="A14" s="69" t="s">
        <v>2124</v>
      </c>
      <c r="B14" s="70">
        <v>6810</v>
      </c>
      <c r="C14" s="70">
        <f>26300+8200</f>
        <v>34500</v>
      </c>
      <c r="D14" s="73">
        <f t="shared" si="0"/>
        <v>4.06607929515418</v>
      </c>
      <c r="I14" s="2"/>
      <c r="J14" s="2"/>
      <c r="K14" s="2"/>
    </row>
    <row r="15" s="1" customFormat="1" ht="36" customHeight="1" spans="1:11">
      <c r="A15" s="69" t="s">
        <v>2125</v>
      </c>
      <c r="B15" s="70">
        <v>790</v>
      </c>
      <c r="C15" s="70">
        <v>2932</v>
      </c>
      <c r="D15" s="73">
        <f t="shared" si="0"/>
        <v>2.71139240506329</v>
      </c>
      <c r="I15" s="2"/>
      <c r="J15" s="2"/>
      <c r="K15" s="2"/>
    </row>
    <row r="16" s="1" customFormat="1" ht="36" customHeight="1" spans="1:11">
      <c r="A16" s="66" t="s">
        <v>2126</v>
      </c>
      <c r="B16" s="76"/>
      <c r="C16" s="67">
        <v>-8200</v>
      </c>
      <c r="D16" s="77"/>
      <c r="I16" s="2"/>
      <c r="J16" s="2"/>
      <c r="K16" s="2"/>
    </row>
    <row r="17" s="2" customFormat="1" ht="36" customHeight="1" spans="1:11">
      <c r="A17" s="66" t="s">
        <v>2127</v>
      </c>
      <c r="B17" s="67">
        <v>156978</v>
      </c>
      <c r="C17" s="67">
        <f>C5+C9-C13-C16</f>
        <v>162246</v>
      </c>
      <c r="D17" s="74">
        <f t="shared" ref="D17:D30" si="1">IFERROR((C17/B17-1),"")</f>
        <v>0.0335588426403699</v>
      </c>
    </row>
    <row r="18" s="1" customFormat="1" ht="36" customHeight="1" spans="1:11">
      <c r="A18" s="78" t="s">
        <v>2128</v>
      </c>
      <c r="B18" s="79"/>
      <c r="C18" s="79"/>
      <c r="D18" s="80"/>
      <c r="E18" s="81"/>
      <c r="I18" s="2"/>
      <c r="J18" s="2"/>
      <c r="K18" s="2"/>
    </row>
    <row r="19" s="2" customFormat="1" ht="36" customHeight="1" spans="1:11">
      <c r="A19" s="66" t="s">
        <v>2129</v>
      </c>
      <c r="B19" s="82">
        <f>SUM(B20:B22)</f>
        <v>321500</v>
      </c>
      <c r="C19" s="82">
        <v>357500</v>
      </c>
      <c r="D19" s="74">
        <f t="shared" si="1"/>
        <v>0.111975116640747</v>
      </c>
    </row>
    <row r="20" s="1" customFormat="1" ht="36" customHeight="1" spans="1:11">
      <c r="A20" s="69" t="s">
        <v>2130</v>
      </c>
      <c r="B20" s="83">
        <v>306900</v>
      </c>
      <c r="C20" s="83">
        <v>357500</v>
      </c>
      <c r="D20" s="73">
        <f t="shared" si="1"/>
        <v>0.164874551971326</v>
      </c>
      <c r="I20" s="2"/>
      <c r="J20" s="2"/>
      <c r="K20" s="2"/>
    </row>
    <row r="21" s="1" customFormat="1" ht="36" customHeight="1" spans="1:11">
      <c r="A21" s="69" t="s">
        <v>2131</v>
      </c>
      <c r="B21" s="83"/>
      <c r="C21" s="83"/>
      <c r="D21" s="73" t="str">
        <f t="shared" si="1"/>
        <v/>
      </c>
      <c r="I21" s="2"/>
      <c r="J21" s="2"/>
      <c r="K21" s="2"/>
    </row>
    <row r="22" s="1" customFormat="1" ht="36" customHeight="1" spans="1:11">
      <c r="A22" s="69" t="s">
        <v>2132</v>
      </c>
      <c r="B22" s="83">
        <v>14600</v>
      </c>
      <c r="C22" s="83"/>
      <c r="D22" s="73">
        <f t="shared" si="1"/>
        <v>-1</v>
      </c>
      <c r="I22" s="2"/>
      <c r="J22" s="2"/>
      <c r="K22" s="2"/>
    </row>
    <row r="23" s="2" customFormat="1" ht="36" customHeight="1" spans="1:11">
      <c r="A23" s="66" t="s">
        <v>2133</v>
      </c>
      <c r="B23" s="82">
        <v>363600</v>
      </c>
      <c r="C23" s="82">
        <v>430110</v>
      </c>
      <c r="D23" s="74">
        <f t="shared" si="1"/>
        <v>0.182920792079208</v>
      </c>
    </row>
    <row r="24" s="2" customFormat="1" ht="36" customHeight="1" spans="1:11">
      <c r="A24" s="66" t="s">
        <v>2134</v>
      </c>
      <c r="B24" s="82">
        <f>B25+B26+B27</f>
        <v>60600</v>
      </c>
      <c r="C24" s="82">
        <f>C25+C26+C27</f>
        <v>75780</v>
      </c>
      <c r="D24" s="74">
        <f t="shared" si="1"/>
        <v>0.25049504950495</v>
      </c>
    </row>
    <row r="25" s="1" customFormat="1" ht="36" customHeight="1" spans="1:11">
      <c r="A25" s="69" t="s">
        <v>2135</v>
      </c>
      <c r="B25" s="83">
        <v>39000</v>
      </c>
      <c r="C25" s="83">
        <v>59927</v>
      </c>
      <c r="D25" s="73">
        <f t="shared" si="1"/>
        <v>0.536589743589744</v>
      </c>
      <c r="I25" s="2"/>
      <c r="J25" s="2"/>
      <c r="K25" s="2"/>
    </row>
    <row r="26" s="1" customFormat="1" ht="36" customHeight="1" spans="1:11">
      <c r="A26" s="69" t="s">
        <v>2136</v>
      </c>
      <c r="B26" s="83">
        <v>21600</v>
      </c>
      <c r="C26" s="83">
        <v>15853</v>
      </c>
      <c r="D26" s="73">
        <f t="shared" si="1"/>
        <v>-0.266064814814815</v>
      </c>
      <c r="I26" s="2"/>
      <c r="J26" s="2"/>
      <c r="K26" s="2"/>
    </row>
    <row r="27" s="1" customFormat="1" ht="36" customHeight="1" spans="1:11">
      <c r="A27" s="69" t="s">
        <v>2137</v>
      </c>
      <c r="B27" s="83"/>
      <c r="C27" s="83"/>
      <c r="D27" s="73" t="str">
        <f t="shared" si="1"/>
        <v/>
      </c>
      <c r="I27" s="2"/>
      <c r="J27" s="2"/>
      <c r="K27" s="2"/>
    </row>
    <row r="28" s="2" customFormat="1" ht="36" customHeight="1" spans="1:11">
      <c r="A28" s="66" t="s">
        <v>2138</v>
      </c>
      <c r="B28" s="82">
        <f>B29+B30</f>
        <v>24600</v>
      </c>
      <c r="C28" s="82">
        <f>C29+C30</f>
        <v>16883</v>
      </c>
      <c r="D28" s="74">
        <f t="shared" si="1"/>
        <v>-0.31369918699187</v>
      </c>
    </row>
    <row r="29" s="1" customFormat="1" ht="36" customHeight="1" spans="1:11">
      <c r="A29" s="69" t="s">
        <v>2139</v>
      </c>
      <c r="B29" s="83">
        <v>21600</v>
      </c>
      <c r="C29" s="83">
        <v>15853</v>
      </c>
      <c r="D29" s="73">
        <f t="shared" si="1"/>
        <v>-0.266064814814815</v>
      </c>
      <c r="I29" s="2"/>
      <c r="J29" s="2"/>
      <c r="K29" s="2"/>
    </row>
    <row r="30" s="1" customFormat="1" ht="36" customHeight="1" spans="1:11">
      <c r="A30" s="69" t="s">
        <v>2140</v>
      </c>
      <c r="B30" s="83">
        <v>3000</v>
      </c>
      <c r="C30" s="83">
        <v>1030</v>
      </c>
      <c r="D30" s="73">
        <f t="shared" si="1"/>
        <v>-0.656666666666667</v>
      </c>
      <c r="I30" s="2"/>
      <c r="J30" s="2"/>
      <c r="K30" s="2"/>
    </row>
    <row r="31" s="1" customFormat="1" ht="36" customHeight="1" spans="1:11">
      <c r="A31" s="66" t="s">
        <v>2126</v>
      </c>
      <c r="B31" s="83"/>
      <c r="C31" s="83">
        <v>-6583</v>
      </c>
      <c r="D31" s="73"/>
      <c r="I31" s="2"/>
      <c r="J31" s="2"/>
      <c r="K31" s="2"/>
    </row>
    <row r="32" s="2" customFormat="1" ht="36" customHeight="1" spans="1:11">
      <c r="A32" s="66" t="s">
        <v>2141</v>
      </c>
      <c r="B32" s="67">
        <f>B19+B24-B28</f>
        <v>357500</v>
      </c>
      <c r="C32" s="67">
        <f>C19+C24-C28-C31</f>
        <v>422980</v>
      </c>
      <c r="D32" s="74">
        <f t="shared" ref="D32:D44" si="2">IFERROR((C32/B32-1),"")</f>
        <v>0.183160839160839</v>
      </c>
    </row>
    <row r="33" s="1" customFormat="1" ht="36" customHeight="1" spans="1:11">
      <c r="A33" s="78" t="s">
        <v>2142</v>
      </c>
      <c r="B33" s="79"/>
      <c r="C33" s="79"/>
      <c r="D33" s="80"/>
      <c r="I33" s="2"/>
      <c r="J33" s="2"/>
      <c r="K33" s="2"/>
    </row>
    <row r="34" s="2" customFormat="1" ht="36" customHeight="1" spans="1:11">
      <c r="A34" s="66" t="s">
        <v>2143</v>
      </c>
      <c r="B34" s="84">
        <f t="shared" ref="B34:B36" si="3">B5+B19</f>
        <v>479268</v>
      </c>
      <c r="C34" s="84">
        <f>C35+C36</f>
        <v>514478</v>
      </c>
      <c r="D34" s="74">
        <f t="shared" si="2"/>
        <v>0.0734662026256707</v>
      </c>
      <c r="G34" s="85"/>
    </row>
    <row r="35" s="1" customFormat="1" ht="36" customHeight="1" spans="1:11">
      <c r="A35" s="69" t="s">
        <v>2144</v>
      </c>
      <c r="B35" s="87">
        <f t="shared" si="3"/>
        <v>464668</v>
      </c>
      <c r="C35" s="87">
        <f>B17+B32</f>
        <v>514478</v>
      </c>
      <c r="D35" s="77">
        <f t="shared" si="2"/>
        <v>0.107194814362082</v>
      </c>
      <c r="I35" s="2"/>
      <c r="J35" s="2"/>
      <c r="K35" s="2"/>
    </row>
    <row r="36" s="1" customFormat="1" ht="36" customHeight="1" spans="1:11">
      <c r="A36" s="69" t="s">
        <v>2145</v>
      </c>
      <c r="B36" s="86">
        <f t="shared" si="3"/>
        <v>0</v>
      </c>
      <c r="C36" s="86">
        <f>B7+C21</f>
        <v>0</v>
      </c>
      <c r="D36" s="73" t="str">
        <f t="shared" si="2"/>
        <v/>
      </c>
      <c r="I36" s="2"/>
      <c r="J36" s="2"/>
      <c r="K36" s="2"/>
    </row>
    <row r="37" s="2" customFormat="1" ht="36" customHeight="1" spans="1:11">
      <c r="A37" s="66" t="s">
        <v>2146</v>
      </c>
      <c r="B37" s="84">
        <f t="shared" ref="B37:B44" si="4">B8+B23</f>
        <v>526600</v>
      </c>
      <c r="C37" s="84">
        <f t="shared" ref="C37:C44" si="5">C8+C23</f>
        <v>596310</v>
      </c>
      <c r="D37" s="74">
        <f t="shared" si="2"/>
        <v>0.132377516141284</v>
      </c>
    </row>
    <row r="38" s="2" customFormat="1" ht="36" customHeight="1" spans="1:11">
      <c r="A38" s="66" t="s">
        <v>2147</v>
      </c>
      <c r="B38" s="84">
        <f t="shared" si="4"/>
        <v>67410</v>
      </c>
      <c r="C38" s="84">
        <f t="shared" si="5"/>
        <v>110280</v>
      </c>
      <c r="D38" s="74">
        <f t="shared" si="2"/>
        <v>0.635959056519804</v>
      </c>
    </row>
    <row r="39" s="1" customFormat="1" ht="36" customHeight="1" spans="1:11">
      <c r="A39" s="69" t="s">
        <v>2148</v>
      </c>
      <c r="B39" s="86">
        <v>39000</v>
      </c>
      <c r="C39" s="86">
        <f t="shared" si="5"/>
        <v>59927</v>
      </c>
      <c r="D39" s="73">
        <f t="shared" si="2"/>
        <v>0.536589743589744</v>
      </c>
      <c r="I39" s="2"/>
      <c r="J39" s="2"/>
      <c r="K39" s="2"/>
    </row>
    <row r="40" s="1" customFormat="1" ht="36" customHeight="1" spans="1:11">
      <c r="A40" s="69" t="s">
        <v>2149</v>
      </c>
      <c r="B40" s="86">
        <f t="shared" si="4"/>
        <v>28410</v>
      </c>
      <c r="C40" s="86">
        <f t="shared" si="5"/>
        <v>50353</v>
      </c>
      <c r="D40" s="73">
        <f t="shared" si="2"/>
        <v>0.772368884195706</v>
      </c>
      <c r="I40" s="2"/>
      <c r="J40" s="2"/>
      <c r="K40" s="2"/>
    </row>
    <row r="41" s="1" customFormat="1" ht="36" customHeight="1" spans="1:11">
      <c r="A41" s="69" t="s">
        <v>2150</v>
      </c>
      <c r="B41" s="86">
        <f t="shared" si="4"/>
        <v>0</v>
      </c>
      <c r="C41" s="86">
        <f t="shared" si="5"/>
        <v>0</v>
      </c>
      <c r="D41" s="73" t="str">
        <f t="shared" si="2"/>
        <v/>
      </c>
      <c r="I41" s="2"/>
      <c r="J41" s="2"/>
      <c r="K41" s="2"/>
    </row>
    <row r="42" s="2" customFormat="1" ht="36" customHeight="1" spans="1:11">
      <c r="A42" s="66" t="s">
        <v>2151</v>
      </c>
      <c r="B42" s="84">
        <f t="shared" si="4"/>
        <v>32200</v>
      </c>
      <c r="C42" s="84">
        <f t="shared" si="5"/>
        <v>54315</v>
      </c>
      <c r="D42" s="74">
        <f t="shared" si="2"/>
        <v>0.686801242236025</v>
      </c>
    </row>
    <row r="43" s="1" customFormat="1" ht="36" customHeight="1" spans="1:11">
      <c r="A43" s="69" t="s">
        <v>2152</v>
      </c>
      <c r="B43" s="86">
        <f t="shared" si="4"/>
        <v>28410</v>
      </c>
      <c r="C43" s="86">
        <f t="shared" si="5"/>
        <v>50353</v>
      </c>
      <c r="D43" s="73">
        <f t="shared" si="2"/>
        <v>0.772368884195706</v>
      </c>
      <c r="I43" s="2"/>
      <c r="J43" s="2"/>
      <c r="K43" s="2"/>
    </row>
    <row r="44" s="1" customFormat="1" ht="36" customHeight="1" spans="1:11">
      <c r="A44" s="69" t="s">
        <v>2153</v>
      </c>
      <c r="B44" s="86">
        <f t="shared" si="4"/>
        <v>3790</v>
      </c>
      <c r="C44" s="86">
        <f t="shared" si="5"/>
        <v>3962</v>
      </c>
      <c r="D44" s="73">
        <f t="shared" si="2"/>
        <v>0.045382585751979</v>
      </c>
      <c r="I44" s="2"/>
      <c r="J44" s="2"/>
      <c r="K44" s="2"/>
    </row>
    <row r="45" s="1" customFormat="1" ht="36" customHeight="1" spans="1:11">
      <c r="A45" s="66" t="s">
        <v>2126</v>
      </c>
      <c r="B45" s="87"/>
      <c r="C45" s="84">
        <v>-14783</v>
      </c>
      <c r="D45" s="77"/>
      <c r="I45" s="2"/>
      <c r="J45" s="2"/>
      <c r="K45" s="2"/>
    </row>
    <row r="46" s="2" customFormat="1" ht="36" customHeight="1" spans="1:11">
      <c r="A46" s="66" t="s">
        <v>2154</v>
      </c>
      <c r="B46" s="84">
        <f>B17+B32</f>
        <v>514478</v>
      </c>
      <c r="C46" s="84">
        <f>C17+C32</f>
        <v>585226</v>
      </c>
      <c r="D46" s="74">
        <f>IFERROR((C46/B46-1),"")</f>
        <v>0.13751414054634</v>
      </c>
    </row>
  </sheetData>
  <mergeCells count="4">
    <mergeCell ref="A1:D1"/>
    <mergeCell ref="A4:D4"/>
    <mergeCell ref="A18:D18"/>
    <mergeCell ref="A33:D33"/>
  </mergeCells>
  <printOptions horizontalCentered="1"/>
  <pageMargins left="0.786805555555556" right="0.786805555555556" top="0.786805555555556" bottom="0.786805555555556" header="0.511805555555556" footer="0.511805555555556"/>
  <pageSetup paperSize="9" scale="70" orientation="portrait" blackAndWhite="1" horizontalDpi="600"/>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tabColor theme="9" tint="0.4"/>
  </sheetPr>
  <dimension ref="A1:K46"/>
  <sheetViews>
    <sheetView showZeros="0" zoomScale="70" zoomScaleNormal="70" workbookViewId="0">
      <pane ySplit="3" topLeftCell="A14" activePane="bottomLeft" state="frozen"/>
      <selection/>
      <selection pane="bottomLeft" activeCell="H6" sqref="H6"/>
    </sheetView>
  </sheetViews>
  <sheetFormatPr defaultColWidth="10" defaultRowHeight="14.25"/>
  <cols>
    <col min="1" max="1" width="53.4916666666667" style="22" customWidth="1"/>
    <col min="2" max="3" width="19.8333333333333" style="23" customWidth="1"/>
    <col min="4" max="4" width="22.0583333333333" style="22" customWidth="1"/>
    <col min="5" max="6" width="10" style="22"/>
    <col min="7" max="7" width="11.1333333333333" style="22"/>
    <col min="8" max="16384" width="10" style="22"/>
  </cols>
  <sheetData>
    <row r="1" s="22" customFormat="1" ht="41" customHeight="1" spans="1:11">
      <c r="A1" s="4" t="s">
        <v>2155</v>
      </c>
      <c r="B1" s="5"/>
      <c r="C1" s="5"/>
      <c r="D1" s="4"/>
      <c r="E1" s="26"/>
      <c r="F1" s="26"/>
      <c r="G1" s="26"/>
    </row>
    <row r="2" s="22" customFormat="1" ht="25" customHeight="1" spans="1:11">
      <c r="A2" s="45" t="s">
        <v>2156</v>
      </c>
      <c r="B2" s="60"/>
      <c r="C2" s="60"/>
      <c r="D2" s="61" t="s">
        <v>2</v>
      </c>
    </row>
    <row r="3" s="1" customFormat="1" ht="36" customHeight="1" spans="1:11">
      <c r="A3" s="29" t="s">
        <v>4</v>
      </c>
      <c r="B3" s="62" t="s">
        <v>5</v>
      </c>
      <c r="C3" s="62" t="s">
        <v>1642</v>
      </c>
      <c r="D3" s="51" t="s">
        <v>2113</v>
      </c>
    </row>
    <row r="4" s="1" customFormat="1" ht="36" customHeight="1" spans="1:11">
      <c r="A4" s="63" t="s">
        <v>2114</v>
      </c>
      <c r="B4" s="64"/>
      <c r="C4" s="64"/>
      <c r="D4" s="65"/>
    </row>
    <row r="5" s="2" customFormat="1" ht="36" customHeight="1" spans="1:11">
      <c r="A5" s="66" t="s">
        <v>2115</v>
      </c>
      <c r="B5" s="67">
        <v>157768</v>
      </c>
      <c r="C5" s="67">
        <v>156978</v>
      </c>
      <c r="D5" s="68">
        <f t="shared" ref="D5:D15" si="0">IFERROR((C5/B5-1),"")</f>
        <v>-0.00500735256832818</v>
      </c>
    </row>
    <row r="6" s="1" customFormat="1" ht="36" customHeight="1" spans="1:11">
      <c r="A6" s="69" t="s">
        <v>2116</v>
      </c>
      <c r="B6" s="70">
        <v>157768</v>
      </c>
      <c r="C6" s="70">
        <v>156978</v>
      </c>
      <c r="D6" s="71">
        <f t="shared" si="0"/>
        <v>-0.00500735256832818</v>
      </c>
      <c r="I6" s="2"/>
      <c r="J6" s="2"/>
      <c r="K6" s="2"/>
    </row>
    <row r="7" s="1" customFormat="1" ht="36" customHeight="1" spans="1:11">
      <c r="A7" s="69" t="s">
        <v>2117</v>
      </c>
      <c r="B7" s="70"/>
      <c r="C7" s="72"/>
      <c r="D7" s="73" t="str">
        <f>IFERROR((B7/#REF!-1),"")</f>
        <v/>
      </c>
      <c r="I7" s="2"/>
      <c r="J7" s="2"/>
      <c r="K7" s="2"/>
    </row>
    <row r="8" s="2" customFormat="1" ht="36" customHeight="1" spans="1:11">
      <c r="A8" s="66" t="s">
        <v>2118</v>
      </c>
      <c r="B8" s="67">
        <v>163000</v>
      </c>
      <c r="C8" s="67">
        <v>163000</v>
      </c>
      <c r="D8" s="74" t="str">
        <f>IFERROR((B8/#REF!-1),"")</f>
        <v/>
      </c>
      <c r="E8" s="75"/>
    </row>
    <row r="9" s="2" customFormat="1" ht="36" customHeight="1" spans="1:11">
      <c r="A9" s="66" t="s">
        <v>2119</v>
      </c>
      <c r="B9" s="67">
        <f>SUM(B10:B12)</f>
        <v>6810</v>
      </c>
      <c r="C9" s="67">
        <f>SUM(C10:C12)</f>
        <v>34500</v>
      </c>
      <c r="D9" s="74">
        <f t="shared" si="0"/>
        <v>4.06607929515418</v>
      </c>
    </row>
    <row r="10" s="1" customFormat="1" ht="36" customHeight="1" spans="1:11">
      <c r="A10" s="69" t="s">
        <v>2120</v>
      </c>
      <c r="B10" s="70"/>
      <c r="C10" s="72"/>
      <c r="D10" s="73" t="str">
        <f t="shared" si="0"/>
        <v/>
      </c>
      <c r="I10" s="2"/>
      <c r="J10" s="2"/>
      <c r="K10" s="2"/>
    </row>
    <row r="11" s="1" customFormat="1" ht="36" customHeight="1" spans="1:11">
      <c r="A11" s="69" t="s">
        <v>2121</v>
      </c>
      <c r="B11" s="70">
        <v>6810</v>
      </c>
      <c r="C11" s="70">
        <v>34500</v>
      </c>
      <c r="D11" s="73">
        <f t="shared" si="0"/>
        <v>4.06607929515418</v>
      </c>
      <c r="I11" s="2"/>
      <c r="J11" s="2"/>
      <c r="K11" s="2"/>
    </row>
    <row r="12" s="1" customFormat="1" ht="36" customHeight="1" spans="1:11">
      <c r="A12" s="69" t="s">
        <v>2122</v>
      </c>
      <c r="B12" s="70"/>
      <c r="C12" s="72"/>
      <c r="D12" s="73" t="str">
        <f t="shared" si="0"/>
        <v/>
      </c>
      <c r="I12" s="2"/>
      <c r="J12" s="2"/>
      <c r="K12" s="2"/>
    </row>
    <row r="13" s="2" customFormat="1" ht="36" customHeight="1" spans="1:11">
      <c r="A13" s="66" t="s">
        <v>2123</v>
      </c>
      <c r="B13" s="67">
        <f>SUM(B14:B15)</f>
        <v>7600</v>
      </c>
      <c r="C13" s="67">
        <f>C14+C15</f>
        <v>37432</v>
      </c>
      <c r="D13" s="74">
        <f t="shared" si="0"/>
        <v>3.92526315789474</v>
      </c>
    </row>
    <row r="14" s="1" customFormat="1" ht="36" customHeight="1" spans="1:11">
      <c r="A14" s="69" t="s">
        <v>2124</v>
      </c>
      <c r="B14" s="70">
        <v>6810</v>
      </c>
      <c r="C14" s="70">
        <f>26300+8200</f>
        <v>34500</v>
      </c>
      <c r="D14" s="73">
        <f t="shared" si="0"/>
        <v>4.06607929515418</v>
      </c>
      <c r="I14" s="2"/>
      <c r="J14" s="2"/>
      <c r="K14" s="2"/>
    </row>
    <row r="15" s="1" customFormat="1" ht="36" customHeight="1" spans="1:11">
      <c r="A15" s="69" t="s">
        <v>2125</v>
      </c>
      <c r="B15" s="70">
        <v>790</v>
      </c>
      <c r="C15" s="70">
        <v>2932</v>
      </c>
      <c r="D15" s="73">
        <f t="shared" si="0"/>
        <v>2.71139240506329</v>
      </c>
      <c r="I15" s="2"/>
      <c r="J15" s="2"/>
      <c r="K15" s="2"/>
    </row>
    <row r="16" s="1" customFormat="1" ht="36" customHeight="1" spans="1:11">
      <c r="A16" s="66" t="s">
        <v>2126</v>
      </c>
      <c r="B16" s="76"/>
      <c r="C16" s="67">
        <v>-8200</v>
      </c>
      <c r="D16" s="77"/>
      <c r="I16" s="2"/>
      <c r="J16" s="2"/>
      <c r="K16" s="2"/>
    </row>
    <row r="17" s="2" customFormat="1" ht="36" customHeight="1" spans="1:11">
      <c r="A17" s="66" t="s">
        <v>2127</v>
      </c>
      <c r="B17" s="67">
        <v>156978</v>
      </c>
      <c r="C17" s="67">
        <f>C5+C9-C13-C16</f>
        <v>162246</v>
      </c>
      <c r="D17" s="74">
        <f t="shared" ref="D17:D30" si="1">IFERROR((C17/B17-1),"")</f>
        <v>0.0335588426403699</v>
      </c>
    </row>
    <row r="18" s="1" customFormat="1" ht="36" customHeight="1" spans="1:11">
      <c r="A18" s="78" t="s">
        <v>2128</v>
      </c>
      <c r="B18" s="79"/>
      <c r="C18" s="79"/>
      <c r="D18" s="80"/>
      <c r="E18" s="81"/>
      <c r="I18" s="2"/>
      <c r="J18" s="2"/>
      <c r="K18" s="2"/>
    </row>
    <row r="19" s="2" customFormat="1" ht="36" customHeight="1" spans="1:11">
      <c r="A19" s="66" t="s">
        <v>2129</v>
      </c>
      <c r="B19" s="82">
        <f>SUM(B20:B22)</f>
        <v>321500</v>
      </c>
      <c r="C19" s="82">
        <v>357500</v>
      </c>
      <c r="D19" s="74">
        <f t="shared" si="1"/>
        <v>0.111975116640747</v>
      </c>
    </row>
    <row r="20" s="1" customFormat="1" ht="36" customHeight="1" spans="1:11">
      <c r="A20" s="69" t="s">
        <v>2130</v>
      </c>
      <c r="B20" s="83">
        <v>306900</v>
      </c>
      <c r="C20" s="83">
        <v>357500</v>
      </c>
      <c r="D20" s="73">
        <f t="shared" si="1"/>
        <v>0.164874551971326</v>
      </c>
      <c r="I20" s="2"/>
      <c r="J20" s="2"/>
      <c r="K20" s="2"/>
    </row>
    <row r="21" s="1" customFormat="1" ht="36" customHeight="1" spans="1:11">
      <c r="A21" s="69" t="s">
        <v>2131</v>
      </c>
      <c r="B21" s="83"/>
      <c r="C21" s="83"/>
      <c r="D21" s="73" t="str">
        <f t="shared" si="1"/>
        <v/>
      </c>
      <c r="I21" s="2"/>
      <c r="J21" s="2"/>
      <c r="K21" s="2"/>
    </row>
    <row r="22" s="1" customFormat="1" ht="36" customHeight="1" spans="1:11">
      <c r="A22" s="69" t="s">
        <v>2132</v>
      </c>
      <c r="B22" s="83">
        <v>14600</v>
      </c>
      <c r="C22" s="83"/>
      <c r="D22" s="73">
        <f t="shared" si="1"/>
        <v>-1</v>
      </c>
      <c r="I22" s="2"/>
      <c r="J22" s="2"/>
      <c r="K22" s="2"/>
    </row>
    <row r="23" s="2" customFormat="1" ht="36" customHeight="1" spans="1:11">
      <c r="A23" s="66" t="s">
        <v>2133</v>
      </c>
      <c r="B23" s="82">
        <v>363600</v>
      </c>
      <c r="C23" s="82">
        <v>430110</v>
      </c>
      <c r="D23" s="74">
        <f t="shared" si="1"/>
        <v>0.182920792079208</v>
      </c>
    </row>
    <row r="24" s="2" customFormat="1" ht="36" customHeight="1" spans="1:11">
      <c r="A24" s="66" t="s">
        <v>2134</v>
      </c>
      <c r="B24" s="82">
        <f>B25+B26+B27</f>
        <v>60600</v>
      </c>
      <c r="C24" s="82">
        <f>C25+C26+C27</f>
        <v>75780</v>
      </c>
      <c r="D24" s="74">
        <f t="shared" si="1"/>
        <v>0.25049504950495</v>
      </c>
    </row>
    <row r="25" s="1" customFormat="1" ht="36" customHeight="1" spans="1:11">
      <c r="A25" s="69" t="s">
        <v>2135</v>
      </c>
      <c r="B25" s="83">
        <v>39000</v>
      </c>
      <c r="C25" s="83">
        <v>59927</v>
      </c>
      <c r="D25" s="73">
        <f t="shared" si="1"/>
        <v>0.536589743589744</v>
      </c>
      <c r="I25" s="2"/>
      <c r="J25" s="2"/>
      <c r="K25" s="2"/>
    </row>
    <row r="26" s="1" customFormat="1" ht="36" customHeight="1" spans="1:11">
      <c r="A26" s="69" t="s">
        <v>2136</v>
      </c>
      <c r="B26" s="83">
        <v>21600</v>
      </c>
      <c r="C26" s="83">
        <v>15853</v>
      </c>
      <c r="D26" s="73">
        <f t="shared" si="1"/>
        <v>-0.266064814814815</v>
      </c>
      <c r="I26" s="2"/>
      <c r="J26" s="2"/>
      <c r="K26" s="2"/>
    </row>
    <row r="27" s="1" customFormat="1" ht="36" customHeight="1" spans="1:11">
      <c r="A27" s="69" t="s">
        <v>2137</v>
      </c>
      <c r="B27" s="83"/>
      <c r="C27" s="83"/>
      <c r="D27" s="73" t="str">
        <f t="shared" si="1"/>
        <v/>
      </c>
      <c r="I27" s="2"/>
      <c r="J27" s="2"/>
      <c r="K27" s="2"/>
    </row>
    <row r="28" s="2" customFormat="1" ht="36" customHeight="1" spans="1:11">
      <c r="A28" s="66" t="s">
        <v>2138</v>
      </c>
      <c r="B28" s="82">
        <f>B29+B30</f>
        <v>24600</v>
      </c>
      <c r="C28" s="82">
        <f>C29+C30</f>
        <v>16883</v>
      </c>
      <c r="D28" s="74">
        <f t="shared" si="1"/>
        <v>-0.31369918699187</v>
      </c>
    </row>
    <row r="29" s="1" customFormat="1" ht="36" customHeight="1" spans="1:11">
      <c r="A29" s="69" t="s">
        <v>2139</v>
      </c>
      <c r="B29" s="83">
        <v>21600</v>
      </c>
      <c r="C29" s="83">
        <v>15853</v>
      </c>
      <c r="D29" s="73">
        <f t="shared" si="1"/>
        <v>-0.266064814814815</v>
      </c>
      <c r="I29" s="2"/>
      <c r="J29" s="2"/>
      <c r="K29" s="2"/>
    </row>
    <row r="30" s="1" customFormat="1" ht="36" customHeight="1" spans="1:11">
      <c r="A30" s="69" t="s">
        <v>2140</v>
      </c>
      <c r="B30" s="83">
        <v>3000</v>
      </c>
      <c r="C30" s="83">
        <v>1030</v>
      </c>
      <c r="D30" s="73">
        <f t="shared" si="1"/>
        <v>-0.656666666666667</v>
      </c>
      <c r="I30" s="2"/>
      <c r="J30" s="2"/>
      <c r="K30" s="2"/>
    </row>
    <row r="31" s="1" customFormat="1" ht="36" customHeight="1" spans="1:11">
      <c r="A31" s="66" t="s">
        <v>2126</v>
      </c>
      <c r="B31" s="83"/>
      <c r="C31" s="83">
        <v>-6583</v>
      </c>
      <c r="D31" s="73"/>
      <c r="I31" s="2"/>
      <c r="J31" s="2"/>
      <c r="K31" s="2"/>
    </row>
    <row r="32" s="2" customFormat="1" ht="36" customHeight="1" spans="1:11">
      <c r="A32" s="66" t="s">
        <v>2141</v>
      </c>
      <c r="B32" s="67">
        <f>B19+B24-B28</f>
        <v>357500</v>
      </c>
      <c r="C32" s="67">
        <f>C19+C24-C28-C31</f>
        <v>422980</v>
      </c>
      <c r="D32" s="74">
        <f t="shared" ref="D32:D44" si="2">IFERROR((C32/B32-1),"")</f>
        <v>0.183160839160839</v>
      </c>
    </row>
    <row r="33" s="1" customFormat="1" ht="36" customHeight="1" spans="1:11">
      <c r="A33" s="78" t="s">
        <v>2142</v>
      </c>
      <c r="B33" s="79"/>
      <c r="C33" s="79"/>
      <c r="D33" s="80"/>
      <c r="I33" s="2"/>
      <c r="J33" s="2"/>
      <c r="K33" s="2"/>
    </row>
    <row r="34" s="2" customFormat="1" ht="36" customHeight="1" spans="1:11">
      <c r="A34" s="66" t="s">
        <v>2143</v>
      </c>
      <c r="B34" s="84">
        <f t="shared" ref="B34:B36" si="3">B5+B19</f>
        <v>479268</v>
      </c>
      <c r="C34" s="84">
        <f>C35+C36</f>
        <v>514478</v>
      </c>
      <c r="D34" s="74">
        <f t="shared" si="2"/>
        <v>0.0734662026256707</v>
      </c>
      <c r="G34" s="85"/>
    </row>
    <row r="35" s="1" customFormat="1" ht="36" customHeight="1" spans="1:11">
      <c r="A35" s="69" t="s">
        <v>2144</v>
      </c>
      <c r="B35" s="86">
        <f t="shared" si="3"/>
        <v>464668</v>
      </c>
      <c r="C35" s="86">
        <f>B17+B32</f>
        <v>514478</v>
      </c>
      <c r="D35" s="73">
        <f t="shared" si="2"/>
        <v>0.107194814362082</v>
      </c>
      <c r="I35" s="2"/>
      <c r="J35" s="2"/>
      <c r="K35" s="2"/>
    </row>
    <row r="36" s="1" customFormat="1" ht="36" customHeight="1" spans="1:11">
      <c r="A36" s="69" t="s">
        <v>2145</v>
      </c>
      <c r="B36" s="86">
        <f t="shared" si="3"/>
        <v>0</v>
      </c>
      <c r="C36" s="86">
        <f>B7+C21</f>
        <v>0</v>
      </c>
      <c r="D36" s="73" t="str">
        <f t="shared" si="2"/>
        <v/>
      </c>
      <c r="I36" s="2"/>
      <c r="J36" s="2"/>
      <c r="K36" s="2"/>
    </row>
    <row r="37" s="2" customFormat="1" ht="36" customHeight="1" spans="1:11">
      <c r="A37" s="66" t="s">
        <v>2146</v>
      </c>
      <c r="B37" s="84">
        <f t="shared" ref="B37:B44" si="4">B8+B23</f>
        <v>526600</v>
      </c>
      <c r="C37" s="84">
        <f t="shared" ref="C37:C44" si="5">C8+C23</f>
        <v>593110</v>
      </c>
      <c r="D37" s="74">
        <f t="shared" si="2"/>
        <v>0.126300797569313</v>
      </c>
    </row>
    <row r="38" s="2" customFormat="1" ht="36" customHeight="1" spans="1:11">
      <c r="A38" s="66" t="s">
        <v>2147</v>
      </c>
      <c r="B38" s="84">
        <f t="shared" si="4"/>
        <v>67410</v>
      </c>
      <c r="C38" s="84">
        <f t="shared" si="5"/>
        <v>110280</v>
      </c>
      <c r="D38" s="74">
        <f t="shared" si="2"/>
        <v>0.635959056519804</v>
      </c>
    </row>
    <row r="39" s="1" customFormat="1" ht="36" customHeight="1" spans="1:11">
      <c r="A39" s="69" t="s">
        <v>2148</v>
      </c>
      <c r="B39" s="86">
        <v>39000</v>
      </c>
      <c r="C39" s="86">
        <f t="shared" si="5"/>
        <v>59927</v>
      </c>
      <c r="D39" s="73">
        <f t="shared" si="2"/>
        <v>0.536589743589744</v>
      </c>
      <c r="I39" s="2"/>
      <c r="J39" s="2"/>
      <c r="K39" s="2"/>
    </row>
    <row r="40" s="1" customFormat="1" ht="36" customHeight="1" spans="1:11">
      <c r="A40" s="69" t="s">
        <v>2149</v>
      </c>
      <c r="B40" s="86">
        <f t="shared" si="4"/>
        <v>28410</v>
      </c>
      <c r="C40" s="86">
        <f t="shared" si="5"/>
        <v>50353</v>
      </c>
      <c r="D40" s="73">
        <f t="shared" si="2"/>
        <v>0.772368884195706</v>
      </c>
      <c r="I40" s="2"/>
      <c r="J40" s="2"/>
      <c r="K40" s="2"/>
    </row>
    <row r="41" s="1" customFormat="1" ht="36" customHeight="1" spans="1:11">
      <c r="A41" s="69" t="s">
        <v>2150</v>
      </c>
      <c r="B41" s="86">
        <f t="shared" si="4"/>
        <v>0</v>
      </c>
      <c r="C41" s="86">
        <f t="shared" si="5"/>
        <v>0</v>
      </c>
      <c r="D41" s="73" t="str">
        <f t="shared" si="2"/>
        <v/>
      </c>
      <c r="I41" s="2"/>
      <c r="J41" s="2"/>
      <c r="K41" s="2"/>
    </row>
    <row r="42" s="2" customFormat="1" ht="36" customHeight="1" spans="1:11">
      <c r="A42" s="66" t="s">
        <v>2151</v>
      </c>
      <c r="B42" s="84">
        <f t="shared" si="4"/>
        <v>32200</v>
      </c>
      <c r="C42" s="84">
        <f t="shared" si="5"/>
        <v>54315</v>
      </c>
      <c r="D42" s="74">
        <f t="shared" si="2"/>
        <v>0.686801242236025</v>
      </c>
    </row>
    <row r="43" s="1" customFormat="1" ht="36" customHeight="1" spans="1:11">
      <c r="A43" s="69" t="s">
        <v>2152</v>
      </c>
      <c r="B43" s="86">
        <f t="shared" si="4"/>
        <v>28410</v>
      </c>
      <c r="C43" s="86">
        <f t="shared" si="5"/>
        <v>50353</v>
      </c>
      <c r="D43" s="73">
        <f t="shared" si="2"/>
        <v>0.772368884195706</v>
      </c>
      <c r="I43" s="2"/>
      <c r="J43" s="2"/>
      <c r="K43" s="2"/>
    </row>
    <row r="44" s="1" customFormat="1" ht="36" customHeight="1" spans="1:11">
      <c r="A44" s="69" t="s">
        <v>2153</v>
      </c>
      <c r="B44" s="86">
        <f t="shared" si="4"/>
        <v>3790</v>
      </c>
      <c r="C44" s="86">
        <f t="shared" si="5"/>
        <v>3962</v>
      </c>
      <c r="D44" s="73">
        <f t="shared" si="2"/>
        <v>0.045382585751979</v>
      </c>
      <c r="I44" s="2"/>
      <c r="J44" s="2"/>
      <c r="K44" s="2"/>
    </row>
    <row r="45" s="1" customFormat="1" ht="36" customHeight="1" spans="1:11">
      <c r="A45" s="66" t="s">
        <v>2126</v>
      </c>
      <c r="B45" s="87"/>
      <c r="C45" s="84">
        <v>-14783</v>
      </c>
      <c r="D45" s="77"/>
      <c r="I45" s="2"/>
      <c r="J45" s="2"/>
      <c r="K45" s="2"/>
    </row>
    <row r="46" s="2" customFormat="1" ht="36" customHeight="1" spans="1:11">
      <c r="A46" s="66" t="s">
        <v>2154</v>
      </c>
      <c r="B46" s="84">
        <f>B17+B32</f>
        <v>514478</v>
      </c>
      <c r="C46" s="84">
        <f>C17+C32</f>
        <v>585226</v>
      </c>
      <c r="D46" s="74">
        <f>IFERROR((C46/B46-1),"")</f>
        <v>0.13751414054634</v>
      </c>
    </row>
  </sheetData>
  <mergeCells count="4">
    <mergeCell ref="A1:D1"/>
    <mergeCell ref="A4:D4"/>
    <mergeCell ref="A18:D18"/>
    <mergeCell ref="A33:D33"/>
  </mergeCells>
  <printOptions horizontalCentered="1"/>
  <pageMargins left="0.786805555555556" right="0.786805555555556" top="0.786805555555556" bottom="0.786805555555556" header="0.511805555555556" footer="0.511805555555556"/>
  <pageSetup paperSize="9" scale="70" orientation="portrait" blackAndWhite="1" horizontalDpi="600"/>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tabColor theme="9" tint="0.4"/>
  </sheetPr>
  <dimension ref="A1:E24"/>
  <sheetViews>
    <sheetView showZeros="0" zoomScale="70" zoomScaleNormal="70" workbookViewId="0">
      <selection activeCell="A1" sqref="$A1:$XFD1048576"/>
    </sheetView>
  </sheetViews>
  <sheetFormatPr defaultColWidth="10" defaultRowHeight="14.25" outlineLevelCol="4"/>
  <cols>
    <col min="1" max="1" width="47.1083333333333" style="22" customWidth="1"/>
    <col min="2" max="3" width="20.7833333333333" style="23" customWidth="1"/>
    <col min="4" max="4" width="20.7833333333333" style="22" customWidth="1"/>
    <col min="5" max="16384" width="10" style="22"/>
  </cols>
  <sheetData>
    <row r="1" s="22" customFormat="1" ht="44" customHeight="1" spans="1:5">
      <c r="A1" s="4" t="s">
        <v>2157</v>
      </c>
      <c r="B1" s="5"/>
      <c r="C1" s="5"/>
      <c r="D1" s="4"/>
      <c r="E1" s="26"/>
    </row>
    <row r="2" s="22" customFormat="1" ht="34" customHeight="1" spans="1:5">
      <c r="A2" s="45" t="s">
        <v>2158</v>
      </c>
      <c r="B2" s="46"/>
      <c r="C2" s="47"/>
      <c r="D2" s="48" t="s">
        <v>2</v>
      </c>
    </row>
    <row r="3" s="22" customFormat="1" ht="25" customHeight="1" spans="1:5">
      <c r="A3" s="49" t="s">
        <v>2159</v>
      </c>
      <c r="B3" s="50" t="s">
        <v>5</v>
      </c>
      <c r="C3" s="50" t="s">
        <v>1642</v>
      </c>
      <c r="D3" s="51" t="s">
        <v>2113</v>
      </c>
    </row>
    <row r="4" s="22" customFormat="1" ht="25" customHeight="1" spans="1:5">
      <c r="A4" s="52" t="s">
        <v>2160</v>
      </c>
      <c r="B4" s="53">
        <f>B5+B6+B7+B8</f>
        <v>112200</v>
      </c>
      <c r="C4" s="53">
        <f>C5+C6+C7+C8</f>
        <v>110400</v>
      </c>
      <c r="D4" s="54">
        <f t="shared" ref="D4:D24" si="0">IFERROR((C4/B4-1),"")</f>
        <v>-0.0160427807486631</v>
      </c>
    </row>
    <row r="5" s="22" customFormat="1" ht="25" customHeight="1" spans="1:5">
      <c r="A5" s="55" t="s">
        <v>2161</v>
      </c>
      <c r="B5" s="34"/>
      <c r="C5" s="34">
        <v>0</v>
      </c>
      <c r="D5" s="54" t="str">
        <f t="shared" si="0"/>
        <v/>
      </c>
    </row>
    <row r="6" s="22" customFormat="1" ht="25" customHeight="1" spans="1:5">
      <c r="A6" s="55" t="s">
        <v>2162</v>
      </c>
      <c r="B6" s="34">
        <v>38000</v>
      </c>
      <c r="C6" s="34">
        <v>37000</v>
      </c>
      <c r="D6" s="54">
        <f t="shared" si="0"/>
        <v>-0.0263157894736842</v>
      </c>
    </row>
    <row r="7" s="22" customFormat="1" ht="25" customHeight="1" spans="1:5">
      <c r="A7" s="55" t="s">
        <v>2163</v>
      </c>
      <c r="B7" s="34"/>
      <c r="C7" s="34">
        <v>0</v>
      </c>
      <c r="D7" s="54" t="str">
        <f t="shared" si="0"/>
        <v/>
      </c>
    </row>
    <row r="8" s="22" customFormat="1" ht="25" customHeight="1" spans="1:5">
      <c r="A8" s="55" t="s">
        <v>2164</v>
      </c>
      <c r="B8" s="34">
        <v>74200</v>
      </c>
      <c r="C8" s="34">
        <v>73400</v>
      </c>
      <c r="D8" s="54">
        <f t="shared" si="0"/>
        <v>-0.0107816711590296</v>
      </c>
    </row>
    <row r="9" s="22" customFormat="1" ht="25" customHeight="1" spans="1:5">
      <c r="A9" s="55" t="s">
        <v>2165</v>
      </c>
      <c r="B9" s="34"/>
      <c r="C9" s="34">
        <v>0</v>
      </c>
      <c r="D9" s="54" t="str">
        <f t="shared" si="0"/>
        <v/>
      </c>
    </row>
    <row r="10" s="22" customFormat="1" ht="25" customHeight="1" spans="1:5">
      <c r="A10" s="55" t="s">
        <v>2166</v>
      </c>
      <c r="B10" s="34">
        <v>37200</v>
      </c>
      <c r="C10" s="34">
        <v>36400</v>
      </c>
      <c r="D10" s="54">
        <f t="shared" si="0"/>
        <v>-0.021505376344086</v>
      </c>
    </row>
    <row r="11" s="22" customFormat="1" ht="25" customHeight="1" spans="1:5">
      <c r="A11" s="55" t="s">
        <v>2167</v>
      </c>
      <c r="B11" s="34">
        <v>37000</v>
      </c>
      <c r="C11" s="34">
        <v>37000</v>
      </c>
      <c r="D11" s="54">
        <f t="shared" si="0"/>
        <v>0</v>
      </c>
    </row>
    <row r="12" s="22" customFormat="1" ht="25" customHeight="1" spans="1:5">
      <c r="A12" s="52" t="s">
        <v>2168</v>
      </c>
      <c r="B12" s="53">
        <v>7000</v>
      </c>
      <c r="C12" s="53">
        <v>7000</v>
      </c>
      <c r="D12" s="54">
        <f t="shared" si="0"/>
        <v>0</v>
      </c>
    </row>
    <row r="13" s="22" customFormat="1" ht="25" customHeight="1" spans="1:5">
      <c r="A13" s="52" t="s">
        <v>2169</v>
      </c>
      <c r="B13" s="53">
        <f>B14+B15+B16</f>
        <v>35600</v>
      </c>
      <c r="C13" s="53">
        <f>C14+C15+C16</f>
        <v>35100</v>
      </c>
      <c r="D13" s="54">
        <f t="shared" si="0"/>
        <v>-0.0140449438202247</v>
      </c>
    </row>
    <row r="14" s="22" customFormat="1" ht="25" customHeight="1" spans="1:5">
      <c r="A14" s="55" t="s">
        <v>2170</v>
      </c>
      <c r="B14" s="34">
        <v>35600</v>
      </c>
      <c r="C14" s="34">
        <v>35100</v>
      </c>
      <c r="D14" s="54">
        <f t="shared" si="0"/>
        <v>-0.0140449438202247</v>
      </c>
    </row>
    <row r="15" s="22" customFormat="1" ht="25" customHeight="1" spans="1:5">
      <c r="A15" s="55" t="s">
        <v>2171</v>
      </c>
      <c r="B15" s="34"/>
      <c r="C15" s="34"/>
      <c r="D15" s="54" t="str">
        <f t="shared" si="0"/>
        <v/>
      </c>
    </row>
    <row r="16" s="22" customFormat="1" ht="25" customHeight="1" spans="1:5">
      <c r="A16" s="55" t="s">
        <v>2172</v>
      </c>
      <c r="B16" s="34"/>
      <c r="C16" s="34"/>
      <c r="D16" s="54" t="str">
        <f t="shared" si="0"/>
        <v/>
      </c>
    </row>
    <row r="17" s="22" customFormat="1" ht="25" customHeight="1" spans="1:4">
      <c r="A17" s="52" t="s">
        <v>2173</v>
      </c>
      <c r="B17" s="53">
        <f>0.3*10000</f>
        <v>3000</v>
      </c>
      <c r="C17" s="53">
        <v>3000</v>
      </c>
      <c r="D17" s="54">
        <f t="shared" si="0"/>
        <v>0</v>
      </c>
    </row>
    <row r="18" s="22" customFormat="1" ht="25" customHeight="1" spans="1:4">
      <c r="A18" s="52" t="s">
        <v>2174</v>
      </c>
      <c r="B18" s="53">
        <v>45000</v>
      </c>
      <c r="C18" s="53">
        <v>44800</v>
      </c>
      <c r="D18" s="54">
        <f t="shared" si="0"/>
        <v>-0.00444444444444447</v>
      </c>
    </row>
    <row r="19" s="22" customFormat="1" ht="25" customHeight="1" spans="1:4">
      <c r="A19" s="52" t="s">
        <v>2175</v>
      </c>
      <c r="B19" s="53">
        <f>SUM(B20:B21)</f>
        <v>41600</v>
      </c>
      <c r="C19" s="53">
        <f>SUM(C20:C21)</f>
        <v>41600</v>
      </c>
      <c r="D19" s="54">
        <f t="shared" si="0"/>
        <v>0</v>
      </c>
    </row>
    <row r="20" s="22" customFormat="1" ht="25" customHeight="1" spans="1:4">
      <c r="A20" s="55" t="s">
        <v>2176</v>
      </c>
      <c r="B20" s="34">
        <v>23900</v>
      </c>
      <c r="C20" s="34">
        <v>23900</v>
      </c>
      <c r="D20" s="54">
        <f t="shared" si="0"/>
        <v>0</v>
      </c>
    </row>
    <row r="21" s="22" customFormat="1" ht="25" customHeight="1" spans="1:4">
      <c r="A21" s="55" t="s">
        <v>2177</v>
      </c>
      <c r="B21" s="34">
        <v>17700</v>
      </c>
      <c r="C21" s="34">
        <v>17700</v>
      </c>
      <c r="D21" s="54">
        <f t="shared" si="0"/>
        <v>0</v>
      </c>
    </row>
    <row r="22" s="22" customFormat="1" ht="25" customHeight="1" spans="1:4">
      <c r="A22" s="52" t="s">
        <v>2178</v>
      </c>
      <c r="B22" s="34"/>
      <c r="C22" s="34">
        <v>74710</v>
      </c>
      <c r="D22" s="54" t="str">
        <f t="shared" si="0"/>
        <v/>
      </c>
    </row>
    <row r="23" s="22" customFormat="1" ht="25" customHeight="1" spans="1:4">
      <c r="A23" s="52" t="s">
        <v>2179</v>
      </c>
      <c r="B23" s="59">
        <v>270078</v>
      </c>
      <c r="C23" s="59">
        <v>268616</v>
      </c>
      <c r="D23" s="54">
        <f t="shared" si="0"/>
        <v>-0.00541325098675194</v>
      </c>
    </row>
    <row r="24" s="22" customFormat="1" ht="25" customHeight="1" spans="1:4">
      <c r="A24" s="49" t="s">
        <v>1699</v>
      </c>
      <c r="B24" s="53">
        <f>SUM(B4,B12,B13,B17,B18,B19,B22,B23)</f>
        <v>514478</v>
      </c>
      <c r="C24" s="53">
        <f>SUM(C4,C12,C13,C17,C18,C19,C22,C23)</f>
        <v>585226</v>
      </c>
      <c r="D24" s="54">
        <f t="shared" si="0"/>
        <v>0.13751414054634</v>
      </c>
    </row>
  </sheetData>
  <mergeCells count="1">
    <mergeCell ref="A1:D1"/>
  </mergeCells>
  <printOptions horizontalCentered="1"/>
  <pageMargins left="0.751388888888889" right="0.751388888888889" top="1" bottom="1" header="0.5" footer="0.5"/>
  <pageSetup paperSize="9" scale="80" orientation="portrait" blackAndWhite="1" horizontalDpi="600"/>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tabColor theme="9" tint="0.4"/>
  </sheetPr>
  <dimension ref="A1:E24"/>
  <sheetViews>
    <sheetView showZeros="0" zoomScale="70" zoomScaleNormal="70" workbookViewId="0">
      <selection activeCell="R14" sqref="R14"/>
    </sheetView>
  </sheetViews>
  <sheetFormatPr defaultColWidth="10" defaultRowHeight="14.25" outlineLevelCol="4"/>
  <cols>
    <col min="1" max="1" width="47.1083333333333" style="22" customWidth="1"/>
    <col min="2" max="3" width="20.7833333333333" style="23" customWidth="1"/>
    <col min="4" max="4" width="20.7833333333333" style="22" customWidth="1"/>
    <col min="5" max="16384" width="10" style="22"/>
  </cols>
  <sheetData>
    <row r="1" s="22" customFormat="1" ht="44" customHeight="1" spans="1:5">
      <c r="A1" s="4" t="s">
        <v>2180</v>
      </c>
      <c r="B1" s="5"/>
      <c r="C1" s="5"/>
      <c r="D1" s="4"/>
      <c r="E1" s="26"/>
    </row>
    <row r="2" s="22" customFormat="1" ht="34" customHeight="1" spans="1:5">
      <c r="A2" s="45" t="s">
        <v>2181</v>
      </c>
      <c r="B2" s="46"/>
      <c r="C2" s="47"/>
      <c r="D2" s="48" t="s">
        <v>2</v>
      </c>
    </row>
    <row r="3" s="22" customFormat="1" ht="25" customHeight="1" spans="1:5">
      <c r="A3" s="49" t="s">
        <v>2159</v>
      </c>
      <c r="B3" s="50" t="s">
        <v>5</v>
      </c>
      <c r="C3" s="50" t="s">
        <v>1642</v>
      </c>
      <c r="D3" s="51" t="s">
        <v>2113</v>
      </c>
    </row>
    <row r="4" s="22" customFormat="1" ht="25" customHeight="1" spans="1:5">
      <c r="A4" s="52" t="s">
        <v>2160</v>
      </c>
      <c r="B4" s="53">
        <f>B5+B6+B7+B8</f>
        <v>112200</v>
      </c>
      <c r="C4" s="53">
        <f>C5+C6+C7+C8</f>
        <v>110400</v>
      </c>
      <c r="D4" s="54">
        <f t="shared" ref="D4:D24" si="0">IFERROR((C4/B4-1),"")</f>
        <v>-0.0160427807486631</v>
      </c>
    </row>
    <row r="5" s="22" customFormat="1" ht="25" customHeight="1" spans="1:5">
      <c r="A5" s="55" t="s">
        <v>2161</v>
      </c>
      <c r="B5" s="34"/>
      <c r="C5" s="34">
        <v>0</v>
      </c>
      <c r="D5" s="54" t="str">
        <f t="shared" si="0"/>
        <v/>
      </c>
    </row>
    <row r="6" s="22" customFormat="1" ht="25" customHeight="1" spans="1:5">
      <c r="A6" s="55" t="s">
        <v>2162</v>
      </c>
      <c r="B6" s="34">
        <v>38000</v>
      </c>
      <c r="C6" s="34">
        <v>37000</v>
      </c>
      <c r="D6" s="54">
        <f t="shared" si="0"/>
        <v>-0.0263157894736842</v>
      </c>
    </row>
    <row r="7" s="22" customFormat="1" ht="25" customHeight="1" spans="1:5">
      <c r="A7" s="55" t="s">
        <v>2163</v>
      </c>
      <c r="B7" s="34"/>
      <c r="C7" s="34">
        <v>0</v>
      </c>
      <c r="D7" s="54" t="str">
        <f t="shared" si="0"/>
        <v/>
      </c>
    </row>
    <row r="8" s="22" customFormat="1" ht="25" customHeight="1" spans="1:5">
      <c r="A8" s="55" t="s">
        <v>2164</v>
      </c>
      <c r="B8" s="34">
        <v>74200</v>
      </c>
      <c r="C8" s="34">
        <v>73400</v>
      </c>
      <c r="D8" s="54">
        <f t="shared" si="0"/>
        <v>-0.0107816711590296</v>
      </c>
    </row>
    <row r="9" s="22" customFormat="1" ht="25" customHeight="1" spans="1:5">
      <c r="A9" s="55" t="s">
        <v>2165</v>
      </c>
      <c r="B9" s="34"/>
      <c r="C9" s="34">
        <v>0</v>
      </c>
      <c r="D9" s="54" t="str">
        <f t="shared" si="0"/>
        <v/>
      </c>
    </row>
    <row r="10" s="22" customFormat="1" ht="25" customHeight="1" spans="1:5">
      <c r="A10" s="55" t="s">
        <v>2166</v>
      </c>
      <c r="B10" s="34">
        <v>37200</v>
      </c>
      <c r="C10" s="34">
        <v>36400</v>
      </c>
      <c r="D10" s="54">
        <f t="shared" si="0"/>
        <v>-0.021505376344086</v>
      </c>
    </row>
    <row r="11" s="22" customFormat="1" ht="25" customHeight="1" spans="1:5">
      <c r="A11" s="55" t="s">
        <v>2167</v>
      </c>
      <c r="B11" s="34">
        <v>37000</v>
      </c>
      <c r="C11" s="34">
        <v>37000</v>
      </c>
      <c r="D11" s="54">
        <f t="shared" si="0"/>
        <v>0</v>
      </c>
    </row>
    <row r="12" s="22" customFormat="1" ht="25" customHeight="1" spans="1:5">
      <c r="A12" s="52" t="s">
        <v>2168</v>
      </c>
      <c r="B12" s="53">
        <v>7000</v>
      </c>
      <c r="C12" s="53">
        <v>7000</v>
      </c>
      <c r="D12" s="54">
        <f t="shared" si="0"/>
        <v>0</v>
      </c>
    </row>
    <row r="13" s="22" customFormat="1" ht="25" customHeight="1" spans="1:5">
      <c r="A13" s="52" t="s">
        <v>2169</v>
      </c>
      <c r="B13" s="53">
        <f>B14+B15+B16</f>
        <v>35600</v>
      </c>
      <c r="C13" s="53">
        <f>C14+C15+C16</f>
        <v>35100</v>
      </c>
      <c r="D13" s="54">
        <f t="shared" si="0"/>
        <v>-0.0140449438202247</v>
      </c>
    </row>
    <row r="14" s="22" customFormat="1" ht="25" customHeight="1" spans="1:5">
      <c r="A14" s="55" t="s">
        <v>2170</v>
      </c>
      <c r="B14" s="34">
        <v>35600</v>
      </c>
      <c r="C14" s="34">
        <v>35100</v>
      </c>
      <c r="D14" s="54">
        <f t="shared" si="0"/>
        <v>-0.0140449438202247</v>
      </c>
    </row>
    <row r="15" s="22" customFormat="1" ht="25" customHeight="1" spans="1:5">
      <c r="A15" s="55" t="s">
        <v>2171</v>
      </c>
      <c r="B15" s="34"/>
      <c r="C15" s="34"/>
      <c r="D15" s="54" t="str">
        <f t="shared" si="0"/>
        <v/>
      </c>
    </row>
    <row r="16" s="22" customFormat="1" ht="25" customHeight="1" spans="1:5">
      <c r="A16" s="55" t="s">
        <v>2172</v>
      </c>
      <c r="B16" s="34"/>
      <c r="C16" s="34"/>
      <c r="D16" s="54" t="str">
        <f t="shared" si="0"/>
        <v/>
      </c>
    </row>
    <row r="17" s="22" customFormat="1" ht="25" customHeight="1" spans="1:4">
      <c r="A17" s="52" t="s">
        <v>2173</v>
      </c>
      <c r="B17" s="53">
        <f>0.3*10000</f>
        <v>3000</v>
      </c>
      <c r="C17" s="53">
        <v>3000</v>
      </c>
      <c r="D17" s="54">
        <f t="shared" si="0"/>
        <v>0</v>
      </c>
    </row>
    <row r="18" s="22" customFormat="1" ht="25" customHeight="1" spans="1:4">
      <c r="A18" s="52" t="s">
        <v>2174</v>
      </c>
      <c r="B18" s="53">
        <v>45000</v>
      </c>
      <c r="C18" s="53">
        <v>44800</v>
      </c>
      <c r="D18" s="54">
        <f t="shared" si="0"/>
        <v>-0.00444444444444447</v>
      </c>
    </row>
    <row r="19" s="22" customFormat="1" ht="25" customHeight="1" spans="1:4">
      <c r="A19" s="52" t="s">
        <v>2175</v>
      </c>
      <c r="B19" s="53">
        <f>SUM(B20:B21)</f>
        <v>41600</v>
      </c>
      <c r="C19" s="53">
        <f>SUM(C20:C21)</f>
        <v>41600</v>
      </c>
      <c r="D19" s="54">
        <f t="shared" si="0"/>
        <v>0</v>
      </c>
    </row>
    <row r="20" s="22" customFormat="1" ht="25" customHeight="1" spans="1:4">
      <c r="A20" s="55" t="s">
        <v>2176</v>
      </c>
      <c r="B20" s="34">
        <v>23900</v>
      </c>
      <c r="C20" s="34">
        <v>23900</v>
      </c>
      <c r="D20" s="54">
        <f t="shared" si="0"/>
        <v>0</v>
      </c>
    </row>
    <row r="21" s="22" customFormat="1" ht="25" customHeight="1" spans="1:4">
      <c r="A21" s="55" t="s">
        <v>2177</v>
      </c>
      <c r="B21" s="34">
        <v>17700</v>
      </c>
      <c r="C21" s="34">
        <v>17700</v>
      </c>
      <c r="D21" s="54">
        <f t="shared" si="0"/>
        <v>0</v>
      </c>
    </row>
    <row r="22" s="22" customFormat="1" ht="25" customHeight="1" spans="1:4">
      <c r="A22" s="52" t="s">
        <v>2178</v>
      </c>
      <c r="B22" s="34"/>
      <c r="C22" s="34">
        <v>74710</v>
      </c>
      <c r="D22" s="54" t="str">
        <f t="shared" si="0"/>
        <v/>
      </c>
    </row>
    <row r="23" s="22" customFormat="1" ht="25" customHeight="1" spans="1:4">
      <c r="A23" s="52" t="s">
        <v>2179</v>
      </c>
      <c r="B23" s="59">
        <v>270078</v>
      </c>
      <c r="C23" s="59">
        <v>268616</v>
      </c>
      <c r="D23" s="54">
        <f t="shared" si="0"/>
        <v>-0.00541325098675194</v>
      </c>
    </row>
    <row r="24" s="22" customFormat="1" ht="25" customHeight="1" spans="1:4">
      <c r="A24" s="49" t="s">
        <v>1699</v>
      </c>
      <c r="B24" s="53">
        <f>SUM(B4,B12,B13,B17,B18,B19,B22,B23)</f>
        <v>514478</v>
      </c>
      <c r="C24" s="53">
        <f>SUM(C4,C12,C13,C17,C18,C19,C22,C23)</f>
        <v>585226</v>
      </c>
      <c r="D24" s="54">
        <f t="shared" si="0"/>
        <v>0.13751414054634</v>
      </c>
    </row>
  </sheetData>
  <mergeCells count="1">
    <mergeCell ref="A1:D1"/>
  </mergeCells>
  <printOptions horizontalCentered="1"/>
  <pageMargins left="0.751388888888889" right="0.751388888888889" top="1" bottom="1" header="0.5" footer="0.5"/>
  <pageSetup paperSize="9" scale="80" orientation="portrait" blackAndWhite="1" horizontalDpi="600"/>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tabColor theme="9" tint="0.4"/>
  </sheetPr>
  <dimension ref="A1:G32"/>
  <sheetViews>
    <sheetView showZeros="0" zoomScale="70" zoomScaleNormal="70" workbookViewId="0">
      <selection activeCell="K24" sqref="K24"/>
    </sheetView>
  </sheetViews>
  <sheetFormatPr defaultColWidth="10" defaultRowHeight="14.25" outlineLevelCol="6"/>
  <cols>
    <col min="1" max="1" width="53.0083333333333" style="22" customWidth="1"/>
    <col min="2" max="3" width="23.8083333333333" style="23" customWidth="1"/>
    <col min="4" max="4" width="23.8083333333333" style="22" customWidth="1"/>
    <col min="5" max="16384" width="10" style="22"/>
  </cols>
  <sheetData>
    <row r="1" s="22" customFormat="1" ht="36" customHeight="1" spans="1:7">
      <c r="A1" s="4" t="s">
        <v>2182</v>
      </c>
      <c r="B1" s="5"/>
      <c r="C1" s="5"/>
      <c r="D1" s="4"/>
      <c r="E1" s="26"/>
      <c r="F1" s="26"/>
      <c r="G1" s="26"/>
    </row>
    <row r="2" s="22" customFormat="1" ht="18.75" customHeight="1" spans="1:7">
      <c r="A2" s="45" t="s">
        <v>2183</v>
      </c>
      <c r="B2" s="46"/>
      <c r="C2" s="47"/>
      <c r="D2" s="48" t="s">
        <v>2</v>
      </c>
    </row>
    <row r="3" s="22" customFormat="1" ht="25" customHeight="1" spans="1:7">
      <c r="A3" s="49" t="s">
        <v>2159</v>
      </c>
      <c r="B3" s="50" t="s">
        <v>5</v>
      </c>
      <c r="C3" s="50" t="s">
        <v>1642</v>
      </c>
      <c r="D3" s="51" t="s">
        <v>2113</v>
      </c>
    </row>
    <row r="4" s="22" customFormat="1" ht="25" customHeight="1" spans="1:7">
      <c r="A4" s="52" t="s">
        <v>2160</v>
      </c>
      <c r="B4" s="53">
        <f>B5+B6+B7+B8</f>
        <v>75200</v>
      </c>
      <c r="C4" s="53">
        <f>C5+C6+C7+C8</f>
        <v>73400</v>
      </c>
      <c r="D4" s="54">
        <f t="shared" ref="D4:D24" si="0">IFERROR((C4/B4-1),"")</f>
        <v>-0.023936170212766</v>
      </c>
    </row>
    <row r="5" s="22" customFormat="1" ht="25" customHeight="1" spans="1:7">
      <c r="A5" s="55" t="s">
        <v>2161</v>
      </c>
      <c r="B5" s="34"/>
      <c r="C5" s="34"/>
      <c r="D5" s="54" t="str">
        <f t="shared" si="0"/>
        <v/>
      </c>
    </row>
    <row r="6" s="22" customFormat="1" ht="25" customHeight="1" spans="1:7">
      <c r="A6" s="55" t="s">
        <v>2162</v>
      </c>
      <c r="B6" s="34">
        <v>38000</v>
      </c>
      <c r="C6" s="34">
        <v>37000</v>
      </c>
      <c r="D6" s="54">
        <f t="shared" si="0"/>
        <v>-0.0263157894736842</v>
      </c>
    </row>
    <row r="7" s="22" customFormat="1" ht="25" customHeight="1" spans="1:7">
      <c r="A7" s="55" t="s">
        <v>2163</v>
      </c>
      <c r="B7" s="34"/>
      <c r="C7" s="34"/>
      <c r="D7" s="54" t="str">
        <f t="shared" si="0"/>
        <v/>
      </c>
    </row>
    <row r="8" s="22" customFormat="1" ht="25" customHeight="1" spans="1:7">
      <c r="A8" s="55" t="s">
        <v>2164</v>
      </c>
      <c r="B8" s="34">
        <v>37200</v>
      </c>
      <c r="C8" s="34">
        <v>36400</v>
      </c>
      <c r="D8" s="54">
        <f t="shared" si="0"/>
        <v>-0.021505376344086</v>
      </c>
    </row>
    <row r="9" s="22" customFormat="1" ht="25" customHeight="1" spans="1:7">
      <c r="A9" s="55" t="s">
        <v>2165</v>
      </c>
      <c r="B9" s="34"/>
      <c r="C9" s="34"/>
      <c r="D9" s="54" t="str">
        <f t="shared" si="0"/>
        <v/>
      </c>
    </row>
    <row r="10" s="22" customFormat="1" ht="25" customHeight="1" spans="1:7">
      <c r="A10" s="55" t="s">
        <v>2166</v>
      </c>
      <c r="B10" s="34">
        <v>37200</v>
      </c>
      <c r="C10" s="34">
        <v>36400</v>
      </c>
      <c r="D10" s="54">
        <f t="shared" si="0"/>
        <v>-0.021505376344086</v>
      </c>
    </row>
    <row r="11" s="22" customFormat="1" ht="25" customHeight="1" spans="1:7">
      <c r="A11" s="55" t="s">
        <v>2167</v>
      </c>
      <c r="B11" s="34"/>
      <c r="C11" s="34"/>
      <c r="D11" s="54" t="str">
        <f t="shared" si="0"/>
        <v/>
      </c>
    </row>
    <row r="12" s="22" customFormat="1" ht="25" customHeight="1" spans="1:7">
      <c r="A12" s="52" t="s">
        <v>2168</v>
      </c>
      <c r="B12" s="53"/>
      <c r="C12" s="53"/>
      <c r="D12" s="54" t="str">
        <f t="shared" si="0"/>
        <v/>
      </c>
    </row>
    <row r="13" s="22" customFormat="1" ht="25" customHeight="1" spans="1:7">
      <c r="A13" s="52" t="s">
        <v>2169</v>
      </c>
      <c r="B13" s="53">
        <f>B14+B15+B16</f>
        <v>22600</v>
      </c>
      <c r="C13" s="53">
        <f>C14+C15+C16</f>
        <v>22100</v>
      </c>
      <c r="D13" s="54">
        <f t="shared" si="0"/>
        <v>-0.0221238938053098</v>
      </c>
    </row>
    <row r="14" s="22" customFormat="1" ht="25" customHeight="1" spans="1:7">
      <c r="A14" s="55" t="s">
        <v>2170</v>
      </c>
      <c r="B14" s="34">
        <v>22600</v>
      </c>
      <c r="C14" s="34">
        <v>22100</v>
      </c>
      <c r="D14" s="54">
        <f t="shared" si="0"/>
        <v>-0.0221238938053098</v>
      </c>
    </row>
    <row r="15" s="22" customFormat="1" ht="25" customHeight="1" spans="1:7">
      <c r="A15" s="55" t="s">
        <v>2171</v>
      </c>
      <c r="B15" s="34"/>
      <c r="C15" s="34"/>
      <c r="D15" s="54" t="str">
        <f t="shared" si="0"/>
        <v/>
      </c>
    </row>
    <row r="16" s="22" customFormat="1" ht="25" customHeight="1" spans="1:7">
      <c r="A16" s="55" t="s">
        <v>2172</v>
      </c>
      <c r="B16" s="34"/>
      <c r="C16" s="34"/>
      <c r="D16" s="54" t="str">
        <f t="shared" si="0"/>
        <v/>
      </c>
    </row>
    <row r="17" s="22" customFormat="1" ht="25" customHeight="1" spans="1:7">
      <c r="A17" s="52" t="s">
        <v>2173</v>
      </c>
      <c r="B17" s="53">
        <v>3000</v>
      </c>
      <c r="C17" s="53">
        <v>3000</v>
      </c>
      <c r="D17" s="54">
        <f t="shared" si="0"/>
        <v>0</v>
      </c>
    </row>
    <row r="18" s="22" customFormat="1" ht="25" customHeight="1" spans="1:7">
      <c r="A18" s="52" t="s">
        <v>2174</v>
      </c>
      <c r="B18" s="53">
        <v>16500</v>
      </c>
      <c r="C18" s="53">
        <v>16500</v>
      </c>
      <c r="D18" s="54">
        <f t="shared" si="0"/>
        <v>0</v>
      </c>
    </row>
    <row r="19" s="22" customFormat="1" ht="25" customHeight="1" spans="1:7">
      <c r="A19" s="52" t="s">
        <v>2175</v>
      </c>
      <c r="B19" s="53">
        <f>B20+B21</f>
        <v>11500</v>
      </c>
      <c r="C19" s="53">
        <f>C20+C21</f>
        <v>11500</v>
      </c>
      <c r="D19" s="54">
        <f t="shared" si="0"/>
        <v>0</v>
      </c>
    </row>
    <row r="20" s="22" customFormat="1" ht="25" customHeight="1" spans="1:7">
      <c r="A20" s="55" t="s">
        <v>2176</v>
      </c>
      <c r="B20" s="34">
        <v>3500</v>
      </c>
      <c r="C20" s="34">
        <v>3500</v>
      </c>
      <c r="D20" s="54">
        <f t="shared" si="0"/>
        <v>0</v>
      </c>
    </row>
    <row r="21" s="22" customFormat="1" ht="25" customHeight="1" spans="1:7">
      <c r="A21" s="55" t="s">
        <v>2177</v>
      </c>
      <c r="B21" s="34">
        <v>8000</v>
      </c>
      <c r="C21" s="34">
        <v>8000</v>
      </c>
      <c r="D21" s="54">
        <f t="shared" si="0"/>
        <v>0</v>
      </c>
    </row>
    <row r="22" s="22" customFormat="1" ht="25" customHeight="1" spans="1:7">
      <c r="A22" s="57" t="s">
        <v>2178</v>
      </c>
      <c r="B22" s="58"/>
      <c r="C22" s="58">
        <v>8200</v>
      </c>
      <c r="D22" s="54" t="str">
        <f t="shared" si="0"/>
        <v/>
      </c>
    </row>
    <row r="23" s="22" customFormat="1" ht="25" customHeight="1" spans="1:7">
      <c r="A23" s="52" t="s">
        <v>2179</v>
      </c>
      <c r="B23" s="53">
        <v>28178</v>
      </c>
      <c r="C23" s="53">
        <v>27746</v>
      </c>
      <c r="D23" s="54">
        <f t="shared" si="0"/>
        <v>-0.015331109376109</v>
      </c>
    </row>
    <row r="24" s="22" customFormat="1" ht="25" customHeight="1" spans="1:7">
      <c r="A24" s="49" t="s">
        <v>1699</v>
      </c>
      <c r="B24" s="53">
        <f>SUM(B4,B12,B13,B17,B18,B19,B23)</f>
        <v>156978</v>
      </c>
      <c r="C24" s="53">
        <f>SUM(C4,C12,C13,C17,C18,C19,C22,C23)</f>
        <v>162446</v>
      </c>
      <c r="D24" s="54">
        <f t="shared" si="0"/>
        <v>0.034832906521933</v>
      </c>
    </row>
    <row r="25" s="22" customFormat="1" ht="25" customHeight="1" spans="1:7">
      <c r="B25" s="23"/>
      <c r="C25" s="23"/>
    </row>
    <row r="32" spans="1:7">
      <c r="G32" s="44"/>
    </row>
  </sheetData>
  <mergeCells count="1">
    <mergeCell ref="A1:D1"/>
  </mergeCells>
  <printOptions horizontalCentered="1"/>
  <pageMargins left="0.751388888888889" right="0.751388888888889" top="1" bottom="1" header="0.5" footer="0.5"/>
  <pageSetup paperSize="9" scale="70" orientation="portrait" blackAndWhite="1" horizontalDpi="600"/>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tabColor theme="9" tint="0.4"/>
  </sheetPr>
  <dimension ref="A1:G32"/>
  <sheetViews>
    <sheetView showZeros="0" zoomScale="70" zoomScaleNormal="70" workbookViewId="0">
      <selection activeCell="G15" sqref="G15"/>
    </sheetView>
  </sheetViews>
  <sheetFormatPr defaultColWidth="10" defaultRowHeight="14.25" outlineLevelCol="6"/>
  <cols>
    <col min="1" max="1" width="53.0083333333333" style="22" customWidth="1"/>
    <col min="2" max="3" width="23.8083333333333" style="23" customWidth="1"/>
    <col min="4" max="4" width="23.8083333333333" style="22" customWidth="1"/>
    <col min="5" max="16384" width="10" style="22"/>
  </cols>
  <sheetData>
    <row r="1" s="22" customFormat="1" ht="36" customHeight="1" spans="1:7">
      <c r="A1" s="4" t="s">
        <v>2184</v>
      </c>
      <c r="B1" s="5"/>
      <c r="C1" s="5"/>
      <c r="D1" s="4"/>
      <c r="E1" s="26"/>
      <c r="F1" s="26"/>
      <c r="G1" s="26"/>
    </row>
    <row r="2" s="22" customFormat="1" ht="18.75" customHeight="1" spans="1:7">
      <c r="A2" s="45" t="s">
        <v>2185</v>
      </c>
      <c r="B2" s="46"/>
      <c r="C2" s="47"/>
      <c r="D2" s="48" t="s">
        <v>2</v>
      </c>
    </row>
    <row r="3" s="22" customFormat="1" ht="25" customHeight="1" spans="1:7">
      <c r="A3" s="49" t="s">
        <v>2159</v>
      </c>
      <c r="B3" s="50" t="s">
        <v>5</v>
      </c>
      <c r="C3" s="50" t="s">
        <v>1642</v>
      </c>
      <c r="D3" s="51" t="s">
        <v>2113</v>
      </c>
    </row>
    <row r="4" s="22" customFormat="1" ht="25" customHeight="1" spans="1:7">
      <c r="A4" s="52" t="s">
        <v>2160</v>
      </c>
      <c r="B4" s="53">
        <f>B5+B6+B7+B8</f>
        <v>75200</v>
      </c>
      <c r="C4" s="53">
        <f>C5+C6+C7+C8</f>
        <v>73400</v>
      </c>
      <c r="D4" s="54">
        <f t="shared" ref="D4:D24" si="0">IFERROR((C4/B4-1),"")</f>
        <v>-0.023936170212766</v>
      </c>
    </row>
    <row r="5" s="22" customFormat="1" ht="25" customHeight="1" spans="1:7">
      <c r="A5" s="55" t="s">
        <v>2161</v>
      </c>
      <c r="B5" s="34"/>
      <c r="C5" s="34"/>
      <c r="D5" s="54" t="str">
        <f t="shared" si="0"/>
        <v/>
      </c>
    </row>
    <row r="6" s="22" customFormat="1" ht="25" customHeight="1" spans="1:7">
      <c r="A6" s="55" t="s">
        <v>2162</v>
      </c>
      <c r="B6" s="34">
        <v>38000</v>
      </c>
      <c r="C6" s="34">
        <v>37000</v>
      </c>
      <c r="D6" s="54">
        <f t="shared" si="0"/>
        <v>-0.0263157894736842</v>
      </c>
    </row>
    <row r="7" s="22" customFormat="1" ht="25" customHeight="1" spans="1:7">
      <c r="A7" s="55" t="s">
        <v>2163</v>
      </c>
      <c r="B7" s="34"/>
      <c r="C7" s="34"/>
      <c r="D7" s="54" t="str">
        <f t="shared" si="0"/>
        <v/>
      </c>
    </row>
    <row r="8" s="22" customFormat="1" ht="25" customHeight="1" spans="1:7">
      <c r="A8" s="55" t="s">
        <v>2164</v>
      </c>
      <c r="B8" s="34">
        <v>37200</v>
      </c>
      <c r="C8" s="34">
        <v>36400</v>
      </c>
      <c r="D8" s="54">
        <f t="shared" si="0"/>
        <v>-0.021505376344086</v>
      </c>
    </row>
    <row r="9" s="22" customFormat="1" ht="25" customHeight="1" spans="1:7">
      <c r="A9" s="55" t="s">
        <v>2165</v>
      </c>
      <c r="B9" s="34"/>
      <c r="C9" s="34"/>
      <c r="D9" s="54" t="str">
        <f t="shared" si="0"/>
        <v/>
      </c>
    </row>
    <row r="10" s="22" customFormat="1" ht="25" customHeight="1" spans="1:7">
      <c r="A10" s="55" t="s">
        <v>2166</v>
      </c>
      <c r="B10" s="34">
        <v>37200</v>
      </c>
      <c r="C10" s="34">
        <v>36400</v>
      </c>
      <c r="D10" s="54">
        <f t="shared" si="0"/>
        <v>-0.021505376344086</v>
      </c>
    </row>
    <row r="11" s="22" customFormat="1" ht="25" customHeight="1" spans="1:7">
      <c r="A11" s="55" t="s">
        <v>2167</v>
      </c>
      <c r="B11" s="34"/>
      <c r="C11" s="34"/>
      <c r="D11" s="54" t="str">
        <f t="shared" si="0"/>
        <v/>
      </c>
    </row>
    <row r="12" s="22" customFormat="1" ht="25" customHeight="1" spans="1:7">
      <c r="A12" s="52" t="s">
        <v>2168</v>
      </c>
      <c r="B12" s="53"/>
      <c r="C12" s="53"/>
      <c r="D12" s="54" t="str">
        <f t="shared" si="0"/>
        <v/>
      </c>
    </row>
    <row r="13" s="22" customFormat="1" ht="25" customHeight="1" spans="1:7">
      <c r="A13" s="52" t="s">
        <v>2169</v>
      </c>
      <c r="B13" s="53">
        <f>B14+B15+B16</f>
        <v>22600</v>
      </c>
      <c r="C13" s="53">
        <f>C14+C15+C16</f>
        <v>22100</v>
      </c>
      <c r="D13" s="54">
        <f t="shared" si="0"/>
        <v>-0.0221238938053098</v>
      </c>
    </row>
    <row r="14" s="22" customFormat="1" ht="25" customHeight="1" spans="1:7">
      <c r="A14" s="55" t="s">
        <v>2170</v>
      </c>
      <c r="B14" s="34">
        <v>22600</v>
      </c>
      <c r="C14" s="34">
        <v>22100</v>
      </c>
      <c r="D14" s="54">
        <f t="shared" si="0"/>
        <v>-0.0221238938053098</v>
      </c>
    </row>
    <row r="15" s="22" customFormat="1" ht="25" customHeight="1" spans="1:7">
      <c r="A15" s="55" t="s">
        <v>2171</v>
      </c>
      <c r="B15" s="34"/>
      <c r="C15" s="34"/>
      <c r="D15" s="54" t="str">
        <f t="shared" si="0"/>
        <v/>
      </c>
    </row>
    <row r="16" s="22" customFormat="1" ht="25" customHeight="1" spans="1:7">
      <c r="A16" s="55" t="s">
        <v>2172</v>
      </c>
      <c r="B16" s="34"/>
      <c r="C16" s="34"/>
      <c r="D16" s="54" t="str">
        <f t="shared" si="0"/>
        <v/>
      </c>
    </row>
    <row r="17" s="22" customFormat="1" ht="25" customHeight="1" spans="1:7">
      <c r="A17" s="52" t="s">
        <v>2173</v>
      </c>
      <c r="B17" s="53">
        <v>3000</v>
      </c>
      <c r="C17" s="53">
        <v>3000</v>
      </c>
      <c r="D17" s="54">
        <f t="shared" si="0"/>
        <v>0</v>
      </c>
    </row>
    <row r="18" s="22" customFormat="1" ht="25" customHeight="1" spans="1:7">
      <c r="A18" s="52" t="s">
        <v>2174</v>
      </c>
      <c r="B18" s="53">
        <v>16500</v>
      </c>
      <c r="C18" s="53">
        <v>16500</v>
      </c>
      <c r="D18" s="54">
        <f t="shared" si="0"/>
        <v>0</v>
      </c>
    </row>
    <row r="19" s="22" customFormat="1" ht="25" customHeight="1" spans="1:7">
      <c r="A19" s="52" t="s">
        <v>2175</v>
      </c>
      <c r="B19" s="53">
        <f>B20+B21</f>
        <v>11500</v>
      </c>
      <c r="C19" s="53">
        <f>C20+C21</f>
        <v>11500</v>
      </c>
      <c r="D19" s="54">
        <f t="shared" si="0"/>
        <v>0</v>
      </c>
    </row>
    <row r="20" s="22" customFormat="1" ht="25" customHeight="1" spans="1:7">
      <c r="A20" s="55" t="s">
        <v>2176</v>
      </c>
      <c r="B20" s="34">
        <v>3500</v>
      </c>
      <c r="C20" s="34">
        <v>3500</v>
      </c>
      <c r="D20" s="54">
        <f t="shared" si="0"/>
        <v>0</v>
      </c>
    </row>
    <row r="21" s="22" customFormat="1" ht="25" customHeight="1" spans="1:7">
      <c r="A21" s="55" t="s">
        <v>2177</v>
      </c>
      <c r="B21" s="34">
        <v>8000</v>
      </c>
      <c r="C21" s="34">
        <v>8000</v>
      </c>
      <c r="D21" s="54">
        <f t="shared" si="0"/>
        <v>0</v>
      </c>
    </row>
    <row r="22" s="22" customFormat="1" ht="25" customHeight="1" spans="1:7">
      <c r="A22" s="57" t="s">
        <v>2178</v>
      </c>
      <c r="B22" s="58"/>
      <c r="C22" s="58">
        <v>8200</v>
      </c>
      <c r="D22" s="54" t="str">
        <f t="shared" si="0"/>
        <v/>
      </c>
    </row>
    <row r="23" s="22" customFormat="1" ht="25" customHeight="1" spans="1:7">
      <c r="A23" s="52" t="s">
        <v>2179</v>
      </c>
      <c r="B23" s="53">
        <v>28178</v>
      </c>
      <c r="C23" s="53">
        <v>27746</v>
      </c>
      <c r="D23" s="54">
        <f t="shared" si="0"/>
        <v>-0.015331109376109</v>
      </c>
    </row>
    <row r="24" s="22" customFormat="1" ht="25" customHeight="1" spans="1:7">
      <c r="A24" s="49" t="s">
        <v>1699</v>
      </c>
      <c r="B24" s="53">
        <f>SUM(B4,B12,B13,B17,B18,B19,B23)</f>
        <v>156978</v>
      </c>
      <c r="C24" s="53">
        <f>SUM(C4,C12,C13,C17,C18,C19,C22,C23)</f>
        <v>162446</v>
      </c>
      <c r="D24" s="54">
        <f t="shared" si="0"/>
        <v>0.034832906521933</v>
      </c>
    </row>
    <row r="25" s="22" customFormat="1" ht="25" customHeight="1" spans="1:7">
      <c r="B25" s="23"/>
      <c r="C25" s="23"/>
    </row>
    <row r="32" s="22" customFormat="1" spans="1:7">
      <c r="B32" s="23"/>
      <c r="C32" s="23"/>
      <c r="G32" s="44"/>
    </row>
  </sheetData>
  <mergeCells count="1">
    <mergeCell ref="A1:D1"/>
  </mergeCells>
  <printOptions horizontalCentered="1"/>
  <pageMargins left="0.751388888888889" right="0.751388888888889" top="1" bottom="1" header="0.5" footer="0.5"/>
  <pageSetup paperSize="9" scale="70" orientation="portrait" blackAndWhite="1" horizontalDpi="600"/>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tabColor theme="9" tint="0.4"/>
  </sheetPr>
  <dimension ref="A1:G32"/>
  <sheetViews>
    <sheetView showZeros="0" zoomScale="70" zoomScaleNormal="70" workbookViewId="0">
      <selection activeCell="C20" sqref="C20"/>
    </sheetView>
  </sheetViews>
  <sheetFormatPr defaultColWidth="10" defaultRowHeight="14.25" outlineLevelCol="6"/>
  <cols>
    <col min="1" max="1" width="55.1083333333333" style="22" customWidth="1"/>
    <col min="2" max="3" width="23.4916666666667" style="23" customWidth="1"/>
    <col min="4" max="4" width="23.4916666666667" style="22" customWidth="1"/>
    <col min="5" max="16384" width="10" style="22"/>
  </cols>
  <sheetData>
    <row r="1" s="22" customFormat="1" ht="36" customHeight="1" spans="1:7">
      <c r="A1" s="4" t="s">
        <v>2186</v>
      </c>
      <c r="B1" s="5"/>
      <c r="C1" s="5"/>
      <c r="D1" s="4"/>
      <c r="E1" s="26"/>
      <c r="F1" s="26"/>
      <c r="G1" s="26"/>
    </row>
    <row r="2" s="22" customFormat="1" ht="18.75" customHeight="1" spans="1:7">
      <c r="A2" s="45" t="s">
        <v>2187</v>
      </c>
      <c r="B2" s="46"/>
      <c r="C2" s="47"/>
      <c r="D2" s="48" t="s">
        <v>2</v>
      </c>
    </row>
    <row r="3" s="22" customFormat="1" ht="27" customHeight="1" spans="1:7">
      <c r="A3" s="49" t="s">
        <v>2159</v>
      </c>
      <c r="B3" s="50" t="s">
        <v>5</v>
      </c>
      <c r="C3" s="50" t="s">
        <v>1642</v>
      </c>
      <c r="D3" s="51" t="s">
        <v>2113</v>
      </c>
    </row>
    <row r="4" s="22" customFormat="1" ht="27" customHeight="1" spans="1:7">
      <c r="A4" s="52" t="s">
        <v>2160</v>
      </c>
      <c r="B4" s="53">
        <f>B5+B6+B7+B8</f>
        <v>37000</v>
      </c>
      <c r="C4" s="53">
        <f>C5+C6+C7+C8</f>
        <v>37000</v>
      </c>
      <c r="D4" s="54">
        <f t="shared" ref="D4:D24" si="0">IFERROR((C4/B4-1),"")</f>
        <v>0</v>
      </c>
    </row>
    <row r="5" s="22" customFormat="1" ht="27" customHeight="1" spans="1:7">
      <c r="A5" s="55" t="s">
        <v>2161</v>
      </c>
      <c r="B5" s="34"/>
      <c r="C5" s="34"/>
      <c r="D5" s="54" t="str">
        <f t="shared" si="0"/>
        <v/>
      </c>
    </row>
    <row r="6" s="22" customFormat="1" ht="27" customHeight="1" spans="1:7">
      <c r="A6" s="55" t="s">
        <v>2162</v>
      </c>
      <c r="B6" s="34"/>
      <c r="C6" s="34"/>
      <c r="D6" s="54" t="str">
        <f t="shared" si="0"/>
        <v/>
      </c>
    </row>
    <row r="7" s="22" customFormat="1" ht="27" customHeight="1" spans="1:7">
      <c r="A7" s="55" t="s">
        <v>2163</v>
      </c>
      <c r="B7" s="34"/>
      <c r="C7" s="34"/>
      <c r="D7" s="54" t="str">
        <f t="shared" si="0"/>
        <v/>
      </c>
    </row>
    <row r="8" s="22" customFormat="1" ht="27" customHeight="1" spans="1:7">
      <c r="A8" s="55" t="s">
        <v>2164</v>
      </c>
      <c r="B8" s="34">
        <v>37000</v>
      </c>
      <c r="C8" s="34">
        <v>37000</v>
      </c>
      <c r="D8" s="54">
        <f t="shared" si="0"/>
        <v>0</v>
      </c>
    </row>
    <row r="9" s="22" customFormat="1" ht="27" customHeight="1" spans="1:7">
      <c r="A9" s="55" t="s">
        <v>2165</v>
      </c>
      <c r="B9" s="34"/>
      <c r="C9" s="34"/>
      <c r="D9" s="54" t="str">
        <f t="shared" si="0"/>
        <v/>
      </c>
    </row>
    <row r="10" s="22" customFormat="1" ht="27" customHeight="1" spans="1:7">
      <c r="A10" s="55" t="s">
        <v>2166</v>
      </c>
      <c r="B10" s="34"/>
      <c r="C10" s="34"/>
      <c r="D10" s="54" t="str">
        <f t="shared" si="0"/>
        <v/>
      </c>
    </row>
    <row r="11" s="22" customFormat="1" ht="27" customHeight="1" spans="1:7">
      <c r="A11" s="55" t="s">
        <v>2167</v>
      </c>
      <c r="B11" s="34">
        <v>37000</v>
      </c>
      <c r="C11" s="34">
        <v>37000</v>
      </c>
      <c r="D11" s="54">
        <f t="shared" si="0"/>
        <v>0</v>
      </c>
    </row>
    <row r="12" s="22" customFormat="1" ht="27" customHeight="1" spans="1:7">
      <c r="A12" s="52" t="s">
        <v>2168</v>
      </c>
      <c r="B12" s="53">
        <f>1*10000</f>
        <v>10000</v>
      </c>
      <c r="C12" s="53">
        <v>7000</v>
      </c>
      <c r="D12" s="54">
        <f t="shared" si="0"/>
        <v>-0.3</v>
      </c>
    </row>
    <row r="13" s="22" customFormat="1" ht="27" customHeight="1" spans="1:7">
      <c r="A13" s="52" t="s">
        <v>2169</v>
      </c>
      <c r="B13" s="53">
        <f>B14+B15+B16</f>
        <v>13000</v>
      </c>
      <c r="C13" s="53">
        <f>C14+C15+C16</f>
        <v>13000</v>
      </c>
      <c r="D13" s="54">
        <f t="shared" si="0"/>
        <v>0</v>
      </c>
    </row>
    <row r="14" s="22" customFormat="1" ht="27" customHeight="1" spans="1:7">
      <c r="A14" s="55" t="s">
        <v>2170</v>
      </c>
      <c r="B14" s="34">
        <f>1.3*10000</f>
        <v>13000</v>
      </c>
      <c r="C14" s="34">
        <f>1.3*10000</f>
        <v>13000</v>
      </c>
      <c r="D14" s="54">
        <f t="shared" si="0"/>
        <v>0</v>
      </c>
    </row>
    <row r="15" s="22" customFormat="1" ht="27" customHeight="1" spans="1:7">
      <c r="A15" s="55" t="s">
        <v>2171</v>
      </c>
      <c r="B15" s="34"/>
      <c r="C15" s="34"/>
      <c r="D15" s="54" t="str">
        <f t="shared" si="0"/>
        <v/>
      </c>
    </row>
    <row r="16" s="22" customFormat="1" ht="27" customHeight="1" spans="1:7">
      <c r="A16" s="55" t="s">
        <v>2172</v>
      </c>
      <c r="B16" s="34"/>
      <c r="C16" s="34"/>
      <c r="D16" s="54" t="str">
        <f t="shared" si="0"/>
        <v/>
      </c>
    </row>
    <row r="17" s="22" customFormat="1" ht="27" customHeight="1" spans="1:7">
      <c r="A17" s="52" t="s">
        <v>2173</v>
      </c>
      <c r="B17" s="53"/>
      <c r="C17" s="53"/>
      <c r="D17" s="54" t="str">
        <f t="shared" si="0"/>
        <v/>
      </c>
    </row>
    <row r="18" s="22" customFormat="1" ht="27" customHeight="1" spans="1:7">
      <c r="A18" s="52" t="s">
        <v>2174</v>
      </c>
      <c r="B18" s="53">
        <f>2.85*10000</f>
        <v>28500</v>
      </c>
      <c r="C18" s="53">
        <f>2.85*10000</f>
        <v>28500</v>
      </c>
      <c r="D18" s="54">
        <f t="shared" si="0"/>
        <v>0</v>
      </c>
    </row>
    <row r="19" s="22" customFormat="1" ht="27" customHeight="1" spans="1:7">
      <c r="A19" s="52" t="s">
        <v>2175</v>
      </c>
      <c r="B19" s="53">
        <f>B20+B21</f>
        <v>30100</v>
      </c>
      <c r="C19" s="53">
        <f>C20+C21</f>
        <v>30100</v>
      </c>
      <c r="D19" s="54">
        <f t="shared" si="0"/>
        <v>0</v>
      </c>
    </row>
    <row r="20" s="22" customFormat="1" ht="27" customHeight="1" spans="1:7">
      <c r="A20" s="55" t="s">
        <v>2176</v>
      </c>
      <c r="B20" s="34">
        <v>20400</v>
      </c>
      <c r="C20" s="34">
        <v>20400</v>
      </c>
      <c r="D20" s="54">
        <f t="shared" si="0"/>
        <v>0</v>
      </c>
    </row>
    <row r="21" s="22" customFormat="1" ht="27" customHeight="1" spans="1:7">
      <c r="A21" s="55" t="s">
        <v>2177</v>
      </c>
      <c r="B21" s="34">
        <v>9700</v>
      </c>
      <c r="C21" s="34">
        <v>9700</v>
      </c>
      <c r="D21" s="54">
        <f t="shared" si="0"/>
        <v>0</v>
      </c>
    </row>
    <row r="22" s="22" customFormat="1" ht="27" customHeight="1" spans="1:7">
      <c r="A22" s="52" t="s">
        <v>2178</v>
      </c>
      <c r="B22" s="34"/>
      <c r="C22" s="34">
        <v>66510</v>
      </c>
      <c r="D22" s="54" t="str">
        <f t="shared" si="0"/>
        <v/>
      </c>
    </row>
    <row r="23" s="22" customFormat="1" ht="27" customHeight="1" spans="1:7">
      <c r="A23" s="52" t="s">
        <v>2179</v>
      </c>
      <c r="B23" s="56">
        <v>241900</v>
      </c>
      <c r="C23" s="56">
        <v>240870</v>
      </c>
      <c r="D23" s="54">
        <f t="shared" si="0"/>
        <v>-0.00425795783381566</v>
      </c>
    </row>
    <row r="24" s="22" customFormat="1" ht="27" customHeight="1" spans="1:7">
      <c r="A24" s="49" t="s">
        <v>1699</v>
      </c>
      <c r="B24" s="53">
        <f>SUM(B4,B12,B13,B17,B18,B19,B23)</f>
        <v>360500</v>
      </c>
      <c r="C24" s="53">
        <f>SUM(C4,C12,C13,C17,C18,C19,C22,C23)</f>
        <v>422980</v>
      </c>
      <c r="D24" s="54">
        <f t="shared" si="0"/>
        <v>0.173314840499307</v>
      </c>
    </row>
    <row r="32" spans="1:7">
      <c r="G32" s="44"/>
    </row>
  </sheetData>
  <mergeCells count="1">
    <mergeCell ref="A1:D1"/>
  </mergeCells>
  <printOptions horizontalCentered="1"/>
  <pageMargins left="0.751388888888889" right="0.751388888888889" top="1" bottom="1" header="0.5" footer="0.5"/>
  <pageSetup paperSize="9" scale="70" orientation="portrait" blackAndWhite="1" horizontalDpi="600"/>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tabColor theme="9" tint="0.4"/>
  </sheetPr>
  <dimension ref="A1:G32"/>
  <sheetViews>
    <sheetView showZeros="0" zoomScale="70" zoomScaleNormal="70" workbookViewId="0">
      <selection activeCell="C23" sqref="C23"/>
    </sheetView>
  </sheetViews>
  <sheetFormatPr defaultColWidth="10" defaultRowHeight="14.25" outlineLevelCol="6"/>
  <cols>
    <col min="1" max="1" width="55.1083333333333" style="22" customWidth="1"/>
    <col min="2" max="3" width="23.4916666666667" style="23" customWidth="1"/>
    <col min="4" max="4" width="23.4916666666667" style="22" customWidth="1"/>
    <col min="5" max="16384" width="10" style="22"/>
  </cols>
  <sheetData>
    <row r="1" s="22" customFormat="1" ht="36" customHeight="1" spans="1:7">
      <c r="A1" s="4" t="s">
        <v>2188</v>
      </c>
      <c r="B1" s="5"/>
      <c r="C1" s="5"/>
      <c r="D1" s="4"/>
      <c r="E1" s="26"/>
      <c r="F1" s="26"/>
      <c r="G1" s="26"/>
    </row>
    <row r="2" s="22" customFormat="1" ht="18.75" customHeight="1" spans="1:7">
      <c r="A2" s="45" t="s">
        <v>2189</v>
      </c>
      <c r="B2" s="46"/>
      <c r="C2" s="47"/>
      <c r="D2" s="48" t="s">
        <v>2</v>
      </c>
    </row>
    <row r="3" s="22" customFormat="1" ht="27" customHeight="1" spans="1:7">
      <c r="A3" s="49" t="s">
        <v>2159</v>
      </c>
      <c r="B3" s="50" t="s">
        <v>5</v>
      </c>
      <c r="C3" s="50" t="s">
        <v>1642</v>
      </c>
      <c r="D3" s="51" t="s">
        <v>2113</v>
      </c>
    </row>
    <row r="4" s="22" customFormat="1" ht="27" customHeight="1" spans="1:7">
      <c r="A4" s="52" t="s">
        <v>2160</v>
      </c>
      <c r="B4" s="53">
        <f>B5+B6+B7+B8</f>
        <v>37000</v>
      </c>
      <c r="C4" s="53">
        <f>C5+C6+C7+C8</f>
        <v>37000</v>
      </c>
      <c r="D4" s="54">
        <f t="shared" ref="D4:D24" si="0">IFERROR((C4/B4-1),"")</f>
        <v>0</v>
      </c>
    </row>
    <row r="5" s="22" customFormat="1" ht="27" customHeight="1" spans="1:7">
      <c r="A5" s="55" t="s">
        <v>2161</v>
      </c>
      <c r="B5" s="34"/>
      <c r="C5" s="34"/>
      <c r="D5" s="54" t="str">
        <f t="shared" si="0"/>
        <v/>
      </c>
    </row>
    <row r="6" s="22" customFormat="1" ht="27" customHeight="1" spans="1:7">
      <c r="A6" s="55" t="s">
        <v>2162</v>
      </c>
      <c r="B6" s="34"/>
      <c r="C6" s="34"/>
      <c r="D6" s="54" t="str">
        <f t="shared" si="0"/>
        <v/>
      </c>
    </row>
    <row r="7" s="22" customFormat="1" ht="27" customHeight="1" spans="1:7">
      <c r="A7" s="55" t="s">
        <v>2163</v>
      </c>
      <c r="B7" s="34"/>
      <c r="C7" s="34"/>
      <c r="D7" s="54" t="str">
        <f t="shared" si="0"/>
        <v/>
      </c>
    </row>
    <row r="8" s="22" customFormat="1" ht="27" customHeight="1" spans="1:7">
      <c r="A8" s="55" t="s">
        <v>2164</v>
      </c>
      <c r="B8" s="34">
        <v>37000</v>
      </c>
      <c r="C8" s="34">
        <v>37000</v>
      </c>
      <c r="D8" s="54">
        <f t="shared" si="0"/>
        <v>0</v>
      </c>
    </row>
    <row r="9" s="22" customFormat="1" ht="27" customHeight="1" spans="1:7">
      <c r="A9" s="55" t="s">
        <v>2165</v>
      </c>
      <c r="B9" s="34"/>
      <c r="C9" s="34"/>
      <c r="D9" s="54" t="str">
        <f t="shared" si="0"/>
        <v/>
      </c>
    </row>
    <row r="10" s="22" customFormat="1" ht="27" customHeight="1" spans="1:7">
      <c r="A10" s="55" t="s">
        <v>2166</v>
      </c>
      <c r="B10" s="34"/>
      <c r="C10" s="34"/>
      <c r="D10" s="54" t="str">
        <f t="shared" si="0"/>
        <v/>
      </c>
    </row>
    <row r="11" s="22" customFormat="1" ht="27" customHeight="1" spans="1:7">
      <c r="A11" s="55" t="s">
        <v>2167</v>
      </c>
      <c r="B11" s="34">
        <v>37000</v>
      </c>
      <c r="C11" s="34">
        <v>37000</v>
      </c>
      <c r="D11" s="54">
        <f t="shared" si="0"/>
        <v>0</v>
      </c>
    </row>
    <row r="12" s="22" customFormat="1" ht="27" customHeight="1" spans="1:7">
      <c r="A12" s="52" t="s">
        <v>2168</v>
      </c>
      <c r="B12" s="53">
        <f>1*10000</f>
        <v>10000</v>
      </c>
      <c r="C12" s="53">
        <v>7000</v>
      </c>
      <c r="D12" s="54">
        <f t="shared" si="0"/>
        <v>-0.3</v>
      </c>
    </row>
    <row r="13" s="22" customFormat="1" ht="27" customHeight="1" spans="1:7">
      <c r="A13" s="52" t="s">
        <v>2169</v>
      </c>
      <c r="B13" s="53">
        <f>B14+B15+B16</f>
        <v>13000</v>
      </c>
      <c r="C13" s="53">
        <f>C14+C15+C16</f>
        <v>13000</v>
      </c>
      <c r="D13" s="54">
        <f t="shared" si="0"/>
        <v>0</v>
      </c>
    </row>
    <row r="14" s="22" customFormat="1" ht="27" customHeight="1" spans="1:7">
      <c r="A14" s="55" t="s">
        <v>2170</v>
      </c>
      <c r="B14" s="34">
        <f>1.3*10000</f>
        <v>13000</v>
      </c>
      <c r="C14" s="34">
        <f>1.3*10000</f>
        <v>13000</v>
      </c>
      <c r="D14" s="54">
        <f t="shared" si="0"/>
        <v>0</v>
      </c>
    </row>
    <row r="15" s="22" customFormat="1" ht="27" customHeight="1" spans="1:7">
      <c r="A15" s="55" t="s">
        <v>2171</v>
      </c>
      <c r="B15" s="34"/>
      <c r="C15" s="34"/>
      <c r="D15" s="54" t="str">
        <f t="shared" si="0"/>
        <v/>
      </c>
    </row>
    <row r="16" s="22" customFormat="1" ht="27" customHeight="1" spans="1:7">
      <c r="A16" s="55" t="s">
        <v>2172</v>
      </c>
      <c r="B16" s="34"/>
      <c r="C16" s="34"/>
      <c r="D16" s="54" t="str">
        <f t="shared" si="0"/>
        <v/>
      </c>
    </row>
    <row r="17" s="22" customFormat="1" ht="27" customHeight="1" spans="1:7">
      <c r="A17" s="52" t="s">
        <v>2173</v>
      </c>
      <c r="B17" s="53"/>
      <c r="C17" s="53"/>
      <c r="D17" s="54" t="str">
        <f t="shared" si="0"/>
        <v/>
      </c>
    </row>
    <row r="18" s="22" customFormat="1" ht="27" customHeight="1" spans="1:7">
      <c r="A18" s="52" t="s">
        <v>2174</v>
      </c>
      <c r="B18" s="53">
        <f>2.85*10000</f>
        <v>28500</v>
      </c>
      <c r="C18" s="53">
        <f>2.85*10000</f>
        <v>28500</v>
      </c>
      <c r="D18" s="54">
        <f t="shared" si="0"/>
        <v>0</v>
      </c>
    </row>
    <row r="19" s="22" customFormat="1" ht="27" customHeight="1" spans="1:7">
      <c r="A19" s="52" t="s">
        <v>2175</v>
      </c>
      <c r="B19" s="53">
        <f>B20+B21</f>
        <v>30100</v>
      </c>
      <c r="C19" s="53">
        <f>C20+C21</f>
        <v>30100</v>
      </c>
      <c r="D19" s="54">
        <f t="shared" si="0"/>
        <v>0</v>
      </c>
    </row>
    <row r="20" s="22" customFormat="1" ht="27" customHeight="1" spans="1:7">
      <c r="A20" s="55" t="s">
        <v>2176</v>
      </c>
      <c r="B20" s="34">
        <v>20400</v>
      </c>
      <c r="C20" s="34">
        <v>20400</v>
      </c>
      <c r="D20" s="54">
        <f t="shared" si="0"/>
        <v>0</v>
      </c>
    </row>
    <row r="21" s="22" customFormat="1" ht="27" customHeight="1" spans="1:7">
      <c r="A21" s="55" t="s">
        <v>2177</v>
      </c>
      <c r="B21" s="34">
        <v>9700</v>
      </c>
      <c r="C21" s="34">
        <v>9700</v>
      </c>
      <c r="D21" s="54">
        <f t="shared" si="0"/>
        <v>0</v>
      </c>
    </row>
    <row r="22" s="22" customFormat="1" ht="27" customHeight="1" spans="1:7">
      <c r="A22" s="52" t="s">
        <v>2178</v>
      </c>
      <c r="B22" s="34"/>
      <c r="C22" s="34">
        <v>66510</v>
      </c>
      <c r="D22" s="54" t="str">
        <f t="shared" si="0"/>
        <v/>
      </c>
    </row>
    <row r="23" s="22" customFormat="1" ht="27" customHeight="1" spans="1:7">
      <c r="A23" s="52" t="s">
        <v>2179</v>
      </c>
      <c r="B23" s="56">
        <v>241900</v>
      </c>
      <c r="C23" s="56">
        <v>240870</v>
      </c>
      <c r="D23" s="54">
        <f t="shared" si="0"/>
        <v>-0.00425795783381566</v>
      </c>
    </row>
    <row r="24" s="22" customFormat="1" ht="27" customHeight="1" spans="1:7">
      <c r="A24" s="49" t="s">
        <v>1699</v>
      </c>
      <c r="B24" s="53">
        <f>SUM(B4,B12,B13,B17,B18,B19,B23)</f>
        <v>360500</v>
      </c>
      <c r="C24" s="53">
        <f>SUM(C4,C12,C13,C17,C18,C19,C22,C23)</f>
        <v>422980</v>
      </c>
      <c r="D24" s="54">
        <f t="shared" si="0"/>
        <v>0.173314840499307</v>
      </c>
    </row>
    <row r="32" s="22" customFormat="1" spans="1:7">
      <c r="B32" s="23"/>
      <c r="C32" s="23"/>
      <c r="G32" s="44"/>
    </row>
  </sheetData>
  <mergeCells count="1">
    <mergeCell ref="A1:D1"/>
  </mergeCells>
  <printOptions horizontalCentered="1"/>
  <pageMargins left="0.751388888888889" right="0.751388888888889" top="1" bottom="1" header="0.5" footer="0.5"/>
  <pageSetup paperSize="9" scale="70" orientation="portrait" blackAndWhite="1" horizontalDpi="600"/>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pageSetUpPr fitToPage="1"/>
  </sheetPr>
  <dimension ref="A1:F44"/>
  <sheetViews>
    <sheetView showZeros="0" zoomScale="70" zoomScaleNormal="70" workbookViewId="0">
      <selection activeCell="E30" sqref="E30"/>
    </sheetView>
  </sheetViews>
  <sheetFormatPr defaultColWidth="9.775" defaultRowHeight="14.25" outlineLevelCol="5"/>
  <cols>
    <col min="1" max="1" width="60.475" style="22" customWidth="1"/>
    <col min="2" max="2" width="34.275" style="23" customWidth="1"/>
    <col min="3" max="16384" width="9.775" style="22"/>
  </cols>
  <sheetData>
    <row r="1" s="22" customFormat="1" customHeight="1" spans="1:6">
      <c r="A1" s="24" t="s">
        <v>2190</v>
      </c>
      <c r="B1" s="25"/>
      <c r="C1" s="26"/>
      <c r="D1" s="26"/>
      <c r="E1" s="26"/>
      <c r="F1" s="26"/>
    </row>
    <row r="2" s="22" customFormat="1" ht="25" customHeight="1" spans="1:6">
      <c r="A2" s="24"/>
      <c r="B2" s="25"/>
    </row>
    <row r="3" s="22" customFormat="1" ht="24" customHeight="1" spans="1:6">
      <c r="A3" s="27" t="s">
        <v>2191</v>
      </c>
      <c r="B3" s="28" t="s">
        <v>2</v>
      </c>
    </row>
    <row r="4" s="22" customFormat="1" ht="30" customHeight="1" spans="1:6">
      <c r="A4" s="29" t="s">
        <v>2159</v>
      </c>
      <c r="B4" s="30" t="s">
        <v>2192</v>
      </c>
    </row>
    <row r="5" s="22" customFormat="1" ht="30" customHeight="1" spans="1:6">
      <c r="A5" s="31" t="s">
        <v>2193</v>
      </c>
      <c r="B5" s="32">
        <f>SUM(B6,B7)</f>
        <v>110280</v>
      </c>
    </row>
    <row r="6" s="22" customFormat="1" ht="30" customHeight="1" spans="1:6">
      <c r="A6" s="33" t="s">
        <v>2194</v>
      </c>
      <c r="B6" s="34">
        <v>34500</v>
      </c>
    </row>
    <row r="7" s="22" customFormat="1" ht="30" customHeight="1" spans="1:6">
      <c r="A7" s="33" t="s">
        <v>2195</v>
      </c>
      <c r="B7" s="34">
        <v>75780</v>
      </c>
    </row>
    <row r="8" s="22" customFormat="1" ht="30" customHeight="1" spans="1:6">
      <c r="A8" s="31" t="s">
        <v>2196</v>
      </c>
      <c r="B8" s="35">
        <f>SUM(B9,B12)</f>
        <v>54315</v>
      </c>
    </row>
    <row r="9" s="22" customFormat="1" ht="30" customHeight="1" spans="1:6">
      <c r="A9" s="33" t="s">
        <v>2194</v>
      </c>
      <c r="B9" s="34">
        <f>SUM(B10:B11)</f>
        <v>37432</v>
      </c>
    </row>
    <row r="10" s="22" customFormat="1" ht="30" customHeight="1" spans="1:6">
      <c r="A10" s="33" t="s">
        <v>2197</v>
      </c>
      <c r="B10" s="34">
        <f>26300+8200</f>
        <v>34500</v>
      </c>
    </row>
    <row r="11" s="22" customFormat="1" ht="30" customHeight="1" spans="1:6">
      <c r="A11" s="33" t="s">
        <v>2198</v>
      </c>
      <c r="B11" s="34">
        <v>2932</v>
      </c>
    </row>
    <row r="12" s="22" customFormat="1" ht="30" customHeight="1" spans="1:6">
      <c r="A12" s="33" t="s">
        <v>2199</v>
      </c>
      <c r="B12" s="34">
        <f>SUM(B13:B14)</f>
        <v>16883</v>
      </c>
    </row>
    <row r="13" s="22" customFormat="1" ht="30" customHeight="1" spans="1:6">
      <c r="A13" s="33" t="s">
        <v>2197</v>
      </c>
      <c r="B13" s="34">
        <f>9270+6583</f>
        <v>15853</v>
      </c>
    </row>
    <row r="14" s="22" customFormat="1" ht="30" customHeight="1" spans="1:6">
      <c r="A14" s="33" t="s">
        <v>2198</v>
      </c>
      <c r="B14" s="34">
        <v>1030</v>
      </c>
    </row>
    <row r="15" s="22" customFormat="1" ht="30" customHeight="1" spans="1:6">
      <c r="A15" s="31" t="s">
        <v>2200</v>
      </c>
      <c r="B15" s="36">
        <v>-14783</v>
      </c>
    </row>
    <row r="16" s="22" customFormat="1" ht="30" customHeight="1" spans="1:6">
      <c r="A16" s="31" t="s">
        <v>2201</v>
      </c>
      <c r="B16" s="32">
        <f>SUM(B17,B18)</f>
        <v>15423</v>
      </c>
      <c r="D16" s="37"/>
    </row>
    <row r="17" s="22" customFormat="1" ht="30" customHeight="1" spans="1:3">
      <c r="A17" s="33" t="s">
        <v>2194</v>
      </c>
      <c r="B17" s="34">
        <v>5018</v>
      </c>
      <c r="C17" s="37"/>
    </row>
    <row r="18" s="22" customFormat="1" ht="30" customHeight="1" spans="1:3">
      <c r="A18" s="33" t="s">
        <v>2195</v>
      </c>
      <c r="B18" s="34">
        <v>10405</v>
      </c>
    </row>
    <row r="19" s="22" customFormat="1" ht="30" customHeight="1" spans="1:3">
      <c r="A19" s="31" t="s">
        <v>2202</v>
      </c>
      <c r="B19" s="38">
        <f>SUM(B20,B23,B26)</f>
        <v>37900</v>
      </c>
    </row>
    <row r="20" s="22" customFormat="1" ht="30" customHeight="1" spans="1:3">
      <c r="A20" s="33" t="s">
        <v>2203</v>
      </c>
      <c r="B20" s="34">
        <v>29700</v>
      </c>
    </row>
    <row r="21" s="22" customFormat="1" ht="30" customHeight="1" spans="1:3">
      <c r="A21" s="33" t="s">
        <v>2197</v>
      </c>
      <c r="B21" s="34">
        <v>26030</v>
      </c>
    </row>
    <row r="22" s="22" customFormat="1" ht="30" customHeight="1" spans="1:3">
      <c r="A22" s="33" t="s">
        <v>2198</v>
      </c>
      <c r="B22" s="34">
        <v>3670</v>
      </c>
    </row>
    <row r="23" s="22" customFormat="1" ht="30" customHeight="1" spans="1:3">
      <c r="A23" s="33" t="s">
        <v>2199</v>
      </c>
      <c r="B23" s="34">
        <f>SUM(B24:B25)</f>
        <v>8200</v>
      </c>
    </row>
    <row r="24" s="22" customFormat="1" ht="30" customHeight="1" spans="1:3">
      <c r="A24" s="33" t="s">
        <v>2197</v>
      </c>
      <c r="B24" s="34">
        <v>7390</v>
      </c>
    </row>
    <row r="25" s="22" customFormat="1" ht="30" customHeight="1" spans="1:3">
      <c r="A25" s="33" t="s">
        <v>2198</v>
      </c>
      <c r="B25" s="34">
        <v>810</v>
      </c>
    </row>
    <row r="26" s="22" customFormat="1" ht="30" customHeight="1" spans="1:3">
      <c r="A26" s="33" t="s">
        <v>2204</v>
      </c>
      <c r="B26" s="34">
        <v>0</v>
      </c>
    </row>
    <row r="27" s="22" customFormat="1" ht="30" customHeight="1" spans="1:3">
      <c r="A27" s="31" t="s">
        <v>2205</v>
      </c>
      <c r="B27" s="38">
        <f>SUM(B28,B29)</f>
        <v>17143</v>
      </c>
    </row>
    <row r="28" s="22" customFormat="1" ht="30" customHeight="1" spans="1:3">
      <c r="A28" s="33" t="s">
        <v>2194</v>
      </c>
      <c r="B28" s="34">
        <v>5272</v>
      </c>
    </row>
    <row r="29" s="22" customFormat="1" ht="30" customHeight="1" spans="1:3">
      <c r="A29" s="33" t="s">
        <v>2195</v>
      </c>
      <c r="B29" s="34">
        <v>11871</v>
      </c>
    </row>
    <row r="30" s="22" customFormat="1" ht="30" customHeight="1" spans="1:3">
      <c r="A30" s="31" t="s">
        <v>2206</v>
      </c>
      <c r="B30" s="36">
        <f>B31+B32</f>
        <v>117.15</v>
      </c>
    </row>
    <row r="31" s="22" customFormat="1" ht="30" customHeight="1" spans="1:3">
      <c r="A31" s="33" t="s">
        <v>2194</v>
      </c>
      <c r="B31" s="34">
        <v>29.7</v>
      </c>
    </row>
    <row r="32" s="22" customFormat="1" ht="30" customHeight="1" spans="1:3">
      <c r="A32" s="33" t="s">
        <v>2195</v>
      </c>
      <c r="B32" s="34">
        <v>87.45</v>
      </c>
    </row>
    <row r="33" s="22" customFormat="1" ht="70" customHeight="1" spans="1:6">
      <c r="A33" s="39" t="s">
        <v>2207</v>
      </c>
      <c r="B33" s="40"/>
    </row>
    <row r="34" s="22" customFormat="1" spans="1:6">
      <c r="A34" s="41"/>
      <c r="B34" s="42"/>
    </row>
    <row r="35" s="22" customFormat="1" spans="1:6">
      <c r="A35" s="41"/>
      <c r="B35" s="42"/>
      <c r="C35" s="43"/>
    </row>
    <row r="36" s="22" customFormat="1" spans="1:6">
      <c r="A36" s="41"/>
      <c r="B36" s="42"/>
    </row>
    <row r="37" s="22" customFormat="1" spans="1:6">
      <c r="A37" s="41"/>
      <c r="B37" s="42"/>
    </row>
    <row r="38" s="22" customFormat="1" spans="1:6">
      <c r="A38" s="41"/>
      <c r="B38" s="42"/>
    </row>
    <row r="39" s="22" customFormat="1" spans="1:6">
      <c r="A39" s="41"/>
      <c r="B39" s="42"/>
    </row>
    <row r="40" s="22" customFormat="1" spans="1:6">
      <c r="A40" s="41"/>
      <c r="B40" s="42"/>
    </row>
    <row r="41" s="22" customFormat="1" spans="1:6">
      <c r="A41" s="41"/>
      <c r="B41" s="42"/>
    </row>
    <row r="42" s="22" customFormat="1" spans="1:6">
      <c r="A42" s="41"/>
      <c r="B42" s="42"/>
    </row>
    <row r="44" s="22" customFormat="1" spans="1:6">
      <c r="B44" s="23"/>
      <c r="F44" s="44"/>
    </row>
  </sheetData>
  <mergeCells count="2">
    <mergeCell ref="A33:B33"/>
    <mergeCell ref="A1:B2"/>
  </mergeCells>
  <printOptions horizontalCentered="1"/>
  <pageMargins left="0.786805555555556" right="0.786805555555556" top="0.786805555555556" bottom="0.786805555555556" header="0.511805555555556" footer="0.511805555555556"/>
  <pageSetup paperSize="9" scale="72" orientation="portrait" blackAndWhite="1" horizontalDpi="600"/>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tabColor theme="9" tint="0.4"/>
  </sheetPr>
  <dimension ref="A1:D48"/>
  <sheetViews>
    <sheetView showZeros="0" zoomScale="90" zoomScaleNormal="90" workbookViewId="0">
      <pane ySplit="3" topLeftCell="A26" activePane="bottomLeft" state="frozen"/>
      <selection/>
      <selection pane="bottomLeft" activeCell="F39" sqref="F39"/>
    </sheetView>
  </sheetViews>
  <sheetFormatPr defaultColWidth="10" defaultRowHeight="12" outlineLevelCol="3"/>
  <cols>
    <col min="1" max="1" width="44.85" style="1" customWidth="1"/>
    <col min="2" max="3" width="18.225" style="3" customWidth="1"/>
    <col min="4" max="4" width="13.35" style="1" customWidth="1"/>
    <col min="5" max="16384" width="10" style="1"/>
  </cols>
  <sheetData>
    <row r="1" s="1" customFormat="1" ht="34" customHeight="1" spans="1:4">
      <c r="A1" s="4" t="s">
        <v>2208</v>
      </c>
      <c r="B1" s="5"/>
      <c r="C1" s="5"/>
      <c r="D1" s="4"/>
    </row>
    <row r="2" s="1" customFormat="1" ht="21.75" customHeight="1" spans="1:4">
      <c r="A2" s="6" t="s">
        <v>2209</v>
      </c>
      <c r="B2" s="7"/>
      <c r="C2" s="7"/>
      <c r="D2" s="8" t="s">
        <v>2</v>
      </c>
    </row>
    <row r="3" s="1" customFormat="1" ht="28" customHeight="1" spans="1:4">
      <c r="A3" s="9" t="s">
        <v>4</v>
      </c>
      <c r="B3" s="10" t="s">
        <v>1642</v>
      </c>
      <c r="C3" s="10" t="s">
        <v>1643</v>
      </c>
      <c r="D3" s="11" t="s">
        <v>2113</v>
      </c>
    </row>
    <row r="4" s="1" customFormat="1" ht="28" customHeight="1" spans="1:4">
      <c r="A4" s="12" t="s">
        <v>2210</v>
      </c>
      <c r="B4" s="13"/>
      <c r="C4" s="13"/>
      <c r="D4" s="12"/>
    </row>
    <row r="5" s="2" customFormat="1" ht="28" customHeight="1" spans="1:4">
      <c r="A5" s="14" t="s">
        <v>2115</v>
      </c>
      <c r="B5" s="15">
        <f>B6+B7</f>
        <v>156978</v>
      </c>
      <c r="C5" s="15">
        <f>C6+C7</f>
        <v>162246</v>
      </c>
      <c r="D5" s="16">
        <f t="shared" ref="D5:D18" si="0">IFERROR((C5/B5-1),"")</f>
        <v>0.0335588426403699</v>
      </c>
    </row>
    <row r="6" s="1" customFormat="1" ht="28" customHeight="1" spans="1:4">
      <c r="A6" s="17" t="s">
        <v>2116</v>
      </c>
      <c r="B6" s="18">
        <v>156978</v>
      </c>
      <c r="C6" s="18">
        <v>162246</v>
      </c>
      <c r="D6" s="19">
        <f t="shared" si="0"/>
        <v>0.0335588426403699</v>
      </c>
    </row>
    <row r="7" s="1" customFormat="1" ht="28" customHeight="1" spans="1:4">
      <c r="A7" s="17" t="s">
        <v>2117</v>
      </c>
      <c r="B7" s="18"/>
      <c r="C7" s="18"/>
      <c r="D7" s="19" t="str">
        <f t="shared" si="0"/>
        <v/>
      </c>
    </row>
    <row r="8" s="2" customFormat="1" ht="28" customHeight="1" spans="1:4">
      <c r="A8" s="14" t="s">
        <v>2118</v>
      </c>
      <c r="B8" s="15">
        <v>166200</v>
      </c>
      <c r="C8" s="15">
        <v>166200</v>
      </c>
      <c r="D8" s="16">
        <f t="shared" si="0"/>
        <v>0</v>
      </c>
    </row>
    <row r="9" s="2" customFormat="1" ht="28" customHeight="1" spans="1:4">
      <c r="A9" s="14" t="s">
        <v>2119</v>
      </c>
      <c r="B9" s="15">
        <f>B10+B11+B12+B13</f>
        <v>34500</v>
      </c>
      <c r="C9" s="15">
        <f>C10+C11+C12+C13</f>
        <v>26030</v>
      </c>
      <c r="D9" s="16">
        <f t="shared" si="0"/>
        <v>-0.245507246376812</v>
      </c>
    </row>
    <row r="10" s="1" customFormat="1" ht="28" customHeight="1" spans="1:4">
      <c r="A10" s="17" t="s">
        <v>2120</v>
      </c>
      <c r="B10" s="18"/>
      <c r="C10" s="18"/>
      <c r="D10" s="19" t="str">
        <f t="shared" si="0"/>
        <v/>
      </c>
    </row>
    <row r="11" s="1" customFormat="1" ht="28" customHeight="1" spans="1:4">
      <c r="A11" s="17" t="s">
        <v>2121</v>
      </c>
      <c r="B11" s="18">
        <v>34500</v>
      </c>
      <c r="C11" s="18">
        <v>26030</v>
      </c>
      <c r="D11" s="19">
        <f t="shared" si="0"/>
        <v>-0.245507246376812</v>
      </c>
    </row>
    <row r="12" s="1" customFormat="1" ht="28" customHeight="1" spans="1:4">
      <c r="A12" s="17" t="s">
        <v>2122</v>
      </c>
      <c r="B12" s="18"/>
      <c r="C12" s="18"/>
      <c r="D12" s="19" t="str">
        <f t="shared" si="0"/>
        <v/>
      </c>
    </row>
    <row r="13" s="1" customFormat="1" ht="28" customHeight="1" spans="1:4">
      <c r="A13" s="17" t="s">
        <v>2211</v>
      </c>
      <c r="B13" s="18"/>
      <c r="C13" s="18"/>
      <c r="D13" s="19" t="str">
        <f t="shared" si="0"/>
        <v/>
      </c>
    </row>
    <row r="14" s="2" customFormat="1" ht="28" customHeight="1" spans="1:4">
      <c r="A14" s="14" t="s">
        <v>2123</v>
      </c>
      <c r="B14" s="15">
        <f>B15+B16</f>
        <v>37432</v>
      </c>
      <c r="C14" s="15">
        <f>C15+C16</f>
        <v>29700</v>
      </c>
      <c r="D14" s="16">
        <f t="shared" si="0"/>
        <v>-0.206561231032272</v>
      </c>
    </row>
    <row r="15" s="1" customFormat="1" ht="28" customHeight="1" spans="1:4">
      <c r="A15" s="17" t="s">
        <v>2124</v>
      </c>
      <c r="B15" s="18">
        <v>34500</v>
      </c>
      <c r="C15" s="18">
        <v>26030</v>
      </c>
      <c r="D15" s="19">
        <f t="shared" si="0"/>
        <v>-0.245507246376812</v>
      </c>
    </row>
    <row r="16" s="1" customFormat="1" ht="28" customHeight="1" spans="1:4">
      <c r="A16" s="17" t="s">
        <v>2125</v>
      </c>
      <c r="B16" s="18">
        <v>2932</v>
      </c>
      <c r="C16" s="18">
        <v>3670</v>
      </c>
      <c r="D16" s="19">
        <f t="shared" si="0"/>
        <v>0.251705320600273</v>
      </c>
    </row>
    <row r="17" s="1" customFormat="1" ht="28" customHeight="1" spans="1:4">
      <c r="A17" s="14" t="s">
        <v>2126</v>
      </c>
      <c r="B17" s="20">
        <v>-8200</v>
      </c>
      <c r="C17" s="18"/>
      <c r="D17" s="19">
        <f t="shared" si="0"/>
        <v>-1</v>
      </c>
    </row>
    <row r="18" s="2" customFormat="1" ht="28" customHeight="1" spans="1:4">
      <c r="A18" s="14" t="s">
        <v>2127</v>
      </c>
      <c r="B18" s="15">
        <f>B5+B9-B14-B17</f>
        <v>162246</v>
      </c>
      <c r="C18" s="15">
        <f>C5+C9-C14</f>
        <v>158576</v>
      </c>
      <c r="D18" s="16">
        <f t="shared" si="0"/>
        <v>-0.0226199721410697</v>
      </c>
    </row>
    <row r="19" s="1" customFormat="1" ht="28" customHeight="1" spans="1:4">
      <c r="A19" s="12" t="s">
        <v>2212</v>
      </c>
      <c r="B19" s="13"/>
      <c r="C19" s="13"/>
      <c r="D19" s="12"/>
    </row>
    <row r="20" s="2" customFormat="1" ht="28" customHeight="1" spans="1:4">
      <c r="A20" s="14" t="s">
        <v>2129</v>
      </c>
      <c r="B20" s="15">
        <f>B21+B22+B23</f>
        <v>357500</v>
      </c>
      <c r="C20" s="15">
        <f>C21+C22+C23</f>
        <v>422980</v>
      </c>
      <c r="D20" s="16">
        <f>IFERROR((C20/B20-1),"")</f>
        <v>0.183160839160839</v>
      </c>
    </row>
    <row r="21" s="1" customFormat="1" ht="28" customHeight="1" spans="1:4">
      <c r="A21" s="17" t="s">
        <v>2130</v>
      </c>
      <c r="B21" s="18">
        <v>357500</v>
      </c>
      <c r="C21" s="18">
        <v>422980</v>
      </c>
      <c r="D21" s="19">
        <f>IFERROR((C21/B21-1),"")</f>
        <v>0.183160839160839</v>
      </c>
    </row>
    <row r="22" s="1" customFormat="1" ht="28" customHeight="1" spans="1:4">
      <c r="A22" s="17" t="s">
        <v>2131</v>
      </c>
      <c r="B22" s="18"/>
      <c r="C22" s="18"/>
      <c r="D22" s="19" t="str">
        <f>IFERROR((C22/B22-1),"")</f>
        <v/>
      </c>
    </row>
    <row r="23" s="1" customFormat="1" ht="28" customHeight="1" spans="1:4">
      <c r="A23" s="17" t="s">
        <v>2132</v>
      </c>
      <c r="B23" s="21"/>
      <c r="C23" s="21"/>
      <c r="D23" s="19"/>
    </row>
    <row r="24" s="1" customFormat="1" ht="28" customHeight="1" spans="1:4">
      <c r="A24" s="14" t="s">
        <v>2133</v>
      </c>
      <c r="B24" s="20">
        <v>430110</v>
      </c>
      <c r="C24" s="20">
        <v>430110</v>
      </c>
      <c r="D24" s="16">
        <f t="shared" ref="D24:D33" si="1">IFERROR((C24/B24-1),"")</f>
        <v>0</v>
      </c>
    </row>
    <row r="25" s="2" customFormat="1" ht="28" customHeight="1" spans="1:4">
      <c r="A25" s="14" t="s">
        <v>2134</v>
      </c>
      <c r="B25" s="15">
        <f>B26+B27+B28</f>
        <v>75780</v>
      </c>
      <c r="C25" s="15">
        <f>C26+C27+C28</f>
        <v>7390</v>
      </c>
      <c r="D25" s="16">
        <f t="shared" si="1"/>
        <v>-0.902480865663764</v>
      </c>
    </row>
    <row r="26" s="1" customFormat="1" ht="28" customHeight="1" spans="1:4">
      <c r="A26" s="17" t="s">
        <v>2135</v>
      </c>
      <c r="B26" s="18">
        <v>59927</v>
      </c>
      <c r="C26" s="18">
        <v>0</v>
      </c>
      <c r="D26" s="19">
        <f t="shared" si="1"/>
        <v>-1</v>
      </c>
    </row>
    <row r="27" s="1" customFormat="1" ht="28" customHeight="1" spans="1:4">
      <c r="A27" s="17" t="s">
        <v>2136</v>
      </c>
      <c r="B27" s="18">
        <v>15853</v>
      </c>
      <c r="C27" s="18">
        <v>7390</v>
      </c>
      <c r="D27" s="19">
        <f t="shared" si="1"/>
        <v>-0.533842174982653</v>
      </c>
    </row>
    <row r="28" s="1" customFormat="1" ht="28" customHeight="1" spans="1:4">
      <c r="A28" s="17" t="s">
        <v>2137</v>
      </c>
      <c r="B28" s="18"/>
      <c r="C28" s="18"/>
      <c r="D28" s="19" t="str">
        <f t="shared" si="1"/>
        <v/>
      </c>
    </row>
    <row r="29" s="2" customFormat="1" ht="28" customHeight="1" spans="1:4">
      <c r="A29" s="14" t="s">
        <v>2138</v>
      </c>
      <c r="B29" s="15">
        <f>B30+B31</f>
        <v>16883</v>
      </c>
      <c r="C29" s="15">
        <f>C30+C31</f>
        <v>8200</v>
      </c>
      <c r="D29" s="16">
        <f t="shared" si="1"/>
        <v>-0.514304329799206</v>
      </c>
    </row>
    <row r="30" s="1" customFormat="1" ht="28" customHeight="1" spans="1:4">
      <c r="A30" s="17" t="s">
        <v>2139</v>
      </c>
      <c r="B30" s="18">
        <v>15853</v>
      </c>
      <c r="C30" s="18">
        <v>7390</v>
      </c>
      <c r="D30" s="19">
        <f t="shared" si="1"/>
        <v>-0.533842174982653</v>
      </c>
    </row>
    <row r="31" s="1" customFormat="1" ht="28" customHeight="1" spans="1:4">
      <c r="A31" s="17" t="s">
        <v>2140</v>
      </c>
      <c r="B31" s="18">
        <v>1030</v>
      </c>
      <c r="C31" s="18">
        <v>810</v>
      </c>
      <c r="D31" s="19">
        <f t="shared" si="1"/>
        <v>-0.213592233009709</v>
      </c>
    </row>
    <row r="32" s="1" customFormat="1" ht="28" customHeight="1" spans="1:4">
      <c r="A32" s="14" t="s">
        <v>2126</v>
      </c>
      <c r="B32" s="18">
        <v>-6583</v>
      </c>
      <c r="C32" s="18"/>
      <c r="D32" s="19">
        <f t="shared" si="1"/>
        <v>-1</v>
      </c>
    </row>
    <row r="33" s="2" customFormat="1" ht="28" customHeight="1" spans="1:4">
      <c r="A33" s="14" t="s">
        <v>2141</v>
      </c>
      <c r="B33" s="15">
        <f>B20+B25-B29-B32</f>
        <v>422980</v>
      </c>
      <c r="C33" s="15">
        <f>C20+C25-C29</f>
        <v>422170</v>
      </c>
      <c r="D33" s="16">
        <f t="shared" si="1"/>
        <v>-0.00191498416000757</v>
      </c>
    </row>
    <row r="34" s="1" customFormat="1" ht="28" customHeight="1" spans="1:4">
      <c r="A34" s="12" t="s">
        <v>2142</v>
      </c>
      <c r="B34" s="13"/>
      <c r="C34" s="13"/>
      <c r="D34" s="12"/>
    </row>
    <row r="35" s="2" customFormat="1" ht="28" customHeight="1" spans="1:4">
      <c r="A35" s="14" t="s">
        <v>2143</v>
      </c>
      <c r="B35" s="15">
        <f>B36+B37</f>
        <v>514478</v>
      </c>
      <c r="C35" s="15">
        <f>C36+C37</f>
        <v>585226</v>
      </c>
      <c r="D35" s="16">
        <f t="shared" ref="D35:D48" si="2">IFERROR((C35/B35-1),"")</f>
        <v>0.13751414054634</v>
      </c>
    </row>
    <row r="36" s="1" customFormat="1" ht="28" customHeight="1" spans="1:4">
      <c r="A36" s="17" t="s">
        <v>2144</v>
      </c>
      <c r="B36" s="18">
        <v>514478</v>
      </c>
      <c r="C36" s="18">
        <v>585226</v>
      </c>
      <c r="D36" s="19">
        <f t="shared" si="2"/>
        <v>0.13751414054634</v>
      </c>
    </row>
    <row r="37" s="1" customFormat="1" ht="28" customHeight="1" spans="1:4">
      <c r="A37" s="17" t="s">
        <v>2145</v>
      </c>
      <c r="B37" s="18">
        <v>0</v>
      </c>
      <c r="C37" s="18">
        <v>0</v>
      </c>
      <c r="D37" s="19" t="str">
        <f t="shared" si="2"/>
        <v/>
      </c>
    </row>
    <row r="38" s="2" customFormat="1" ht="28" customHeight="1" spans="1:4">
      <c r="A38" s="14" t="s">
        <v>2146</v>
      </c>
      <c r="B38" s="20">
        <f>B8+B24</f>
        <v>596310</v>
      </c>
      <c r="C38" s="20">
        <f>C8+C24</f>
        <v>596310</v>
      </c>
      <c r="D38" s="16">
        <f t="shared" si="2"/>
        <v>0</v>
      </c>
    </row>
    <row r="39" s="2" customFormat="1" ht="28" customHeight="1" spans="1:4">
      <c r="A39" s="14" t="s">
        <v>2147</v>
      </c>
      <c r="B39" s="15">
        <f>B40+B41+B42+B43</f>
        <v>110280</v>
      </c>
      <c r="C39" s="15">
        <f>C40+C41+C42+C43</f>
        <v>33420</v>
      </c>
      <c r="D39" s="16">
        <f t="shared" si="2"/>
        <v>-0.696953210010881</v>
      </c>
    </row>
    <row r="40" s="1" customFormat="1" ht="28" customHeight="1" spans="1:4">
      <c r="A40" s="17" t="s">
        <v>2148</v>
      </c>
      <c r="B40" s="18">
        <v>59927</v>
      </c>
      <c r="C40" s="18">
        <v>0</v>
      </c>
      <c r="D40" s="19">
        <f t="shared" si="2"/>
        <v>-1</v>
      </c>
    </row>
    <row r="41" s="1" customFormat="1" ht="28" customHeight="1" spans="1:4">
      <c r="A41" s="17" t="s">
        <v>2149</v>
      </c>
      <c r="B41" s="18">
        <v>50353</v>
      </c>
      <c r="C41" s="18">
        <v>33420</v>
      </c>
      <c r="D41" s="19">
        <f t="shared" si="2"/>
        <v>-0.336285822096002</v>
      </c>
    </row>
    <row r="42" s="1" customFormat="1" ht="28" customHeight="1" spans="1:4">
      <c r="A42" s="17" t="s">
        <v>2150</v>
      </c>
      <c r="B42" s="18">
        <v>0</v>
      </c>
      <c r="C42" s="18">
        <v>0</v>
      </c>
      <c r="D42" s="19" t="str">
        <f t="shared" si="2"/>
        <v/>
      </c>
    </row>
    <row r="43" s="1" customFormat="1" ht="28" customHeight="1" spans="1:4">
      <c r="A43" s="17" t="s">
        <v>2211</v>
      </c>
      <c r="B43" s="18">
        <v>0</v>
      </c>
      <c r="C43" s="18">
        <v>0</v>
      </c>
      <c r="D43" s="19" t="str">
        <f t="shared" si="2"/>
        <v/>
      </c>
    </row>
    <row r="44" s="2" customFormat="1" ht="28" customHeight="1" spans="1:4">
      <c r="A44" s="14" t="s">
        <v>2151</v>
      </c>
      <c r="B44" s="15">
        <f>B45+B46</f>
        <v>54315</v>
      </c>
      <c r="C44" s="15">
        <f>C45+C46</f>
        <v>37900</v>
      </c>
      <c r="D44" s="16">
        <f t="shared" si="2"/>
        <v>-0.302218539998159</v>
      </c>
    </row>
    <row r="45" s="1" customFormat="1" ht="28" customHeight="1" spans="1:4">
      <c r="A45" s="17" t="s">
        <v>2152</v>
      </c>
      <c r="B45" s="18">
        <v>50353</v>
      </c>
      <c r="C45" s="18">
        <v>33420</v>
      </c>
      <c r="D45" s="19">
        <f t="shared" si="2"/>
        <v>-0.336285822096002</v>
      </c>
    </row>
    <row r="46" s="1" customFormat="1" ht="28" customHeight="1" spans="1:4">
      <c r="A46" s="17" t="s">
        <v>2153</v>
      </c>
      <c r="B46" s="18">
        <v>3962</v>
      </c>
      <c r="C46" s="18">
        <v>4480</v>
      </c>
      <c r="D46" s="19">
        <f t="shared" si="2"/>
        <v>0.130742049469965</v>
      </c>
    </row>
    <row r="47" s="1" customFormat="1" ht="28" customHeight="1" spans="1:4">
      <c r="A47" s="14" t="s">
        <v>2126</v>
      </c>
      <c r="B47" s="18">
        <v>-14783</v>
      </c>
      <c r="C47" s="18"/>
      <c r="D47" s="19">
        <f t="shared" si="2"/>
        <v>-1</v>
      </c>
    </row>
    <row r="48" s="2" customFormat="1" ht="28" customHeight="1" spans="1:4">
      <c r="A48" s="14" t="s">
        <v>2154</v>
      </c>
      <c r="B48" s="15">
        <f>B18+B33</f>
        <v>585226</v>
      </c>
      <c r="C48" s="15">
        <f>C18+C33</f>
        <v>580746</v>
      </c>
      <c r="D48" s="16">
        <f t="shared" si="2"/>
        <v>-0.00765516227918783</v>
      </c>
    </row>
  </sheetData>
  <mergeCells count="4">
    <mergeCell ref="A1:D1"/>
    <mergeCell ref="A4:D4"/>
    <mergeCell ref="A19:D19"/>
    <mergeCell ref="A34:D34"/>
  </mergeCells>
  <printOptions horizontalCentered="1"/>
  <pageMargins left="0.751388888888889" right="0.751388888888889" top="1" bottom="1" header="0.5" footer="0.5"/>
  <pageSetup paperSize="9" scale="90" orientation="portrait" blackAndWhite="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
    <tabColor theme="9" tint="0.4"/>
  </sheetPr>
  <dimension ref="A1:T1316"/>
  <sheetViews>
    <sheetView showZeros="0" tabSelected="1" zoomScale="70" zoomScaleNormal="70" workbookViewId="0">
      <pane ySplit="4" topLeftCell="A1280" activePane="bottomLeft" state="frozen"/>
      <selection/>
      <selection pane="bottomLeft" activeCell="Q1299" sqref="Q1299"/>
    </sheetView>
  </sheetViews>
  <sheetFormatPr defaultColWidth="9" defaultRowHeight="13.5"/>
  <cols>
    <col min="1" max="1" width="15" style="529" customWidth="1"/>
    <col min="2" max="2" width="43.75" style="529" customWidth="1"/>
    <col min="3" max="3" width="18.7333333333333" style="721" customWidth="1"/>
    <col min="4" max="5" width="16.75" style="721" customWidth="1"/>
    <col min="6" max="7" width="15.5" style="529" customWidth="1"/>
    <col min="8" max="8" width="6.88333333333333" style="529" customWidth="1"/>
    <col min="9" max="12" width="9" style="529" hidden="1" customWidth="1"/>
    <col min="13" max="16" width="9" style="529" customWidth="1"/>
    <col min="17" max="16384" width="9" style="529"/>
  </cols>
  <sheetData>
    <row r="1" s="529" customFormat="1" ht="43.9" customHeight="1" spans="1:12">
      <c r="A1" s="722"/>
      <c r="B1" s="280" t="s">
        <v>1155</v>
      </c>
      <c r="C1" s="536"/>
      <c r="D1" s="536"/>
      <c r="E1" s="536"/>
      <c r="F1" s="280"/>
      <c r="G1" s="280"/>
      <c r="H1" s="723"/>
      <c r="I1" s="686"/>
      <c r="J1" s="686"/>
      <c r="K1" s="686"/>
      <c r="L1" s="686"/>
    </row>
    <row r="2" s="529" customFormat="1" ht="19.15" customHeight="1" spans="1:12">
      <c r="A2" s="724"/>
      <c r="B2" s="538" t="s">
        <v>1156</v>
      </c>
      <c r="C2" s="725"/>
      <c r="D2" s="725"/>
      <c r="E2" s="726"/>
      <c r="F2" s="686"/>
      <c r="G2" s="727" t="s">
        <v>2</v>
      </c>
      <c r="H2" s="728"/>
      <c r="I2" s="686"/>
      <c r="J2" s="686"/>
      <c r="K2" s="686"/>
      <c r="L2" s="686"/>
    </row>
    <row r="3" s="529" customFormat="1" ht="34.9" customHeight="1" spans="1:12">
      <c r="A3" s="286" t="s">
        <v>3</v>
      </c>
      <c r="B3" s="97" t="s">
        <v>4</v>
      </c>
      <c r="C3" s="217" t="s">
        <v>5</v>
      </c>
      <c r="D3" s="217" t="s">
        <v>6</v>
      </c>
      <c r="E3" s="217"/>
      <c r="F3" s="97" t="s">
        <v>7</v>
      </c>
      <c r="G3" s="97"/>
      <c r="H3" s="729"/>
      <c r="I3" s="686"/>
      <c r="J3" s="686"/>
      <c r="K3" s="686"/>
      <c r="L3" s="686"/>
    </row>
    <row r="4" s="529" customFormat="1" ht="52" customHeight="1" spans="1:12">
      <c r="A4" s="683"/>
      <c r="B4" s="97"/>
      <c r="C4" s="217"/>
      <c r="D4" s="217" t="s">
        <v>80</v>
      </c>
      <c r="E4" s="217" t="s">
        <v>10</v>
      </c>
      <c r="F4" s="96" t="s">
        <v>11</v>
      </c>
      <c r="G4" s="96" t="s">
        <v>81</v>
      </c>
      <c r="H4" s="729" t="s">
        <v>8</v>
      </c>
      <c r="I4" s="685" t="s">
        <v>146</v>
      </c>
      <c r="J4" s="685" t="s">
        <v>147</v>
      </c>
      <c r="K4" s="685" t="s">
        <v>148</v>
      </c>
      <c r="L4" s="685" t="s">
        <v>149</v>
      </c>
    </row>
    <row r="5" s="529" customFormat="1" ht="34.9" customHeight="1" spans="1:12">
      <c r="A5" s="730">
        <v>201</v>
      </c>
      <c r="B5" s="185" t="s">
        <v>83</v>
      </c>
      <c r="C5" s="353">
        <f>SUMIFS(C6:C$1300,$I6:$I$1300,"款",$J6:$J$1300,$A5)</f>
        <v>27424</v>
      </c>
      <c r="D5" s="353">
        <f>SUMIFS(D6:D$1300,$I6:$I$1300,"款",$J6:$J$1300,$A5)</f>
        <v>35185</v>
      </c>
      <c r="E5" s="353">
        <f>SUMIFS(E6:E$1300,$I6:$I$1300,"款",$J6:$J$1300,$A5)</f>
        <v>30617</v>
      </c>
      <c r="F5" s="471">
        <f t="shared" ref="F5:F68" si="0">IF(C5&lt;&gt;0,E5/C5-1,"")</f>
        <v>0.116430863477246</v>
      </c>
      <c r="G5" s="471">
        <f t="shared" ref="G5:G68" si="1">IF(D5&lt;&gt;0,E5/D5,"")</f>
        <v>0.870171948273412</v>
      </c>
      <c r="H5" s="731" t="str">
        <f t="shared" ref="H5:H68" si="2">IF(LEN(A5)=3,"是",IF(B5&lt;&gt;"",IF(SUM(C5:E5)&lt;&gt;0,"是","否"),"是"))</f>
        <v>是</v>
      </c>
      <c r="I5" s="732" t="str">
        <f t="shared" ref="I5:I68" si="3">_xlfn.IFS(LEN(A5)=3,"类",LEN(A5)=5,"款",LEN(A5)=7,"项")</f>
        <v>类</v>
      </c>
      <c r="J5" s="686" t="str">
        <f t="shared" ref="J5:J68" si="4">LEFT(A5,3)</f>
        <v>201</v>
      </c>
      <c r="K5" s="686" t="str">
        <f t="shared" ref="K5:K68" si="5">LEFT(A5,5)</f>
        <v>201</v>
      </c>
      <c r="L5" s="686" t="str">
        <f t="shared" ref="L5:L68" si="6">LEFT(A5,7)</f>
        <v>201</v>
      </c>
    </row>
    <row r="6" s="529" customFormat="1" ht="34.9" customHeight="1" spans="1:12">
      <c r="A6" s="482">
        <v>20101</v>
      </c>
      <c r="B6" s="483" t="s">
        <v>150</v>
      </c>
      <c r="C6" s="693">
        <f>SUMIFS(C7:C$1300,$I7:$I$1300,"项",$K7:$K$1300,$A6)</f>
        <v>950</v>
      </c>
      <c r="D6" s="693">
        <f>SUMIFS(D7:D$1300,$I7:$I$1300,"项",$K7:$K$1300,$A6)</f>
        <v>1149</v>
      </c>
      <c r="E6" s="693">
        <f>SUMIFS(E7:E$1300,$I7:$I$1300,"项",$K7:$K$1300,$A6)</f>
        <v>910</v>
      </c>
      <c r="F6" s="477">
        <f t="shared" si="0"/>
        <v>-0.0421052631578948</v>
      </c>
      <c r="G6" s="477">
        <f t="shared" si="1"/>
        <v>0.791993037423847</v>
      </c>
      <c r="H6" s="731" t="str">
        <f t="shared" si="2"/>
        <v>是</v>
      </c>
      <c r="I6" s="732" t="str">
        <f t="shared" si="3"/>
        <v>款</v>
      </c>
      <c r="J6" s="686" t="str">
        <f t="shared" si="4"/>
        <v>201</v>
      </c>
      <c r="K6" s="686" t="str">
        <f t="shared" si="5"/>
        <v>20101</v>
      </c>
      <c r="L6" s="686" t="str">
        <f t="shared" si="6"/>
        <v>20101</v>
      </c>
    </row>
    <row r="7" s="529" customFormat="1" ht="34.9" customHeight="1" spans="1:12">
      <c r="A7" s="484">
        <v>2010101</v>
      </c>
      <c r="B7" s="243" t="s">
        <v>151</v>
      </c>
      <c r="C7" s="561">
        <v>850</v>
      </c>
      <c r="D7" s="561">
        <v>866</v>
      </c>
      <c r="E7" s="478">
        <v>790</v>
      </c>
      <c r="F7" s="477">
        <f t="shared" si="0"/>
        <v>-0.0705882352941176</v>
      </c>
      <c r="G7" s="477">
        <f t="shared" si="1"/>
        <v>0.912240184757506</v>
      </c>
      <c r="H7" s="731" t="str">
        <f t="shared" si="2"/>
        <v>是</v>
      </c>
      <c r="I7" s="732" t="str">
        <f t="shared" si="3"/>
        <v>项</v>
      </c>
      <c r="J7" s="686" t="str">
        <f t="shared" si="4"/>
        <v>201</v>
      </c>
      <c r="K7" s="686" t="str">
        <f t="shared" si="5"/>
        <v>20101</v>
      </c>
      <c r="L7" s="686" t="str">
        <f t="shared" si="6"/>
        <v>2010101</v>
      </c>
    </row>
    <row r="8" s="529" customFormat="1" ht="34.9" hidden="1" customHeight="1" spans="1:12">
      <c r="A8" s="484">
        <v>2010102</v>
      </c>
      <c r="B8" s="243" t="s">
        <v>152</v>
      </c>
      <c r="C8" s="300">
        <v>0</v>
      </c>
      <c r="D8" s="301">
        <v>0</v>
      </c>
      <c r="E8" s="548">
        <v>0</v>
      </c>
      <c r="F8" s="477" t="str">
        <f t="shared" si="0"/>
        <v/>
      </c>
      <c r="G8" s="477" t="str">
        <f t="shared" si="1"/>
        <v/>
      </c>
      <c r="H8" s="731" t="str">
        <f t="shared" si="2"/>
        <v>否</v>
      </c>
      <c r="I8" s="732" t="str">
        <f t="shared" si="3"/>
        <v>项</v>
      </c>
      <c r="J8" s="686" t="str">
        <f t="shared" si="4"/>
        <v>201</v>
      </c>
      <c r="K8" s="686" t="str">
        <f t="shared" si="5"/>
        <v>20101</v>
      </c>
      <c r="L8" s="686" t="str">
        <f t="shared" si="6"/>
        <v>2010102</v>
      </c>
    </row>
    <row r="9" s="529" customFormat="1" ht="34.9" hidden="1" customHeight="1" spans="1:12">
      <c r="A9" s="484">
        <v>2010103</v>
      </c>
      <c r="B9" s="243" t="s">
        <v>153</v>
      </c>
      <c r="C9" s="300">
        <v>0</v>
      </c>
      <c r="D9" s="301">
        <v>0</v>
      </c>
      <c r="E9" s="548">
        <v>0</v>
      </c>
      <c r="F9" s="477" t="str">
        <f t="shared" si="0"/>
        <v/>
      </c>
      <c r="G9" s="477" t="str">
        <f t="shared" si="1"/>
        <v/>
      </c>
      <c r="H9" s="731" t="str">
        <f t="shared" si="2"/>
        <v>否</v>
      </c>
      <c r="I9" s="732" t="str">
        <f t="shared" si="3"/>
        <v>项</v>
      </c>
      <c r="J9" s="686" t="str">
        <f t="shared" si="4"/>
        <v>201</v>
      </c>
      <c r="K9" s="686" t="str">
        <f t="shared" si="5"/>
        <v>20101</v>
      </c>
      <c r="L9" s="686" t="str">
        <f t="shared" si="6"/>
        <v>2010103</v>
      </c>
    </row>
    <row r="10" s="529" customFormat="1" ht="34.9" customHeight="1" spans="1:12">
      <c r="A10" s="484">
        <v>2010104</v>
      </c>
      <c r="B10" s="243" t="s">
        <v>154</v>
      </c>
      <c r="C10" s="561">
        <v>42</v>
      </c>
      <c r="D10" s="561">
        <v>102</v>
      </c>
      <c r="E10" s="478">
        <v>17</v>
      </c>
      <c r="F10" s="477">
        <f t="shared" si="0"/>
        <v>-0.595238095238095</v>
      </c>
      <c r="G10" s="477">
        <f t="shared" si="1"/>
        <v>0.166666666666667</v>
      </c>
      <c r="H10" s="731" t="str">
        <f t="shared" si="2"/>
        <v>是</v>
      </c>
      <c r="I10" s="732" t="str">
        <f t="shared" si="3"/>
        <v>项</v>
      </c>
      <c r="J10" s="686" t="str">
        <f t="shared" si="4"/>
        <v>201</v>
      </c>
      <c r="K10" s="686" t="str">
        <f t="shared" si="5"/>
        <v>20101</v>
      </c>
      <c r="L10" s="686" t="str">
        <f t="shared" si="6"/>
        <v>2010104</v>
      </c>
    </row>
    <row r="11" s="529" customFormat="1" ht="34.9" customHeight="1" spans="1:12">
      <c r="A11" s="484">
        <v>2010105</v>
      </c>
      <c r="B11" s="243" t="s">
        <v>155</v>
      </c>
      <c r="C11" s="561">
        <v>0</v>
      </c>
      <c r="D11" s="561">
        <v>2</v>
      </c>
      <c r="E11" s="478">
        <v>0</v>
      </c>
      <c r="F11" s="477" t="str">
        <f t="shared" si="0"/>
        <v/>
      </c>
      <c r="G11" s="477">
        <f t="shared" si="1"/>
        <v>0</v>
      </c>
      <c r="H11" s="731" t="str">
        <f t="shared" si="2"/>
        <v>是</v>
      </c>
      <c r="I11" s="732" t="str">
        <f t="shared" si="3"/>
        <v>项</v>
      </c>
      <c r="J11" s="686" t="str">
        <f t="shared" si="4"/>
        <v>201</v>
      </c>
      <c r="K11" s="686" t="str">
        <f t="shared" si="5"/>
        <v>20101</v>
      </c>
      <c r="L11" s="686" t="str">
        <f t="shared" si="6"/>
        <v>2010105</v>
      </c>
    </row>
    <row r="12" s="529" customFormat="1" ht="34.9" hidden="1" customHeight="1" spans="1:12">
      <c r="A12" s="484">
        <v>2010106</v>
      </c>
      <c r="B12" s="243" t="s">
        <v>156</v>
      </c>
      <c r="C12" s="300">
        <v>0</v>
      </c>
      <c r="D12" s="301">
        <v>0</v>
      </c>
      <c r="E12" s="548">
        <v>0</v>
      </c>
      <c r="F12" s="477" t="str">
        <f t="shared" si="0"/>
        <v/>
      </c>
      <c r="G12" s="477" t="str">
        <f t="shared" si="1"/>
        <v/>
      </c>
      <c r="H12" s="731" t="str">
        <f t="shared" si="2"/>
        <v>否</v>
      </c>
      <c r="I12" s="732" t="str">
        <f t="shared" si="3"/>
        <v>项</v>
      </c>
      <c r="J12" s="686" t="str">
        <f t="shared" si="4"/>
        <v>201</v>
      </c>
      <c r="K12" s="686" t="str">
        <f t="shared" si="5"/>
        <v>20101</v>
      </c>
      <c r="L12" s="686" t="str">
        <f t="shared" si="6"/>
        <v>2010106</v>
      </c>
    </row>
    <row r="13" s="529" customFormat="1" ht="34.9" customHeight="1" spans="1:12">
      <c r="A13" s="484">
        <v>2010107</v>
      </c>
      <c r="B13" s="243" t="s">
        <v>157</v>
      </c>
      <c r="C13" s="561">
        <v>27</v>
      </c>
      <c r="D13" s="561">
        <v>24</v>
      </c>
      <c r="E13" s="478">
        <v>5</v>
      </c>
      <c r="F13" s="477">
        <f t="shared" si="0"/>
        <v>-0.814814814814815</v>
      </c>
      <c r="G13" s="477">
        <f t="shared" si="1"/>
        <v>0.208333333333333</v>
      </c>
      <c r="H13" s="731" t="str">
        <f t="shared" si="2"/>
        <v>是</v>
      </c>
      <c r="I13" s="732" t="str">
        <f t="shared" si="3"/>
        <v>项</v>
      </c>
      <c r="J13" s="686" t="str">
        <f t="shared" si="4"/>
        <v>201</v>
      </c>
      <c r="K13" s="686" t="str">
        <f t="shared" si="5"/>
        <v>20101</v>
      </c>
      <c r="L13" s="686" t="str">
        <f t="shared" si="6"/>
        <v>2010107</v>
      </c>
    </row>
    <row r="14" s="529" customFormat="1" ht="34.9" customHeight="1" spans="1:12">
      <c r="A14" s="484">
        <v>2010108</v>
      </c>
      <c r="B14" s="243" t="s">
        <v>158</v>
      </c>
      <c r="C14" s="561">
        <v>31</v>
      </c>
      <c r="D14" s="561">
        <v>94</v>
      </c>
      <c r="E14" s="478">
        <v>33</v>
      </c>
      <c r="F14" s="477">
        <f t="shared" si="0"/>
        <v>0.064516129032258</v>
      </c>
      <c r="G14" s="477">
        <f t="shared" si="1"/>
        <v>0.351063829787234</v>
      </c>
      <c r="H14" s="731" t="str">
        <f t="shared" si="2"/>
        <v>是</v>
      </c>
      <c r="I14" s="732" t="str">
        <f t="shared" si="3"/>
        <v>项</v>
      </c>
      <c r="J14" s="686" t="str">
        <f t="shared" si="4"/>
        <v>201</v>
      </c>
      <c r="K14" s="686" t="str">
        <f t="shared" si="5"/>
        <v>20101</v>
      </c>
      <c r="L14" s="686" t="str">
        <f t="shared" si="6"/>
        <v>2010108</v>
      </c>
    </row>
    <row r="15" s="529" customFormat="1" ht="34.9" hidden="1" customHeight="1" spans="1:12">
      <c r="A15" s="484">
        <v>2010109</v>
      </c>
      <c r="B15" s="243" t="s">
        <v>159</v>
      </c>
      <c r="C15" s="300">
        <v>0</v>
      </c>
      <c r="D15" s="301">
        <v>0</v>
      </c>
      <c r="E15" s="548">
        <v>0</v>
      </c>
      <c r="F15" s="477" t="str">
        <f t="shared" si="0"/>
        <v/>
      </c>
      <c r="G15" s="477" t="str">
        <f t="shared" si="1"/>
        <v/>
      </c>
      <c r="H15" s="731" t="str">
        <f t="shared" si="2"/>
        <v>否</v>
      </c>
      <c r="I15" s="732" t="str">
        <f t="shared" si="3"/>
        <v>项</v>
      </c>
      <c r="J15" s="686" t="str">
        <f t="shared" si="4"/>
        <v>201</v>
      </c>
      <c r="K15" s="686" t="str">
        <f t="shared" si="5"/>
        <v>20101</v>
      </c>
      <c r="L15" s="686" t="str">
        <f t="shared" si="6"/>
        <v>2010109</v>
      </c>
    </row>
    <row r="16" s="529" customFormat="1" ht="34.9" customHeight="1" spans="1:12">
      <c r="A16" s="484">
        <v>2010150</v>
      </c>
      <c r="B16" s="243" t="s">
        <v>160</v>
      </c>
      <c r="C16" s="561">
        <v>0</v>
      </c>
      <c r="D16" s="561">
        <v>61</v>
      </c>
      <c r="E16" s="478">
        <v>65</v>
      </c>
      <c r="F16" s="477" t="str">
        <f t="shared" si="0"/>
        <v/>
      </c>
      <c r="G16" s="477">
        <f t="shared" si="1"/>
        <v>1.0655737704918</v>
      </c>
      <c r="H16" s="731" t="str">
        <f t="shared" si="2"/>
        <v>是</v>
      </c>
      <c r="I16" s="732" t="str">
        <f t="shared" si="3"/>
        <v>项</v>
      </c>
      <c r="J16" s="686" t="str">
        <f t="shared" si="4"/>
        <v>201</v>
      </c>
      <c r="K16" s="686" t="str">
        <f t="shared" si="5"/>
        <v>20101</v>
      </c>
      <c r="L16" s="686" t="str">
        <f t="shared" si="6"/>
        <v>2010150</v>
      </c>
    </row>
    <row r="17" s="529" customFormat="1" ht="34.9" hidden="1" customHeight="1" spans="1:12">
      <c r="A17" s="484">
        <v>2010199</v>
      </c>
      <c r="B17" s="243" t="s">
        <v>161</v>
      </c>
      <c r="C17" s="300">
        <v>0</v>
      </c>
      <c r="D17" s="301">
        <v>0</v>
      </c>
      <c r="E17" s="548">
        <v>0</v>
      </c>
      <c r="F17" s="477" t="str">
        <f t="shared" si="0"/>
        <v/>
      </c>
      <c r="G17" s="477" t="str">
        <f t="shared" si="1"/>
        <v/>
      </c>
      <c r="H17" s="731" t="str">
        <f t="shared" si="2"/>
        <v>否</v>
      </c>
      <c r="I17" s="732" t="str">
        <f t="shared" si="3"/>
        <v>项</v>
      </c>
      <c r="J17" s="686" t="str">
        <f t="shared" si="4"/>
        <v>201</v>
      </c>
      <c r="K17" s="686" t="str">
        <f t="shared" si="5"/>
        <v>20101</v>
      </c>
      <c r="L17" s="686" t="str">
        <f t="shared" si="6"/>
        <v>2010199</v>
      </c>
    </row>
    <row r="18" s="529" customFormat="1" ht="34.9" customHeight="1" spans="1:12">
      <c r="A18" s="482">
        <v>20102</v>
      </c>
      <c r="B18" s="483" t="s">
        <v>162</v>
      </c>
      <c r="C18" s="693">
        <f>SUMIFS(C19:C$1300,$I19:$I$1300,"项",$K19:$K$1300,$A18)</f>
        <v>821</v>
      </c>
      <c r="D18" s="693">
        <f>SUMIFS(D19:D$1300,$I19:$I$1300,"项",$K19:$K$1300,$A18)</f>
        <v>828</v>
      </c>
      <c r="E18" s="693">
        <f>SUMIFS(E19:E$1300,$I19:$I$1300,"项",$K19:$K$1300,$A18)</f>
        <v>771</v>
      </c>
      <c r="F18" s="477">
        <f t="shared" si="0"/>
        <v>-0.0609013398294762</v>
      </c>
      <c r="G18" s="477">
        <f t="shared" si="1"/>
        <v>0.931159420289855</v>
      </c>
      <c r="H18" s="731" t="str">
        <f t="shared" si="2"/>
        <v>是</v>
      </c>
      <c r="I18" s="732" t="str">
        <f t="shared" si="3"/>
        <v>款</v>
      </c>
      <c r="J18" s="686" t="str">
        <f t="shared" si="4"/>
        <v>201</v>
      </c>
      <c r="K18" s="686" t="str">
        <f t="shared" si="5"/>
        <v>20102</v>
      </c>
      <c r="L18" s="686" t="str">
        <f t="shared" si="6"/>
        <v>20102</v>
      </c>
    </row>
    <row r="19" s="529" customFormat="1" ht="34.9" customHeight="1" spans="1:12">
      <c r="A19" s="484">
        <v>2010201</v>
      </c>
      <c r="B19" s="243" t="s">
        <v>151</v>
      </c>
      <c r="C19" s="561">
        <v>745</v>
      </c>
      <c r="D19" s="561">
        <v>675</v>
      </c>
      <c r="E19" s="478">
        <v>713</v>
      </c>
      <c r="F19" s="477">
        <f t="shared" si="0"/>
        <v>-0.0429530201342282</v>
      </c>
      <c r="G19" s="477">
        <f t="shared" si="1"/>
        <v>1.0562962962963</v>
      </c>
      <c r="H19" s="731" t="str">
        <f t="shared" si="2"/>
        <v>是</v>
      </c>
      <c r="I19" s="732" t="str">
        <f t="shared" si="3"/>
        <v>项</v>
      </c>
      <c r="J19" s="686" t="str">
        <f t="shared" si="4"/>
        <v>201</v>
      </c>
      <c r="K19" s="686" t="str">
        <f t="shared" si="5"/>
        <v>20102</v>
      </c>
      <c r="L19" s="686" t="str">
        <f t="shared" si="6"/>
        <v>2010201</v>
      </c>
    </row>
    <row r="20" s="529" customFormat="1" ht="34.9" hidden="1" customHeight="1" spans="1:12">
      <c r="A20" s="484">
        <v>2010202</v>
      </c>
      <c r="B20" s="243" t="s">
        <v>152</v>
      </c>
      <c r="C20" s="300">
        <v>0</v>
      </c>
      <c r="D20" s="301">
        <v>0</v>
      </c>
      <c r="E20" s="548">
        <v>0</v>
      </c>
      <c r="F20" s="477" t="str">
        <f t="shared" si="0"/>
        <v/>
      </c>
      <c r="G20" s="477" t="str">
        <f t="shared" si="1"/>
        <v/>
      </c>
      <c r="H20" s="731" t="str">
        <f t="shared" si="2"/>
        <v>否</v>
      </c>
      <c r="I20" s="732" t="str">
        <f t="shared" si="3"/>
        <v>项</v>
      </c>
      <c r="J20" s="686" t="str">
        <f t="shared" si="4"/>
        <v>201</v>
      </c>
      <c r="K20" s="686" t="str">
        <f t="shared" si="5"/>
        <v>20102</v>
      </c>
      <c r="L20" s="686" t="str">
        <f t="shared" si="6"/>
        <v>2010202</v>
      </c>
    </row>
    <row r="21" s="529" customFormat="1" ht="34.9" hidden="1" customHeight="1" spans="1:12">
      <c r="A21" s="484">
        <v>2010203</v>
      </c>
      <c r="B21" s="243" t="s">
        <v>153</v>
      </c>
      <c r="C21" s="300">
        <v>0</v>
      </c>
      <c r="D21" s="301">
        <v>0</v>
      </c>
      <c r="E21" s="548">
        <v>0</v>
      </c>
      <c r="F21" s="477" t="str">
        <f t="shared" si="0"/>
        <v/>
      </c>
      <c r="G21" s="477" t="str">
        <f t="shared" si="1"/>
        <v/>
      </c>
      <c r="H21" s="731" t="str">
        <f t="shared" si="2"/>
        <v>否</v>
      </c>
      <c r="I21" s="732" t="str">
        <f t="shared" si="3"/>
        <v>项</v>
      </c>
      <c r="J21" s="686" t="str">
        <f t="shared" si="4"/>
        <v>201</v>
      </c>
      <c r="K21" s="686" t="str">
        <f t="shared" si="5"/>
        <v>20102</v>
      </c>
      <c r="L21" s="686" t="str">
        <f t="shared" si="6"/>
        <v>2010203</v>
      </c>
    </row>
    <row r="22" s="529" customFormat="1" ht="34.9" customHeight="1" spans="1:12">
      <c r="A22" s="484">
        <v>2010204</v>
      </c>
      <c r="B22" s="243" t="s">
        <v>163</v>
      </c>
      <c r="C22" s="561">
        <v>47</v>
      </c>
      <c r="D22" s="561">
        <v>46</v>
      </c>
      <c r="E22" s="478">
        <v>28</v>
      </c>
      <c r="F22" s="477">
        <f t="shared" si="0"/>
        <v>-0.404255319148936</v>
      </c>
      <c r="G22" s="477">
        <f t="shared" si="1"/>
        <v>0.608695652173913</v>
      </c>
      <c r="H22" s="731" t="str">
        <f t="shared" si="2"/>
        <v>是</v>
      </c>
      <c r="I22" s="732" t="str">
        <f t="shared" si="3"/>
        <v>项</v>
      </c>
      <c r="J22" s="686" t="str">
        <f t="shared" si="4"/>
        <v>201</v>
      </c>
      <c r="K22" s="686" t="str">
        <f t="shared" si="5"/>
        <v>20102</v>
      </c>
      <c r="L22" s="686" t="str">
        <f t="shared" si="6"/>
        <v>2010204</v>
      </c>
    </row>
    <row r="23" s="529" customFormat="1" ht="34.9" customHeight="1" spans="1:12">
      <c r="A23" s="484">
        <v>2010205</v>
      </c>
      <c r="B23" s="243" t="s">
        <v>164</v>
      </c>
      <c r="C23" s="561">
        <v>8</v>
      </c>
      <c r="D23" s="561">
        <v>29</v>
      </c>
      <c r="E23" s="478">
        <v>0</v>
      </c>
      <c r="F23" s="477">
        <f t="shared" si="0"/>
        <v>-1</v>
      </c>
      <c r="G23" s="477">
        <f t="shared" si="1"/>
        <v>0</v>
      </c>
      <c r="H23" s="731" t="str">
        <f t="shared" si="2"/>
        <v>是</v>
      </c>
      <c r="I23" s="732" t="str">
        <f t="shared" si="3"/>
        <v>项</v>
      </c>
      <c r="J23" s="686" t="str">
        <f t="shared" si="4"/>
        <v>201</v>
      </c>
      <c r="K23" s="686" t="str">
        <f t="shared" si="5"/>
        <v>20102</v>
      </c>
      <c r="L23" s="686" t="str">
        <f t="shared" si="6"/>
        <v>2010205</v>
      </c>
    </row>
    <row r="24" s="529" customFormat="1" ht="34.9" hidden="1" customHeight="1" spans="1:12">
      <c r="A24" s="484">
        <v>2010206</v>
      </c>
      <c r="B24" s="243" t="s">
        <v>165</v>
      </c>
      <c r="C24" s="300">
        <v>0</v>
      </c>
      <c r="D24" s="301">
        <v>0</v>
      </c>
      <c r="E24" s="548">
        <v>0</v>
      </c>
      <c r="F24" s="477" t="str">
        <f t="shared" si="0"/>
        <v/>
      </c>
      <c r="G24" s="477" t="str">
        <f t="shared" si="1"/>
        <v/>
      </c>
      <c r="H24" s="731" t="str">
        <f t="shared" si="2"/>
        <v>否</v>
      </c>
      <c r="I24" s="732" t="str">
        <f t="shared" si="3"/>
        <v>项</v>
      </c>
      <c r="J24" s="686" t="str">
        <f t="shared" si="4"/>
        <v>201</v>
      </c>
      <c r="K24" s="686" t="str">
        <f t="shared" si="5"/>
        <v>20102</v>
      </c>
      <c r="L24" s="686" t="str">
        <f t="shared" si="6"/>
        <v>2010206</v>
      </c>
    </row>
    <row r="25" s="529" customFormat="1" ht="34.9" hidden="1" customHeight="1" spans="1:12">
      <c r="A25" s="484">
        <v>2010250</v>
      </c>
      <c r="B25" s="243" t="s">
        <v>160</v>
      </c>
      <c r="C25" s="300">
        <v>0</v>
      </c>
      <c r="D25" s="301">
        <v>0</v>
      </c>
      <c r="E25" s="548">
        <v>0</v>
      </c>
      <c r="F25" s="477" t="str">
        <f t="shared" si="0"/>
        <v/>
      </c>
      <c r="G25" s="477" t="str">
        <f t="shared" si="1"/>
        <v/>
      </c>
      <c r="H25" s="731" t="str">
        <f t="shared" si="2"/>
        <v>否</v>
      </c>
      <c r="I25" s="732" t="str">
        <f t="shared" si="3"/>
        <v>项</v>
      </c>
      <c r="J25" s="686" t="str">
        <f t="shared" si="4"/>
        <v>201</v>
      </c>
      <c r="K25" s="686" t="str">
        <f t="shared" si="5"/>
        <v>20102</v>
      </c>
      <c r="L25" s="686" t="str">
        <f t="shared" si="6"/>
        <v>2010250</v>
      </c>
    </row>
    <row r="26" s="529" customFormat="1" ht="34.9" customHeight="1" spans="1:12">
      <c r="A26" s="484">
        <v>2010299</v>
      </c>
      <c r="B26" s="243" t="s">
        <v>166</v>
      </c>
      <c r="C26" s="561">
        <v>21</v>
      </c>
      <c r="D26" s="561">
        <v>78</v>
      </c>
      <c r="E26" s="478">
        <v>30</v>
      </c>
      <c r="F26" s="477">
        <f t="shared" si="0"/>
        <v>0.428571428571429</v>
      </c>
      <c r="G26" s="477">
        <f t="shared" si="1"/>
        <v>0.384615384615385</v>
      </c>
      <c r="H26" s="731" t="str">
        <f t="shared" si="2"/>
        <v>是</v>
      </c>
      <c r="I26" s="732" t="str">
        <f t="shared" si="3"/>
        <v>项</v>
      </c>
      <c r="J26" s="686" t="str">
        <f t="shared" si="4"/>
        <v>201</v>
      </c>
      <c r="K26" s="686" t="str">
        <f t="shared" si="5"/>
        <v>20102</v>
      </c>
      <c r="L26" s="686" t="str">
        <f t="shared" si="6"/>
        <v>2010299</v>
      </c>
    </row>
    <row r="27" s="529" customFormat="1" ht="34.9" customHeight="1" spans="1:12">
      <c r="A27" s="482">
        <v>20103</v>
      </c>
      <c r="B27" s="483" t="s">
        <v>167</v>
      </c>
      <c r="C27" s="693">
        <f>SUMIFS(C28:C$1300,$I28:$I$1300,"项",$K28:$K$1300,$A27)</f>
        <v>12371</v>
      </c>
      <c r="D27" s="693">
        <f>SUMIFS(D28:D$1300,$I28:$I$1300,"项",$K28:$K$1300,$A27)</f>
        <v>12662</v>
      </c>
      <c r="E27" s="693">
        <f>SUMIFS(E28:E$1300,$I28:$I$1300,"项",$K28:$K$1300,$A27)</f>
        <v>11129</v>
      </c>
      <c r="F27" s="477">
        <f t="shared" si="0"/>
        <v>-0.100396087624283</v>
      </c>
      <c r="G27" s="477">
        <f t="shared" si="1"/>
        <v>0.878929079134418</v>
      </c>
      <c r="H27" s="731" t="str">
        <f t="shared" si="2"/>
        <v>是</v>
      </c>
      <c r="I27" s="732" t="str">
        <f t="shared" si="3"/>
        <v>款</v>
      </c>
      <c r="J27" s="686" t="str">
        <f t="shared" si="4"/>
        <v>201</v>
      </c>
      <c r="K27" s="686" t="str">
        <f t="shared" si="5"/>
        <v>20103</v>
      </c>
      <c r="L27" s="686" t="str">
        <f t="shared" si="6"/>
        <v>20103</v>
      </c>
    </row>
    <row r="28" s="529" customFormat="1" ht="34.9" customHeight="1" spans="1:12">
      <c r="A28" s="484">
        <v>2010301</v>
      </c>
      <c r="B28" s="243" t="s">
        <v>151</v>
      </c>
      <c r="C28" s="561">
        <v>5479</v>
      </c>
      <c r="D28" s="561">
        <v>4392</v>
      </c>
      <c r="E28" s="478">
        <v>4480</v>
      </c>
      <c r="F28" s="477">
        <f t="shared" si="0"/>
        <v>-0.182332542434751</v>
      </c>
      <c r="G28" s="477">
        <f t="shared" si="1"/>
        <v>1.0200364298725</v>
      </c>
      <c r="H28" s="731" t="str">
        <f t="shared" si="2"/>
        <v>是</v>
      </c>
      <c r="I28" s="732" t="str">
        <f t="shared" si="3"/>
        <v>项</v>
      </c>
      <c r="J28" s="686" t="str">
        <f t="shared" si="4"/>
        <v>201</v>
      </c>
      <c r="K28" s="686" t="str">
        <f t="shared" si="5"/>
        <v>20103</v>
      </c>
      <c r="L28" s="686" t="str">
        <f t="shared" si="6"/>
        <v>2010301</v>
      </c>
    </row>
    <row r="29" s="529" customFormat="1" ht="34.9" customHeight="1" spans="1:12">
      <c r="A29" s="484">
        <v>2010302</v>
      </c>
      <c r="B29" s="243" t="s">
        <v>152</v>
      </c>
      <c r="C29" s="561">
        <v>8</v>
      </c>
      <c r="D29" s="561">
        <v>0</v>
      </c>
      <c r="E29" s="478">
        <v>3</v>
      </c>
      <c r="F29" s="477">
        <f t="shared" si="0"/>
        <v>-0.625</v>
      </c>
      <c r="G29" s="477" t="str">
        <f t="shared" si="1"/>
        <v/>
      </c>
      <c r="H29" s="731" t="str">
        <f t="shared" si="2"/>
        <v>是</v>
      </c>
      <c r="I29" s="732" t="str">
        <f t="shared" si="3"/>
        <v>项</v>
      </c>
      <c r="J29" s="686" t="str">
        <f t="shared" si="4"/>
        <v>201</v>
      </c>
      <c r="K29" s="686" t="str">
        <f t="shared" si="5"/>
        <v>20103</v>
      </c>
      <c r="L29" s="686" t="str">
        <f t="shared" si="6"/>
        <v>2010302</v>
      </c>
    </row>
    <row r="30" s="529" customFormat="1" ht="34.9" hidden="1" customHeight="1" spans="1:12">
      <c r="A30" s="484">
        <v>2010303</v>
      </c>
      <c r="B30" s="243" t="s">
        <v>153</v>
      </c>
      <c r="C30" s="300">
        <v>0</v>
      </c>
      <c r="D30" s="301">
        <v>0</v>
      </c>
      <c r="E30" s="548">
        <v>0</v>
      </c>
      <c r="F30" s="477" t="str">
        <f t="shared" si="0"/>
        <v/>
      </c>
      <c r="G30" s="477" t="str">
        <f t="shared" si="1"/>
        <v/>
      </c>
      <c r="H30" s="731" t="str">
        <f t="shared" si="2"/>
        <v>否</v>
      </c>
      <c r="I30" s="732" t="str">
        <f t="shared" si="3"/>
        <v>项</v>
      </c>
      <c r="J30" s="686" t="str">
        <f t="shared" si="4"/>
        <v>201</v>
      </c>
      <c r="K30" s="686" t="str">
        <f t="shared" si="5"/>
        <v>20103</v>
      </c>
      <c r="L30" s="686" t="str">
        <f t="shared" si="6"/>
        <v>2010303</v>
      </c>
    </row>
    <row r="31" s="529" customFormat="1" ht="34.9" hidden="1" customHeight="1" spans="1:12">
      <c r="A31" s="484">
        <v>2010304</v>
      </c>
      <c r="B31" s="243" t="s">
        <v>168</v>
      </c>
      <c r="C31" s="300">
        <v>0</v>
      </c>
      <c r="D31" s="301">
        <v>0</v>
      </c>
      <c r="E31" s="548">
        <v>0</v>
      </c>
      <c r="F31" s="477" t="str">
        <f t="shared" si="0"/>
        <v/>
      </c>
      <c r="G31" s="477" t="str">
        <f t="shared" si="1"/>
        <v/>
      </c>
      <c r="H31" s="731" t="str">
        <f t="shared" si="2"/>
        <v>否</v>
      </c>
      <c r="I31" s="732" t="str">
        <f t="shared" si="3"/>
        <v>项</v>
      </c>
      <c r="J31" s="686" t="str">
        <f t="shared" si="4"/>
        <v>201</v>
      </c>
      <c r="K31" s="686" t="str">
        <f t="shared" si="5"/>
        <v>20103</v>
      </c>
      <c r="L31" s="686" t="str">
        <f t="shared" si="6"/>
        <v>2010304</v>
      </c>
    </row>
    <row r="32" s="529" customFormat="1" ht="34.9" hidden="1" customHeight="1" spans="1:12">
      <c r="A32" s="484">
        <v>2010305</v>
      </c>
      <c r="B32" s="243" t="s">
        <v>169</v>
      </c>
      <c r="C32" s="300">
        <v>0</v>
      </c>
      <c r="D32" s="301">
        <v>0</v>
      </c>
      <c r="E32" s="548">
        <v>0</v>
      </c>
      <c r="F32" s="477" t="str">
        <f t="shared" si="0"/>
        <v/>
      </c>
      <c r="G32" s="477" t="str">
        <f t="shared" si="1"/>
        <v/>
      </c>
      <c r="H32" s="731" t="str">
        <f t="shared" si="2"/>
        <v>否</v>
      </c>
      <c r="I32" s="732" t="str">
        <f t="shared" si="3"/>
        <v>项</v>
      </c>
      <c r="J32" s="686" t="str">
        <f t="shared" si="4"/>
        <v>201</v>
      </c>
      <c r="K32" s="686" t="str">
        <f t="shared" si="5"/>
        <v>20103</v>
      </c>
      <c r="L32" s="686" t="str">
        <f t="shared" si="6"/>
        <v>2010305</v>
      </c>
    </row>
    <row r="33" s="529" customFormat="1" ht="34.9" customHeight="1" spans="1:12">
      <c r="A33" s="484">
        <v>2010306</v>
      </c>
      <c r="B33" s="243" t="s">
        <v>170</v>
      </c>
      <c r="C33" s="561">
        <v>358</v>
      </c>
      <c r="D33" s="561">
        <v>502</v>
      </c>
      <c r="E33" s="478">
        <v>397</v>
      </c>
      <c r="F33" s="477">
        <f t="shared" si="0"/>
        <v>0.108938547486034</v>
      </c>
      <c r="G33" s="477">
        <f t="shared" si="1"/>
        <v>0.790836653386454</v>
      </c>
      <c r="H33" s="731" t="str">
        <f t="shared" si="2"/>
        <v>是</v>
      </c>
      <c r="I33" s="732" t="str">
        <f t="shared" si="3"/>
        <v>项</v>
      </c>
      <c r="J33" s="686" t="str">
        <f t="shared" si="4"/>
        <v>201</v>
      </c>
      <c r="K33" s="686" t="str">
        <f t="shared" si="5"/>
        <v>20103</v>
      </c>
      <c r="L33" s="686" t="str">
        <f t="shared" si="6"/>
        <v>2010306</v>
      </c>
    </row>
    <row r="34" s="529" customFormat="1" ht="34.9" hidden="1" customHeight="1" spans="1:12">
      <c r="A34" s="484">
        <v>2010308</v>
      </c>
      <c r="B34" s="243" t="s">
        <v>171</v>
      </c>
      <c r="C34" s="300">
        <v>0</v>
      </c>
      <c r="D34" s="301">
        <v>0</v>
      </c>
      <c r="E34" s="548">
        <v>0</v>
      </c>
      <c r="F34" s="477" t="str">
        <f t="shared" si="0"/>
        <v/>
      </c>
      <c r="G34" s="477" t="str">
        <f t="shared" si="1"/>
        <v/>
      </c>
      <c r="H34" s="731" t="str">
        <f t="shared" si="2"/>
        <v>否</v>
      </c>
      <c r="I34" s="732" t="str">
        <f t="shared" si="3"/>
        <v>项</v>
      </c>
      <c r="J34" s="686" t="str">
        <f t="shared" si="4"/>
        <v>201</v>
      </c>
      <c r="K34" s="686" t="str">
        <f t="shared" si="5"/>
        <v>20103</v>
      </c>
      <c r="L34" s="686" t="str">
        <f t="shared" si="6"/>
        <v>2010308</v>
      </c>
    </row>
    <row r="35" s="529" customFormat="1" ht="34.9" hidden="1" customHeight="1" spans="1:12">
      <c r="A35" s="484">
        <v>2010309</v>
      </c>
      <c r="B35" s="243" t="s">
        <v>172</v>
      </c>
      <c r="C35" s="300">
        <v>0</v>
      </c>
      <c r="D35" s="301">
        <v>0</v>
      </c>
      <c r="E35" s="548">
        <v>0</v>
      </c>
      <c r="F35" s="477" t="str">
        <f t="shared" si="0"/>
        <v/>
      </c>
      <c r="G35" s="477" t="str">
        <f t="shared" si="1"/>
        <v/>
      </c>
      <c r="H35" s="731" t="str">
        <f t="shared" si="2"/>
        <v>否</v>
      </c>
      <c r="I35" s="732" t="str">
        <f t="shared" si="3"/>
        <v>项</v>
      </c>
      <c r="J35" s="686" t="str">
        <f t="shared" si="4"/>
        <v>201</v>
      </c>
      <c r="K35" s="686" t="str">
        <f t="shared" si="5"/>
        <v>20103</v>
      </c>
      <c r="L35" s="686" t="str">
        <f t="shared" si="6"/>
        <v>2010309</v>
      </c>
    </row>
    <row r="36" s="529" customFormat="1" ht="34.9" customHeight="1" spans="1:12">
      <c r="A36" s="484">
        <v>2010350</v>
      </c>
      <c r="B36" s="243" t="s">
        <v>160</v>
      </c>
      <c r="C36" s="561">
        <v>4808</v>
      </c>
      <c r="D36" s="561">
        <v>4760</v>
      </c>
      <c r="E36" s="478">
        <v>5184</v>
      </c>
      <c r="F36" s="477">
        <f t="shared" si="0"/>
        <v>0.0782029950083194</v>
      </c>
      <c r="G36" s="477">
        <f t="shared" si="1"/>
        <v>1.0890756302521</v>
      </c>
      <c r="H36" s="731" t="str">
        <f t="shared" si="2"/>
        <v>是</v>
      </c>
      <c r="I36" s="732" t="str">
        <f t="shared" si="3"/>
        <v>项</v>
      </c>
      <c r="J36" s="686" t="str">
        <f t="shared" si="4"/>
        <v>201</v>
      </c>
      <c r="K36" s="686" t="str">
        <f t="shared" si="5"/>
        <v>20103</v>
      </c>
      <c r="L36" s="686" t="str">
        <f t="shared" si="6"/>
        <v>2010350</v>
      </c>
    </row>
    <row r="37" s="529" customFormat="1" ht="34.9" customHeight="1" spans="1:12">
      <c r="A37" s="484">
        <v>2010399</v>
      </c>
      <c r="B37" s="243" t="s">
        <v>173</v>
      </c>
      <c r="C37" s="561">
        <v>1718</v>
      </c>
      <c r="D37" s="561">
        <v>3008</v>
      </c>
      <c r="E37" s="478">
        <v>1065</v>
      </c>
      <c r="F37" s="477">
        <f t="shared" si="0"/>
        <v>-0.380093131548312</v>
      </c>
      <c r="G37" s="477">
        <f t="shared" si="1"/>
        <v>0.35405585106383</v>
      </c>
      <c r="H37" s="731" t="str">
        <f t="shared" si="2"/>
        <v>是</v>
      </c>
      <c r="I37" s="732" t="str">
        <f t="shared" si="3"/>
        <v>项</v>
      </c>
      <c r="J37" s="686" t="str">
        <f t="shared" si="4"/>
        <v>201</v>
      </c>
      <c r="K37" s="686" t="str">
        <f t="shared" si="5"/>
        <v>20103</v>
      </c>
      <c r="L37" s="686" t="str">
        <f t="shared" si="6"/>
        <v>2010399</v>
      </c>
    </row>
    <row r="38" s="529" customFormat="1" ht="34.9" customHeight="1" spans="1:12">
      <c r="A38" s="482">
        <v>20104</v>
      </c>
      <c r="B38" s="483" t="s">
        <v>174</v>
      </c>
      <c r="C38" s="693">
        <f>SUMIFS(C39:C$1300,$I39:$I$1300,"项",$K39:$K$1300,$A38)</f>
        <v>1434</v>
      </c>
      <c r="D38" s="693">
        <f>SUMIFS(D39:D$1300,$I39:$I$1300,"项",$K39:$K$1300,$A38)</f>
        <v>1718</v>
      </c>
      <c r="E38" s="693">
        <f>SUMIFS(E39:E$1300,$I39:$I$1300,"项",$K39:$K$1300,$A38)</f>
        <v>1288</v>
      </c>
      <c r="F38" s="477">
        <f t="shared" si="0"/>
        <v>-0.101813110181311</v>
      </c>
      <c r="G38" s="477">
        <f t="shared" si="1"/>
        <v>0.749708963911525</v>
      </c>
      <c r="H38" s="731" t="str">
        <f t="shared" si="2"/>
        <v>是</v>
      </c>
      <c r="I38" s="732" t="str">
        <f t="shared" si="3"/>
        <v>款</v>
      </c>
      <c r="J38" s="686" t="str">
        <f t="shared" si="4"/>
        <v>201</v>
      </c>
      <c r="K38" s="686" t="str">
        <f t="shared" si="5"/>
        <v>20104</v>
      </c>
      <c r="L38" s="686" t="str">
        <f t="shared" si="6"/>
        <v>20104</v>
      </c>
    </row>
    <row r="39" s="529" customFormat="1" ht="34.9" customHeight="1" spans="1:12">
      <c r="A39" s="484">
        <v>2010401</v>
      </c>
      <c r="B39" s="243" t="s">
        <v>151</v>
      </c>
      <c r="C39" s="561">
        <v>397</v>
      </c>
      <c r="D39" s="561">
        <v>342</v>
      </c>
      <c r="E39" s="478">
        <v>372</v>
      </c>
      <c r="F39" s="477">
        <f t="shared" si="0"/>
        <v>-0.0629722921914357</v>
      </c>
      <c r="G39" s="477">
        <f t="shared" si="1"/>
        <v>1.08771929824561</v>
      </c>
      <c r="H39" s="731" t="str">
        <f t="shared" si="2"/>
        <v>是</v>
      </c>
      <c r="I39" s="732" t="str">
        <f t="shared" si="3"/>
        <v>项</v>
      </c>
      <c r="J39" s="686" t="str">
        <f t="shared" si="4"/>
        <v>201</v>
      </c>
      <c r="K39" s="686" t="str">
        <f t="shared" si="5"/>
        <v>20104</v>
      </c>
      <c r="L39" s="686" t="str">
        <f t="shared" si="6"/>
        <v>2010401</v>
      </c>
    </row>
    <row r="40" s="529" customFormat="1" ht="34.9" hidden="1" customHeight="1" spans="1:12">
      <c r="A40" s="484">
        <v>2010402</v>
      </c>
      <c r="B40" s="243" t="s">
        <v>152</v>
      </c>
      <c r="C40" s="300">
        <v>0</v>
      </c>
      <c r="D40" s="301">
        <v>0</v>
      </c>
      <c r="E40" s="548">
        <v>0</v>
      </c>
      <c r="F40" s="477" t="str">
        <f t="shared" si="0"/>
        <v/>
      </c>
      <c r="G40" s="477" t="str">
        <f t="shared" si="1"/>
        <v/>
      </c>
      <c r="H40" s="731" t="str">
        <f t="shared" si="2"/>
        <v>否</v>
      </c>
      <c r="I40" s="732" t="str">
        <f t="shared" si="3"/>
        <v>项</v>
      </c>
      <c r="J40" s="686" t="str">
        <f t="shared" si="4"/>
        <v>201</v>
      </c>
      <c r="K40" s="686" t="str">
        <f t="shared" si="5"/>
        <v>20104</v>
      </c>
      <c r="L40" s="686" t="str">
        <f t="shared" si="6"/>
        <v>2010402</v>
      </c>
    </row>
    <row r="41" s="529" customFormat="1" ht="34.9" hidden="1" customHeight="1" spans="1:12">
      <c r="A41" s="484">
        <v>2010403</v>
      </c>
      <c r="B41" s="243" t="s">
        <v>153</v>
      </c>
      <c r="C41" s="300">
        <v>0</v>
      </c>
      <c r="D41" s="301">
        <v>0</v>
      </c>
      <c r="E41" s="548">
        <v>0</v>
      </c>
      <c r="F41" s="477" t="str">
        <f t="shared" si="0"/>
        <v/>
      </c>
      <c r="G41" s="477" t="str">
        <f t="shared" si="1"/>
        <v/>
      </c>
      <c r="H41" s="731" t="str">
        <f t="shared" si="2"/>
        <v>否</v>
      </c>
      <c r="I41" s="732" t="str">
        <f t="shared" si="3"/>
        <v>项</v>
      </c>
      <c r="J41" s="686" t="str">
        <f t="shared" si="4"/>
        <v>201</v>
      </c>
      <c r="K41" s="686" t="str">
        <f t="shared" si="5"/>
        <v>20104</v>
      </c>
      <c r="L41" s="686" t="str">
        <f t="shared" si="6"/>
        <v>2010403</v>
      </c>
    </row>
    <row r="42" s="529" customFormat="1" ht="34.9" hidden="1" customHeight="1" spans="1:12">
      <c r="A42" s="484">
        <v>2010404</v>
      </c>
      <c r="B42" s="243" t="s">
        <v>175</v>
      </c>
      <c r="C42" s="300">
        <v>0</v>
      </c>
      <c r="D42" s="301">
        <v>0</v>
      </c>
      <c r="E42" s="548">
        <v>0</v>
      </c>
      <c r="F42" s="477" t="str">
        <f t="shared" si="0"/>
        <v/>
      </c>
      <c r="G42" s="477" t="str">
        <f t="shared" si="1"/>
        <v/>
      </c>
      <c r="H42" s="731" t="str">
        <f t="shared" si="2"/>
        <v>否</v>
      </c>
      <c r="I42" s="732" t="str">
        <f t="shared" si="3"/>
        <v>项</v>
      </c>
      <c r="J42" s="686" t="str">
        <f t="shared" si="4"/>
        <v>201</v>
      </c>
      <c r="K42" s="686" t="str">
        <f t="shared" si="5"/>
        <v>20104</v>
      </c>
      <c r="L42" s="686" t="str">
        <f t="shared" si="6"/>
        <v>2010404</v>
      </c>
    </row>
    <row r="43" s="529" customFormat="1" ht="34.9" hidden="1" customHeight="1" spans="1:12">
      <c r="A43" s="484">
        <v>2010405</v>
      </c>
      <c r="B43" s="243" t="s">
        <v>176</v>
      </c>
      <c r="C43" s="300">
        <v>0</v>
      </c>
      <c r="D43" s="301">
        <v>0</v>
      </c>
      <c r="E43" s="548">
        <v>0</v>
      </c>
      <c r="F43" s="477" t="str">
        <f t="shared" si="0"/>
        <v/>
      </c>
      <c r="G43" s="477" t="str">
        <f t="shared" si="1"/>
        <v/>
      </c>
      <c r="H43" s="731" t="str">
        <f t="shared" si="2"/>
        <v>否</v>
      </c>
      <c r="I43" s="732" t="str">
        <f t="shared" si="3"/>
        <v>项</v>
      </c>
      <c r="J43" s="686" t="str">
        <f t="shared" si="4"/>
        <v>201</v>
      </c>
      <c r="K43" s="686" t="str">
        <f t="shared" si="5"/>
        <v>20104</v>
      </c>
      <c r="L43" s="686" t="str">
        <f t="shared" si="6"/>
        <v>2010405</v>
      </c>
    </row>
    <row r="44" s="529" customFormat="1" ht="34.9" customHeight="1" spans="1:12">
      <c r="A44" s="484">
        <v>2010406</v>
      </c>
      <c r="B44" s="243" t="s">
        <v>177</v>
      </c>
      <c r="C44" s="561">
        <v>41</v>
      </c>
      <c r="D44" s="561">
        <v>0</v>
      </c>
      <c r="E44" s="478">
        <v>0</v>
      </c>
      <c r="F44" s="477">
        <f t="shared" si="0"/>
        <v>-1</v>
      </c>
      <c r="G44" s="477" t="str">
        <f t="shared" si="1"/>
        <v/>
      </c>
      <c r="H44" s="731" t="str">
        <f t="shared" si="2"/>
        <v>是</v>
      </c>
      <c r="I44" s="732" t="str">
        <f t="shared" si="3"/>
        <v>项</v>
      </c>
      <c r="J44" s="686" t="str">
        <f t="shared" si="4"/>
        <v>201</v>
      </c>
      <c r="K44" s="686" t="str">
        <f t="shared" si="5"/>
        <v>20104</v>
      </c>
      <c r="L44" s="686" t="str">
        <f t="shared" si="6"/>
        <v>2010406</v>
      </c>
    </row>
    <row r="45" s="529" customFormat="1" ht="34.9" hidden="1" customHeight="1" spans="1:12">
      <c r="A45" s="484">
        <v>2010407</v>
      </c>
      <c r="B45" s="243" t="s">
        <v>178</v>
      </c>
      <c r="C45" s="300">
        <v>0</v>
      </c>
      <c r="D45" s="301">
        <v>0</v>
      </c>
      <c r="E45" s="548">
        <v>0</v>
      </c>
      <c r="F45" s="477" t="str">
        <f t="shared" si="0"/>
        <v/>
      </c>
      <c r="G45" s="477" t="str">
        <f t="shared" si="1"/>
        <v/>
      </c>
      <c r="H45" s="731" t="str">
        <f t="shared" si="2"/>
        <v>否</v>
      </c>
      <c r="I45" s="732" t="str">
        <f t="shared" si="3"/>
        <v>项</v>
      </c>
      <c r="J45" s="686" t="str">
        <f t="shared" si="4"/>
        <v>201</v>
      </c>
      <c r="K45" s="686" t="str">
        <f t="shared" si="5"/>
        <v>20104</v>
      </c>
      <c r="L45" s="686" t="str">
        <f t="shared" si="6"/>
        <v>2010407</v>
      </c>
    </row>
    <row r="46" s="529" customFormat="1" ht="34.9" customHeight="1" spans="1:12">
      <c r="A46" s="484">
        <v>2010408</v>
      </c>
      <c r="B46" s="243" t="s">
        <v>179</v>
      </c>
      <c r="C46" s="561">
        <v>1</v>
      </c>
      <c r="D46" s="561">
        <v>1</v>
      </c>
      <c r="E46" s="478">
        <v>1</v>
      </c>
      <c r="F46" s="477">
        <f t="shared" si="0"/>
        <v>0</v>
      </c>
      <c r="G46" s="477">
        <f t="shared" si="1"/>
        <v>1</v>
      </c>
      <c r="H46" s="731" t="str">
        <f t="shared" si="2"/>
        <v>是</v>
      </c>
      <c r="I46" s="732" t="str">
        <f t="shared" si="3"/>
        <v>项</v>
      </c>
      <c r="J46" s="686" t="str">
        <f t="shared" si="4"/>
        <v>201</v>
      </c>
      <c r="K46" s="686" t="str">
        <f t="shared" si="5"/>
        <v>20104</v>
      </c>
      <c r="L46" s="686" t="str">
        <f t="shared" si="6"/>
        <v>2010408</v>
      </c>
    </row>
    <row r="47" s="529" customFormat="1" ht="34.9" customHeight="1" spans="1:12">
      <c r="A47" s="484">
        <v>2010450</v>
      </c>
      <c r="B47" s="243" t="s">
        <v>160</v>
      </c>
      <c r="C47" s="561">
        <v>306</v>
      </c>
      <c r="D47" s="561">
        <v>335</v>
      </c>
      <c r="E47" s="478">
        <v>398</v>
      </c>
      <c r="F47" s="477">
        <f t="shared" si="0"/>
        <v>0.300653594771242</v>
      </c>
      <c r="G47" s="477">
        <f t="shared" si="1"/>
        <v>1.18805970149254</v>
      </c>
      <c r="H47" s="731" t="str">
        <f t="shared" si="2"/>
        <v>是</v>
      </c>
      <c r="I47" s="732" t="str">
        <f t="shared" si="3"/>
        <v>项</v>
      </c>
      <c r="J47" s="686" t="str">
        <f t="shared" si="4"/>
        <v>201</v>
      </c>
      <c r="K47" s="686" t="str">
        <f t="shared" si="5"/>
        <v>20104</v>
      </c>
      <c r="L47" s="686" t="str">
        <f t="shared" si="6"/>
        <v>2010450</v>
      </c>
    </row>
    <row r="48" s="529" customFormat="1" ht="34.9" customHeight="1" spans="1:12">
      <c r="A48" s="484">
        <v>2010499</v>
      </c>
      <c r="B48" s="243" t="s">
        <v>180</v>
      </c>
      <c r="C48" s="561">
        <v>689</v>
      </c>
      <c r="D48" s="561">
        <v>1040</v>
      </c>
      <c r="E48" s="478">
        <v>517</v>
      </c>
      <c r="F48" s="477">
        <f t="shared" si="0"/>
        <v>-0.249637155297533</v>
      </c>
      <c r="G48" s="477">
        <f t="shared" si="1"/>
        <v>0.497115384615385</v>
      </c>
      <c r="H48" s="731" t="str">
        <f t="shared" si="2"/>
        <v>是</v>
      </c>
      <c r="I48" s="732" t="str">
        <f t="shared" si="3"/>
        <v>项</v>
      </c>
      <c r="J48" s="686" t="str">
        <f t="shared" si="4"/>
        <v>201</v>
      </c>
      <c r="K48" s="686" t="str">
        <f t="shared" si="5"/>
        <v>20104</v>
      </c>
      <c r="L48" s="686" t="str">
        <f t="shared" si="6"/>
        <v>2010499</v>
      </c>
    </row>
    <row r="49" s="529" customFormat="1" ht="34.9" customHeight="1" spans="1:12">
      <c r="A49" s="482">
        <v>20105</v>
      </c>
      <c r="B49" s="483" t="s">
        <v>181</v>
      </c>
      <c r="C49" s="693">
        <f>SUMIFS(C50:C$1300,$I50:$I$1300,"项",$K50:$K$1300,$A49)</f>
        <v>417</v>
      </c>
      <c r="D49" s="693">
        <f>SUMIFS(D50:D$1300,$I50:$I$1300,"项",$K50:$K$1300,$A49)</f>
        <v>411</v>
      </c>
      <c r="E49" s="693">
        <f>SUMIFS(E50:E$1300,$I50:$I$1300,"项",$K50:$K$1300,$A49)</f>
        <v>378</v>
      </c>
      <c r="F49" s="477">
        <f t="shared" si="0"/>
        <v>-0.0935251798561151</v>
      </c>
      <c r="G49" s="477">
        <f t="shared" si="1"/>
        <v>0.91970802919708</v>
      </c>
      <c r="H49" s="731" t="str">
        <f t="shared" si="2"/>
        <v>是</v>
      </c>
      <c r="I49" s="732" t="str">
        <f t="shared" si="3"/>
        <v>款</v>
      </c>
      <c r="J49" s="686" t="str">
        <f t="shared" si="4"/>
        <v>201</v>
      </c>
      <c r="K49" s="686" t="str">
        <f t="shared" si="5"/>
        <v>20105</v>
      </c>
      <c r="L49" s="686" t="str">
        <f t="shared" si="6"/>
        <v>20105</v>
      </c>
    </row>
    <row r="50" s="529" customFormat="1" ht="34.9" customHeight="1" spans="1:12">
      <c r="A50" s="484">
        <v>2010501</v>
      </c>
      <c r="B50" s="243" t="s">
        <v>151</v>
      </c>
      <c r="C50" s="561">
        <v>282</v>
      </c>
      <c r="D50" s="561">
        <v>269</v>
      </c>
      <c r="E50" s="478">
        <v>315</v>
      </c>
      <c r="F50" s="477">
        <f t="shared" si="0"/>
        <v>0.117021276595745</v>
      </c>
      <c r="G50" s="477">
        <f t="shared" si="1"/>
        <v>1.17100371747212</v>
      </c>
      <c r="H50" s="731" t="str">
        <f t="shared" si="2"/>
        <v>是</v>
      </c>
      <c r="I50" s="732" t="str">
        <f t="shared" si="3"/>
        <v>项</v>
      </c>
      <c r="J50" s="686" t="str">
        <f t="shared" si="4"/>
        <v>201</v>
      </c>
      <c r="K50" s="686" t="str">
        <f t="shared" si="5"/>
        <v>20105</v>
      </c>
      <c r="L50" s="686" t="str">
        <f t="shared" si="6"/>
        <v>2010501</v>
      </c>
    </row>
    <row r="51" s="529" customFormat="1" ht="34.9" hidden="1" customHeight="1" spans="1:12">
      <c r="A51" s="484">
        <v>2010502</v>
      </c>
      <c r="B51" s="243" t="s">
        <v>152</v>
      </c>
      <c r="C51" s="300">
        <v>0</v>
      </c>
      <c r="D51" s="301">
        <v>0</v>
      </c>
      <c r="E51" s="548">
        <v>0</v>
      </c>
      <c r="F51" s="477" t="str">
        <f t="shared" si="0"/>
        <v/>
      </c>
      <c r="G51" s="477" t="str">
        <f t="shared" si="1"/>
        <v/>
      </c>
      <c r="H51" s="731" t="str">
        <f t="shared" si="2"/>
        <v>否</v>
      </c>
      <c r="I51" s="732" t="str">
        <f t="shared" si="3"/>
        <v>项</v>
      </c>
      <c r="J51" s="686" t="str">
        <f t="shared" si="4"/>
        <v>201</v>
      </c>
      <c r="K51" s="686" t="str">
        <f t="shared" si="5"/>
        <v>20105</v>
      </c>
      <c r="L51" s="686" t="str">
        <f t="shared" si="6"/>
        <v>2010502</v>
      </c>
    </row>
    <row r="52" s="529" customFormat="1" ht="34.9" hidden="1" customHeight="1" spans="1:12">
      <c r="A52" s="484">
        <v>2010503</v>
      </c>
      <c r="B52" s="243" t="s">
        <v>153</v>
      </c>
      <c r="C52" s="300">
        <v>0</v>
      </c>
      <c r="D52" s="301">
        <v>0</v>
      </c>
      <c r="E52" s="548">
        <v>0</v>
      </c>
      <c r="F52" s="477" t="str">
        <f t="shared" si="0"/>
        <v/>
      </c>
      <c r="G52" s="477" t="str">
        <f t="shared" si="1"/>
        <v/>
      </c>
      <c r="H52" s="731" t="str">
        <f t="shared" si="2"/>
        <v>否</v>
      </c>
      <c r="I52" s="732" t="str">
        <f t="shared" si="3"/>
        <v>项</v>
      </c>
      <c r="J52" s="686" t="str">
        <f t="shared" si="4"/>
        <v>201</v>
      </c>
      <c r="K52" s="686" t="str">
        <f t="shared" si="5"/>
        <v>20105</v>
      </c>
      <c r="L52" s="686" t="str">
        <f t="shared" si="6"/>
        <v>2010503</v>
      </c>
    </row>
    <row r="53" s="529" customFormat="1" ht="34.9" hidden="1" customHeight="1" spans="1:12">
      <c r="A53" s="484">
        <v>2010504</v>
      </c>
      <c r="B53" s="243" t="s">
        <v>182</v>
      </c>
      <c r="C53" s="300">
        <v>0</v>
      </c>
      <c r="D53" s="301">
        <v>0</v>
      </c>
      <c r="E53" s="548">
        <v>0</v>
      </c>
      <c r="F53" s="477" t="str">
        <f t="shared" si="0"/>
        <v/>
      </c>
      <c r="G53" s="477" t="str">
        <f t="shared" si="1"/>
        <v/>
      </c>
      <c r="H53" s="731" t="str">
        <f t="shared" si="2"/>
        <v>否</v>
      </c>
      <c r="I53" s="732" t="str">
        <f t="shared" si="3"/>
        <v>项</v>
      </c>
      <c r="J53" s="686" t="str">
        <f t="shared" si="4"/>
        <v>201</v>
      </c>
      <c r="K53" s="686" t="str">
        <f t="shared" si="5"/>
        <v>20105</v>
      </c>
      <c r="L53" s="686" t="str">
        <f t="shared" si="6"/>
        <v>2010504</v>
      </c>
    </row>
    <row r="54" s="529" customFormat="1" ht="34.9" hidden="1" customHeight="1" spans="1:12">
      <c r="A54" s="484">
        <v>2010505</v>
      </c>
      <c r="B54" s="243" t="s">
        <v>183</v>
      </c>
      <c r="C54" s="300">
        <v>0</v>
      </c>
      <c r="D54" s="301">
        <v>0</v>
      </c>
      <c r="E54" s="548">
        <v>0</v>
      </c>
      <c r="F54" s="477" t="str">
        <f t="shared" si="0"/>
        <v/>
      </c>
      <c r="G54" s="477" t="str">
        <f t="shared" si="1"/>
        <v/>
      </c>
      <c r="H54" s="731" t="str">
        <f t="shared" si="2"/>
        <v>否</v>
      </c>
      <c r="I54" s="732" t="str">
        <f t="shared" si="3"/>
        <v>项</v>
      </c>
      <c r="J54" s="686" t="str">
        <f t="shared" si="4"/>
        <v>201</v>
      </c>
      <c r="K54" s="686" t="str">
        <f t="shared" si="5"/>
        <v>20105</v>
      </c>
      <c r="L54" s="686" t="str">
        <f t="shared" si="6"/>
        <v>2010505</v>
      </c>
    </row>
    <row r="55" s="529" customFormat="1" ht="34.9" hidden="1" customHeight="1" spans="1:12">
      <c r="A55" s="484">
        <v>2010506</v>
      </c>
      <c r="B55" s="243" t="s">
        <v>184</v>
      </c>
      <c r="C55" s="300">
        <v>0</v>
      </c>
      <c r="D55" s="301">
        <v>0</v>
      </c>
      <c r="E55" s="548">
        <v>0</v>
      </c>
      <c r="F55" s="477" t="str">
        <f t="shared" si="0"/>
        <v/>
      </c>
      <c r="G55" s="477" t="str">
        <f t="shared" si="1"/>
        <v/>
      </c>
      <c r="H55" s="731" t="str">
        <f t="shared" si="2"/>
        <v>否</v>
      </c>
      <c r="I55" s="732" t="str">
        <f t="shared" si="3"/>
        <v>项</v>
      </c>
      <c r="J55" s="686" t="str">
        <f t="shared" si="4"/>
        <v>201</v>
      </c>
      <c r="K55" s="686" t="str">
        <f t="shared" si="5"/>
        <v>20105</v>
      </c>
      <c r="L55" s="686" t="str">
        <f t="shared" si="6"/>
        <v>2010506</v>
      </c>
    </row>
    <row r="56" s="529" customFormat="1" ht="34.9" customHeight="1" spans="1:12">
      <c r="A56" s="484">
        <v>2010507</v>
      </c>
      <c r="B56" s="243" t="s">
        <v>185</v>
      </c>
      <c r="C56" s="561">
        <v>111</v>
      </c>
      <c r="D56" s="561">
        <v>114</v>
      </c>
      <c r="E56" s="478">
        <v>55</v>
      </c>
      <c r="F56" s="477">
        <f t="shared" si="0"/>
        <v>-0.504504504504504</v>
      </c>
      <c r="G56" s="477">
        <f t="shared" si="1"/>
        <v>0.482456140350877</v>
      </c>
      <c r="H56" s="731" t="str">
        <f t="shared" si="2"/>
        <v>是</v>
      </c>
      <c r="I56" s="732" t="str">
        <f t="shared" si="3"/>
        <v>项</v>
      </c>
      <c r="J56" s="686" t="str">
        <f t="shared" si="4"/>
        <v>201</v>
      </c>
      <c r="K56" s="686" t="str">
        <f t="shared" si="5"/>
        <v>20105</v>
      </c>
      <c r="L56" s="686" t="str">
        <f t="shared" si="6"/>
        <v>2010507</v>
      </c>
    </row>
    <row r="57" s="529" customFormat="1" ht="34.9" customHeight="1" spans="1:12">
      <c r="A57" s="484">
        <v>2010508</v>
      </c>
      <c r="B57" s="243" t="s">
        <v>186</v>
      </c>
      <c r="C57" s="561">
        <v>0</v>
      </c>
      <c r="D57" s="561">
        <v>20</v>
      </c>
      <c r="E57" s="478">
        <v>0</v>
      </c>
      <c r="F57" s="477" t="str">
        <f t="shared" si="0"/>
        <v/>
      </c>
      <c r="G57" s="477">
        <f t="shared" si="1"/>
        <v>0</v>
      </c>
      <c r="H57" s="731" t="str">
        <f t="shared" si="2"/>
        <v>是</v>
      </c>
      <c r="I57" s="732" t="str">
        <f t="shared" si="3"/>
        <v>项</v>
      </c>
      <c r="J57" s="686" t="str">
        <f t="shared" si="4"/>
        <v>201</v>
      </c>
      <c r="K57" s="686" t="str">
        <f t="shared" si="5"/>
        <v>20105</v>
      </c>
      <c r="L57" s="686" t="str">
        <f t="shared" si="6"/>
        <v>2010508</v>
      </c>
    </row>
    <row r="58" s="529" customFormat="1" ht="34.9" hidden="1" customHeight="1" spans="1:12">
      <c r="A58" s="484">
        <v>2010550</v>
      </c>
      <c r="B58" s="243" t="s">
        <v>160</v>
      </c>
      <c r="C58" s="300">
        <v>0</v>
      </c>
      <c r="D58" s="301">
        <v>0</v>
      </c>
      <c r="E58" s="548">
        <v>0</v>
      </c>
      <c r="F58" s="477" t="str">
        <f t="shared" si="0"/>
        <v/>
      </c>
      <c r="G58" s="477" t="str">
        <f t="shared" si="1"/>
        <v/>
      </c>
      <c r="H58" s="731" t="str">
        <f t="shared" si="2"/>
        <v>否</v>
      </c>
      <c r="I58" s="732" t="str">
        <f t="shared" si="3"/>
        <v>项</v>
      </c>
      <c r="J58" s="686" t="str">
        <f t="shared" si="4"/>
        <v>201</v>
      </c>
      <c r="K58" s="686" t="str">
        <f t="shared" si="5"/>
        <v>20105</v>
      </c>
      <c r="L58" s="686" t="str">
        <f t="shared" si="6"/>
        <v>2010550</v>
      </c>
    </row>
    <row r="59" s="529" customFormat="1" ht="34.9" customHeight="1" spans="1:12">
      <c r="A59" s="484">
        <v>2010599</v>
      </c>
      <c r="B59" s="243" t="s">
        <v>187</v>
      </c>
      <c r="C59" s="561">
        <v>24</v>
      </c>
      <c r="D59" s="561">
        <v>8</v>
      </c>
      <c r="E59" s="478">
        <v>8</v>
      </c>
      <c r="F59" s="477">
        <f t="shared" si="0"/>
        <v>-0.666666666666667</v>
      </c>
      <c r="G59" s="477">
        <f t="shared" si="1"/>
        <v>1</v>
      </c>
      <c r="H59" s="731" t="str">
        <f t="shared" si="2"/>
        <v>是</v>
      </c>
      <c r="I59" s="732" t="str">
        <f t="shared" si="3"/>
        <v>项</v>
      </c>
      <c r="J59" s="686" t="str">
        <f t="shared" si="4"/>
        <v>201</v>
      </c>
      <c r="K59" s="686" t="str">
        <f t="shared" si="5"/>
        <v>20105</v>
      </c>
      <c r="L59" s="686" t="str">
        <f t="shared" si="6"/>
        <v>2010599</v>
      </c>
    </row>
    <row r="60" s="529" customFormat="1" ht="34.9" customHeight="1" spans="1:12">
      <c r="A60" s="482">
        <v>20106</v>
      </c>
      <c r="B60" s="483" t="s">
        <v>188</v>
      </c>
      <c r="C60" s="693">
        <f>SUMIFS(C61:C$1300,$I61:$I$1300,"项",$K61:$K$1300,$A60)</f>
        <v>1174</v>
      </c>
      <c r="D60" s="693">
        <f>SUMIFS(D61:D$1300,$I61:$I$1300,"项",$K61:$K$1300,$A60)</f>
        <v>1047</v>
      </c>
      <c r="E60" s="693">
        <f>SUMIFS(E61:E$1300,$I61:$I$1300,"项",$K61:$K$1300,$A60)</f>
        <v>1022</v>
      </c>
      <c r="F60" s="477">
        <f t="shared" si="0"/>
        <v>-0.129471890971039</v>
      </c>
      <c r="G60" s="477">
        <f t="shared" si="1"/>
        <v>0.976122254059217</v>
      </c>
      <c r="H60" s="731" t="str">
        <f t="shared" si="2"/>
        <v>是</v>
      </c>
      <c r="I60" s="732" t="str">
        <f t="shared" si="3"/>
        <v>款</v>
      </c>
      <c r="J60" s="686" t="str">
        <f t="shared" si="4"/>
        <v>201</v>
      </c>
      <c r="K60" s="686" t="str">
        <f t="shared" si="5"/>
        <v>20106</v>
      </c>
      <c r="L60" s="686" t="str">
        <f t="shared" si="6"/>
        <v>20106</v>
      </c>
    </row>
    <row r="61" s="529" customFormat="1" ht="34.9" customHeight="1" spans="1:12">
      <c r="A61" s="484">
        <v>2010601</v>
      </c>
      <c r="B61" s="243" t="s">
        <v>151</v>
      </c>
      <c r="C61" s="561">
        <v>1021</v>
      </c>
      <c r="D61" s="561">
        <v>1040</v>
      </c>
      <c r="E61" s="478">
        <v>1018</v>
      </c>
      <c r="F61" s="477">
        <f t="shared" si="0"/>
        <v>-0.00293829578844274</v>
      </c>
      <c r="G61" s="477">
        <f t="shared" si="1"/>
        <v>0.978846153846154</v>
      </c>
      <c r="H61" s="731" t="str">
        <f t="shared" si="2"/>
        <v>是</v>
      </c>
      <c r="I61" s="732" t="str">
        <f t="shared" si="3"/>
        <v>项</v>
      </c>
      <c r="J61" s="686" t="str">
        <f t="shared" si="4"/>
        <v>201</v>
      </c>
      <c r="K61" s="686" t="str">
        <f t="shared" si="5"/>
        <v>20106</v>
      </c>
      <c r="L61" s="686" t="str">
        <f t="shared" si="6"/>
        <v>2010601</v>
      </c>
    </row>
    <row r="62" s="529" customFormat="1" ht="34.9" hidden="1" customHeight="1" spans="1:12">
      <c r="A62" s="484">
        <v>2010602</v>
      </c>
      <c r="B62" s="243" t="s">
        <v>152</v>
      </c>
      <c r="C62" s="300">
        <v>0</v>
      </c>
      <c r="D62" s="301">
        <v>0</v>
      </c>
      <c r="E62" s="548">
        <v>0</v>
      </c>
      <c r="F62" s="477" t="str">
        <f t="shared" si="0"/>
        <v/>
      </c>
      <c r="G62" s="477" t="str">
        <f t="shared" si="1"/>
        <v/>
      </c>
      <c r="H62" s="731" t="str">
        <f t="shared" si="2"/>
        <v>否</v>
      </c>
      <c r="I62" s="732" t="str">
        <f t="shared" si="3"/>
        <v>项</v>
      </c>
      <c r="J62" s="686" t="str">
        <f t="shared" si="4"/>
        <v>201</v>
      </c>
      <c r="K62" s="686" t="str">
        <f t="shared" si="5"/>
        <v>20106</v>
      </c>
      <c r="L62" s="686" t="str">
        <f t="shared" si="6"/>
        <v>2010602</v>
      </c>
    </row>
    <row r="63" s="529" customFormat="1" ht="34.9" hidden="1" customHeight="1" spans="1:12">
      <c r="A63" s="484">
        <v>2010603</v>
      </c>
      <c r="B63" s="243" t="s">
        <v>153</v>
      </c>
      <c r="C63" s="300">
        <v>0</v>
      </c>
      <c r="D63" s="301">
        <v>0</v>
      </c>
      <c r="E63" s="548">
        <v>0</v>
      </c>
      <c r="F63" s="477" t="str">
        <f t="shared" si="0"/>
        <v/>
      </c>
      <c r="G63" s="477" t="str">
        <f t="shared" si="1"/>
        <v/>
      </c>
      <c r="H63" s="731" t="str">
        <f t="shared" si="2"/>
        <v>否</v>
      </c>
      <c r="I63" s="732" t="str">
        <f t="shared" si="3"/>
        <v>项</v>
      </c>
      <c r="J63" s="686" t="str">
        <f t="shared" si="4"/>
        <v>201</v>
      </c>
      <c r="K63" s="686" t="str">
        <f t="shared" si="5"/>
        <v>20106</v>
      </c>
      <c r="L63" s="686" t="str">
        <f t="shared" si="6"/>
        <v>2010603</v>
      </c>
    </row>
    <row r="64" s="529" customFormat="1" ht="34.9" hidden="1" customHeight="1" spans="1:12">
      <c r="A64" s="484">
        <v>2010604</v>
      </c>
      <c r="B64" s="243" t="s">
        <v>189</v>
      </c>
      <c r="C64" s="300">
        <v>0</v>
      </c>
      <c r="D64" s="301">
        <v>0</v>
      </c>
      <c r="E64" s="548">
        <v>0</v>
      </c>
      <c r="F64" s="477" t="str">
        <f t="shared" si="0"/>
        <v/>
      </c>
      <c r="G64" s="477" t="str">
        <f t="shared" si="1"/>
        <v/>
      </c>
      <c r="H64" s="731" t="str">
        <f t="shared" si="2"/>
        <v>否</v>
      </c>
      <c r="I64" s="732" t="str">
        <f t="shared" si="3"/>
        <v>项</v>
      </c>
      <c r="J64" s="686" t="str">
        <f t="shared" si="4"/>
        <v>201</v>
      </c>
      <c r="K64" s="686" t="str">
        <f t="shared" si="5"/>
        <v>20106</v>
      </c>
      <c r="L64" s="686" t="str">
        <f t="shared" si="6"/>
        <v>2010604</v>
      </c>
    </row>
    <row r="65" s="529" customFormat="1" ht="34.9" hidden="1" customHeight="1" spans="1:12">
      <c r="A65" s="484">
        <v>2010605</v>
      </c>
      <c r="B65" s="243" t="s">
        <v>190</v>
      </c>
      <c r="C65" s="300">
        <v>0</v>
      </c>
      <c r="D65" s="301">
        <v>0</v>
      </c>
      <c r="E65" s="548">
        <v>0</v>
      </c>
      <c r="F65" s="477" t="str">
        <f t="shared" si="0"/>
        <v/>
      </c>
      <c r="G65" s="477" t="str">
        <f t="shared" si="1"/>
        <v/>
      </c>
      <c r="H65" s="731" t="str">
        <f t="shared" si="2"/>
        <v>否</v>
      </c>
      <c r="I65" s="732" t="str">
        <f t="shared" si="3"/>
        <v>项</v>
      </c>
      <c r="J65" s="686" t="str">
        <f t="shared" si="4"/>
        <v>201</v>
      </c>
      <c r="K65" s="686" t="str">
        <f t="shared" si="5"/>
        <v>20106</v>
      </c>
      <c r="L65" s="686" t="str">
        <f t="shared" si="6"/>
        <v>2010605</v>
      </c>
    </row>
    <row r="66" s="529" customFormat="1" ht="34.9" hidden="1" customHeight="1" spans="1:12">
      <c r="A66" s="484">
        <v>2010606</v>
      </c>
      <c r="B66" s="243" t="s">
        <v>191</v>
      </c>
      <c r="C66" s="300">
        <v>0</v>
      </c>
      <c r="D66" s="301">
        <v>0</v>
      </c>
      <c r="E66" s="548">
        <v>0</v>
      </c>
      <c r="F66" s="477" t="str">
        <f t="shared" si="0"/>
        <v/>
      </c>
      <c r="G66" s="477" t="str">
        <f t="shared" si="1"/>
        <v/>
      </c>
      <c r="H66" s="731" t="str">
        <f t="shared" si="2"/>
        <v>否</v>
      </c>
      <c r="I66" s="732" t="str">
        <f t="shared" si="3"/>
        <v>项</v>
      </c>
      <c r="J66" s="686" t="str">
        <f t="shared" si="4"/>
        <v>201</v>
      </c>
      <c r="K66" s="686" t="str">
        <f t="shared" si="5"/>
        <v>20106</v>
      </c>
      <c r="L66" s="686" t="str">
        <f t="shared" si="6"/>
        <v>2010606</v>
      </c>
    </row>
    <row r="67" s="529" customFormat="1" ht="34.9" hidden="1" customHeight="1" spans="1:12">
      <c r="A67" s="484">
        <v>2010607</v>
      </c>
      <c r="B67" s="243" t="s">
        <v>192</v>
      </c>
      <c r="C67" s="300">
        <v>0</v>
      </c>
      <c r="D67" s="301">
        <v>0</v>
      </c>
      <c r="E67" s="548">
        <v>0</v>
      </c>
      <c r="F67" s="477" t="str">
        <f t="shared" si="0"/>
        <v/>
      </c>
      <c r="G67" s="477" t="str">
        <f t="shared" si="1"/>
        <v/>
      </c>
      <c r="H67" s="731" t="str">
        <f t="shared" si="2"/>
        <v>否</v>
      </c>
      <c r="I67" s="732" t="str">
        <f t="shared" si="3"/>
        <v>项</v>
      </c>
      <c r="J67" s="686" t="str">
        <f t="shared" si="4"/>
        <v>201</v>
      </c>
      <c r="K67" s="686" t="str">
        <f t="shared" si="5"/>
        <v>20106</v>
      </c>
      <c r="L67" s="686" t="str">
        <f t="shared" si="6"/>
        <v>2010607</v>
      </c>
    </row>
    <row r="68" s="529" customFormat="1" ht="34.9" hidden="1" customHeight="1" spans="1:12">
      <c r="A68" s="484">
        <v>2010608</v>
      </c>
      <c r="B68" s="243" t="s">
        <v>193</v>
      </c>
      <c r="C68" s="300">
        <v>0</v>
      </c>
      <c r="D68" s="301">
        <v>0</v>
      </c>
      <c r="E68" s="548">
        <v>0</v>
      </c>
      <c r="F68" s="477" t="str">
        <f t="shared" si="0"/>
        <v/>
      </c>
      <c r="G68" s="477" t="str">
        <f t="shared" si="1"/>
        <v/>
      </c>
      <c r="H68" s="731" t="str">
        <f t="shared" si="2"/>
        <v>否</v>
      </c>
      <c r="I68" s="732" t="str">
        <f t="shared" si="3"/>
        <v>项</v>
      </c>
      <c r="J68" s="686" t="str">
        <f t="shared" si="4"/>
        <v>201</v>
      </c>
      <c r="K68" s="686" t="str">
        <f t="shared" si="5"/>
        <v>20106</v>
      </c>
      <c r="L68" s="686" t="str">
        <f t="shared" si="6"/>
        <v>2010608</v>
      </c>
    </row>
    <row r="69" s="529" customFormat="1" ht="34.9" customHeight="1" spans="1:12">
      <c r="A69" s="484">
        <v>2010650</v>
      </c>
      <c r="B69" s="243" t="s">
        <v>160</v>
      </c>
      <c r="C69" s="561">
        <v>97</v>
      </c>
      <c r="D69" s="561">
        <v>0</v>
      </c>
      <c r="E69" s="478">
        <v>0</v>
      </c>
      <c r="F69" s="477">
        <f t="shared" ref="F69:F132" si="7">IF(C69&lt;&gt;0,E69/C69-1,"")</f>
        <v>-1</v>
      </c>
      <c r="G69" s="477" t="str">
        <f t="shared" ref="G69:G132" si="8">IF(D69&lt;&gt;0,E69/D69,"")</f>
        <v/>
      </c>
      <c r="H69" s="731" t="str">
        <f t="shared" ref="H69:H132" si="9">IF(LEN(A69)=3,"是",IF(B69&lt;&gt;"",IF(SUM(C69:E69)&lt;&gt;0,"是","否"),"是"))</f>
        <v>是</v>
      </c>
      <c r="I69" s="732" t="str">
        <f t="shared" ref="I69:I132" si="10">_xlfn.IFS(LEN(A69)=3,"类",LEN(A69)=5,"款",LEN(A69)=7,"项")</f>
        <v>项</v>
      </c>
      <c r="J69" s="686" t="str">
        <f t="shared" ref="J69:J132" si="11">LEFT(A69,3)</f>
        <v>201</v>
      </c>
      <c r="K69" s="686" t="str">
        <f t="shared" ref="K69:K132" si="12">LEFT(A69,5)</f>
        <v>20106</v>
      </c>
      <c r="L69" s="686" t="str">
        <f t="shared" ref="L69:L132" si="13">LEFT(A69,7)</f>
        <v>2010650</v>
      </c>
    </row>
    <row r="70" s="529" customFormat="1" ht="34.9" customHeight="1" spans="1:12">
      <c r="A70" s="484">
        <v>2010699</v>
      </c>
      <c r="B70" s="243" t="s">
        <v>194</v>
      </c>
      <c r="C70" s="561">
        <v>56</v>
      </c>
      <c r="D70" s="561">
        <v>7</v>
      </c>
      <c r="E70" s="478">
        <v>4</v>
      </c>
      <c r="F70" s="477">
        <f t="shared" si="7"/>
        <v>-0.928571428571429</v>
      </c>
      <c r="G70" s="477">
        <f t="shared" si="8"/>
        <v>0.571428571428571</v>
      </c>
      <c r="H70" s="731" t="str">
        <f t="shared" si="9"/>
        <v>是</v>
      </c>
      <c r="I70" s="732" t="str">
        <f t="shared" si="10"/>
        <v>项</v>
      </c>
      <c r="J70" s="686" t="str">
        <f t="shared" si="11"/>
        <v>201</v>
      </c>
      <c r="K70" s="686" t="str">
        <f t="shared" si="12"/>
        <v>20106</v>
      </c>
      <c r="L70" s="686" t="str">
        <f t="shared" si="13"/>
        <v>2010699</v>
      </c>
    </row>
    <row r="71" s="529" customFormat="1" ht="34.9" customHeight="1" spans="1:12">
      <c r="A71" s="482">
        <v>20107</v>
      </c>
      <c r="B71" s="483" t="s">
        <v>195</v>
      </c>
      <c r="C71" s="693">
        <f>SUMIFS(C72:C$1300,$I72:$I$1300,"项",$K72:$K$1300,$A71)</f>
        <v>163</v>
      </c>
      <c r="D71" s="693">
        <f>SUMIFS(D72:D$1300,$I72:$I$1300,"项",$K72:$K$1300,$A71)</f>
        <v>100</v>
      </c>
      <c r="E71" s="693">
        <f>SUMIFS(E72:E$1300,$I72:$I$1300,"项",$K72:$K$1300,$A71)</f>
        <v>164</v>
      </c>
      <c r="F71" s="477">
        <f t="shared" si="7"/>
        <v>0.00613496932515334</v>
      </c>
      <c r="G71" s="477">
        <f t="shared" si="8"/>
        <v>1.64</v>
      </c>
      <c r="H71" s="731" t="str">
        <f t="shared" si="9"/>
        <v>是</v>
      </c>
      <c r="I71" s="732" t="str">
        <f t="shared" si="10"/>
        <v>款</v>
      </c>
      <c r="J71" s="686" t="str">
        <f t="shared" si="11"/>
        <v>201</v>
      </c>
      <c r="K71" s="686" t="str">
        <f t="shared" si="12"/>
        <v>20107</v>
      </c>
      <c r="L71" s="686" t="str">
        <f t="shared" si="13"/>
        <v>20107</v>
      </c>
    </row>
    <row r="72" s="529" customFormat="1" ht="34.9" customHeight="1" spans="1:12">
      <c r="A72" s="484">
        <v>2010701</v>
      </c>
      <c r="B72" s="243" t="s">
        <v>151</v>
      </c>
      <c r="C72" s="561">
        <v>163</v>
      </c>
      <c r="D72" s="561">
        <v>0</v>
      </c>
      <c r="E72" s="478">
        <v>64</v>
      </c>
      <c r="F72" s="477">
        <f t="shared" si="7"/>
        <v>-0.607361963190184</v>
      </c>
      <c r="G72" s="477" t="str">
        <f t="shared" si="8"/>
        <v/>
      </c>
      <c r="H72" s="731" t="str">
        <f t="shared" si="9"/>
        <v>是</v>
      </c>
      <c r="I72" s="732" t="str">
        <f t="shared" si="10"/>
        <v>项</v>
      </c>
      <c r="J72" s="686" t="str">
        <f t="shared" si="11"/>
        <v>201</v>
      </c>
      <c r="K72" s="686" t="str">
        <f t="shared" si="12"/>
        <v>20107</v>
      </c>
      <c r="L72" s="686" t="str">
        <f t="shared" si="13"/>
        <v>2010701</v>
      </c>
    </row>
    <row r="73" s="529" customFormat="1" ht="34.9" hidden="1" customHeight="1" spans="1:12">
      <c r="A73" s="484">
        <v>2010702</v>
      </c>
      <c r="B73" s="243" t="s">
        <v>152</v>
      </c>
      <c r="C73" s="300">
        <v>0</v>
      </c>
      <c r="D73" s="301">
        <v>0</v>
      </c>
      <c r="E73" s="548">
        <v>0</v>
      </c>
      <c r="F73" s="477" t="str">
        <f t="shared" si="7"/>
        <v/>
      </c>
      <c r="G73" s="477" t="str">
        <f t="shared" si="8"/>
        <v/>
      </c>
      <c r="H73" s="731" t="str">
        <f t="shared" si="9"/>
        <v>否</v>
      </c>
      <c r="I73" s="732" t="str">
        <f t="shared" si="10"/>
        <v>项</v>
      </c>
      <c r="J73" s="686" t="str">
        <f t="shared" si="11"/>
        <v>201</v>
      </c>
      <c r="K73" s="686" t="str">
        <f t="shared" si="12"/>
        <v>20107</v>
      </c>
      <c r="L73" s="686" t="str">
        <f t="shared" si="13"/>
        <v>2010702</v>
      </c>
    </row>
    <row r="74" s="529" customFormat="1" ht="34.9" hidden="1" customHeight="1" spans="1:12">
      <c r="A74" s="484">
        <v>2010703</v>
      </c>
      <c r="B74" s="243" t="s">
        <v>153</v>
      </c>
      <c r="C74" s="300">
        <v>0</v>
      </c>
      <c r="D74" s="301">
        <v>0</v>
      </c>
      <c r="E74" s="548">
        <v>0</v>
      </c>
      <c r="F74" s="477" t="str">
        <f t="shared" si="7"/>
        <v/>
      </c>
      <c r="G74" s="477" t="str">
        <f t="shared" si="8"/>
        <v/>
      </c>
      <c r="H74" s="731" t="str">
        <f t="shared" si="9"/>
        <v>否</v>
      </c>
      <c r="I74" s="732" t="str">
        <f t="shared" si="10"/>
        <v>项</v>
      </c>
      <c r="J74" s="686" t="str">
        <f t="shared" si="11"/>
        <v>201</v>
      </c>
      <c r="K74" s="686" t="str">
        <f t="shared" si="12"/>
        <v>20107</v>
      </c>
      <c r="L74" s="686" t="str">
        <f t="shared" si="13"/>
        <v>2010703</v>
      </c>
    </row>
    <row r="75" s="529" customFormat="1" ht="34.9" hidden="1" customHeight="1" spans="1:12">
      <c r="A75" s="484">
        <v>2010709</v>
      </c>
      <c r="B75" s="243" t="s">
        <v>192</v>
      </c>
      <c r="C75" s="300">
        <v>0</v>
      </c>
      <c r="D75" s="301">
        <v>0</v>
      </c>
      <c r="E75" s="548">
        <v>0</v>
      </c>
      <c r="F75" s="477" t="str">
        <f t="shared" si="7"/>
        <v/>
      </c>
      <c r="G75" s="477" t="str">
        <f t="shared" si="8"/>
        <v/>
      </c>
      <c r="H75" s="731" t="str">
        <f t="shared" si="9"/>
        <v>否</v>
      </c>
      <c r="I75" s="732" t="str">
        <f t="shared" si="10"/>
        <v>项</v>
      </c>
      <c r="J75" s="686" t="str">
        <f t="shared" si="11"/>
        <v>201</v>
      </c>
      <c r="K75" s="686" t="str">
        <f t="shared" si="12"/>
        <v>20107</v>
      </c>
      <c r="L75" s="686" t="str">
        <f t="shared" si="13"/>
        <v>2010709</v>
      </c>
    </row>
    <row r="76" s="529" customFormat="1" ht="34.9" hidden="1" customHeight="1" spans="1:12">
      <c r="A76" s="484">
        <v>2010710</v>
      </c>
      <c r="B76" s="243" t="s">
        <v>196</v>
      </c>
      <c r="C76" s="300">
        <v>0</v>
      </c>
      <c r="D76" s="301">
        <v>0</v>
      </c>
      <c r="E76" s="548">
        <v>0</v>
      </c>
      <c r="F76" s="477" t="str">
        <f t="shared" si="7"/>
        <v/>
      </c>
      <c r="G76" s="477" t="str">
        <f t="shared" si="8"/>
        <v/>
      </c>
      <c r="H76" s="731" t="str">
        <f t="shared" si="9"/>
        <v>否</v>
      </c>
      <c r="I76" s="732" t="str">
        <f t="shared" si="10"/>
        <v>项</v>
      </c>
      <c r="J76" s="686" t="str">
        <f t="shared" si="11"/>
        <v>201</v>
      </c>
      <c r="K76" s="686" t="str">
        <f t="shared" si="12"/>
        <v>20107</v>
      </c>
      <c r="L76" s="686" t="str">
        <f t="shared" si="13"/>
        <v>2010710</v>
      </c>
    </row>
    <row r="77" s="529" customFormat="1" ht="34.9" hidden="1" customHeight="1" spans="1:12">
      <c r="A77" s="484">
        <v>2010750</v>
      </c>
      <c r="B77" s="243" t="s">
        <v>160</v>
      </c>
      <c r="C77" s="300">
        <v>0</v>
      </c>
      <c r="D77" s="301">
        <v>0</v>
      </c>
      <c r="E77" s="548">
        <v>0</v>
      </c>
      <c r="F77" s="477" t="str">
        <f t="shared" si="7"/>
        <v/>
      </c>
      <c r="G77" s="477" t="str">
        <f t="shared" si="8"/>
        <v/>
      </c>
      <c r="H77" s="731" t="str">
        <f t="shared" si="9"/>
        <v>否</v>
      </c>
      <c r="I77" s="732" t="str">
        <f t="shared" si="10"/>
        <v>项</v>
      </c>
      <c r="J77" s="686" t="str">
        <f t="shared" si="11"/>
        <v>201</v>
      </c>
      <c r="K77" s="686" t="str">
        <f t="shared" si="12"/>
        <v>20107</v>
      </c>
      <c r="L77" s="686" t="str">
        <f t="shared" si="13"/>
        <v>2010750</v>
      </c>
    </row>
    <row r="78" s="529" customFormat="1" ht="34.9" customHeight="1" spans="1:12">
      <c r="A78" s="484">
        <v>2010799</v>
      </c>
      <c r="B78" s="243" t="s">
        <v>197</v>
      </c>
      <c r="C78" s="561">
        <v>0</v>
      </c>
      <c r="D78" s="561">
        <v>100</v>
      </c>
      <c r="E78" s="478">
        <v>100</v>
      </c>
      <c r="F78" s="477" t="str">
        <f t="shared" si="7"/>
        <v/>
      </c>
      <c r="G78" s="477">
        <f t="shared" si="8"/>
        <v>1</v>
      </c>
      <c r="H78" s="731" t="str">
        <f t="shared" si="9"/>
        <v>是</v>
      </c>
      <c r="I78" s="732" t="str">
        <f t="shared" si="10"/>
        <v>项</v>
      </c>
      <c r="J78" s="686" t="str">
        <f t="shared" si="11"/>
        <v>201</v>
      </c>
      <c r="K78" s="686" t="str">
        <f t="shared" si="12"/>
        <v>20107</v>
      </c>
      <c r="L78" s="686" t="str">
        <f t="shared" si="13"/>
        <v>2010799</v>
      </c>
    </row>
    <row r="79" s="529" customFormat="1" ht="34.9" hidden="1" customHeight="1" spans="1:12">
      <c r="A79" s="482">
        <v>20108</v>
      </c>
      <c r="B79" s="483" t="s">
        <v>198</v>
      </c>
      <c r="C79" s="297">
        <f>SUMIFS(C80:C$1300,$I80:$I$1300,"项",$K80:$K$1300,$A79)</f>
        <v>0</v>
      </c>
      <c r="D79" s="297">
        <f>SUMIFS(D80:D$1300,$I80:$I$1300,"项",$K80:$K$1300,$A79)</f>
        <v>0</v>
      </c>
      <c r="E79" s="297">
        <f>SUMIFS(E80:E$1300,$I80:$I$1300,"项",$K80:$K$1300,$A79)</f>
        <v>0</v>
      </c>
      <c r="F79" s="477" t="str">
        <f t="shared" si="7"/>
        <v/>
      </c>
      <c r="G79" s="477" t="str">
        <f t="shared" si="8"/>
        <v/>
      </c>
      <c r="H79" s="731" t="str">
        <f t="shared" si="9"/>
        <v>否</v>
      </c>
      <c r="I79" s="732" t="str">
        <f t="shared" si="10"/>
        <v>款</v>
      </c>
      <c r="J79" s="686" t="str">
        <f t="shared" si="11"/>
        <v>201</v>
      </c>
      <c r="K79" s="686" t="str">
        <f t="shared" si="12"/>
        <v>20108</v>
      </c>
      <c r="L79" s="686" t="str">
        <f t="shared" si="13"/>
        <v>20108</v>
      </c>
    </row>
    <row r="80" s="529" customFormat="1" ht="34.9" hidden="1" customHeight="1" spans="1:12">
      <c r="A80" s="484">
        <v>2010801</v>
      </c>
      <c r="B80" s="243" t="s">
        <v>151</v>
      </c>
      <c r="C80" s="300">
        <v>0</v>
      </c>
      <c r="D80" s="301">
        <v>0</v>
      </c>
      <c r="E80" s="548">
        <v>0</v>
      </c>
      <c r="F80" s="477" t="str">
        <f t="shared" si="7"/>
        <v/>
      </c>
      <c r="G80" s="477" t="str">
        <f t="shared" si="8"/>
        <v/>
      </c>
      <c r="H80" s="731" t="str">
        <f t="shared" si="9"/>
        <v>否</v>
      </c>
      <c r="I80" s="732" t="str">
        <f t="shared" si="10"/>
        <v>项</v>
      </c>
      <c r="J80" s="686" t="str">
        <f t="shared" si="11"/>
        <v>201</v>
      </c>
      <c r="K80" s="686" t="str">
        <f t="shared" si="12"/>
        <v>20108</v>
      </c>
      <c r="L80" s="686" t="str">
        <f t="shared" si="13"/>
        <v>2010801</v>
      </c>
    </row>
    <row r="81" s="529" customFormat="1" ht="34.9" hidden="1" customHeight="1" spans="1:12">
      <c r="A81" s="484">
        <v>2010802</v>
      </c>
      <c r="B81" s="243" t="s">
        <v>152</v>
      </c>
      <c r="C81" s="300">
        <v>0</v>
      </c>
      <c r="D81" s="301">
        <v>0</v>
      </c>
      <c r="E81" s="548">
        <v>0</v>
      </c>
      <c r="F81" s="477" t="str">
        <f t="shared" si="7"/>
        <v/>
      </c>
      <c r="G81" s="477" t="str">
        <f t="shared" si="8"/>
        <v/>
      </c>
      <c r="H81" s="731" t="str">
        <f t="shared" si="9"/>
        <v>否</v>
      </c>
      <c r="I81" s="732" t="str">
        <f t="shared" si="10"/>
        <v>项</v>
      </c>
      <c r="J81" s="686" t="str">
        <f t="shared" si="11"/>
        <v>201</v>
      </c>
      <c r="K81" s="686" t="str">
        <f t="shared" si="12"/>
        <v>20108</v>
      </c>
      <c r="L81" s="686" t="str">
        <f t="shared" si="13"/>
        <v>2010802</v>
      </c>
    </row>
    <row r="82" s="529" customFormat="1" ht="34.9" hidden="1" customHeight="1" spans="1:12">
      <c r="A82" s="484">
        <v>2010803</v>
      </c>
      <c r="B82" s="243" t="s">
        <v>153</v>
      </c>
      <c r="C82" s="300">
        <v>0</v>
      </c>
      <c r="D82" s="301">
        <v>0</v>
      </c>
      <c r="E82" s="548">
        <v>0</v>
      </c>
      <c r="F82" s="477" t="str">
        <f t="shared" si="7"/>
        <v/>
      </c>
      <c r="G82" s="477" t="str">
        <f t="shared" si="8"/>
        <v/>
      </c>
      <c r="H82" s="731" t="str">
        <f t="shared" si="9"/>
        <v>否</v>
      </c>
      <c r="I82" s="732" t="str">
        <f t="shared" si="10"/>
        <v>项</v>
      </c>
      <c r="J82" s="686" t="str">
        <f t="shared" si="11"/>
        <v>201</v>
      </c>
      <c r="K82" s="686" t="str">
        <f t="shared" si="12"/>
        <v>20108</v>
      </c>
      <c r="L82" s="686" t="str">
        <f t="shared" si="13"/>
        <v>2010803</v>
      </c>
    </row>
    <row r="83" s="529" customFormat="1" ht="34.9" hidden="1" customHeight="1" spans="1:12">
      <c r="A83" s="484">
        <v>2010804</v>
      </c>
      <c r="B83" s="243" t="s">
        <v>199</v>
      </c>
      <c r="C83" s="300">
        <v>0</v>
      </c>
      <c r="D83" s="301">
        <v>0</v>
      </c>
      <c r="E83" s="301">
        <v>0</v>
      </c>
      <c r="F83" s="477" t="str">
        <f t="shared" si="7"/>
        <v/>
      </c>
      <c r="G83" s="477" t="str">
        <f t="shared" si="8"/>
        <v/>
      </c>
      <c r="H83" s="731" t="str">
        <f t="shared" si="9"/>
        <v>否</v>
      </c>
      <c r="I83" s="732" t="str">
        <f t="shared" si="10"/>
        <v>项</v>
      </c>
      <c r="J83" s="686" t="str">
        <f t="shared" si="11"/>
        <v>201</v>
      </c>
      <c r="K83" s="686" t="str">
        <f t="shared" si="12"/>
        <v>20108</v>
      </c>
      <c r="L83" s="686" t="str">
        <f t="shared" si="13"/>
        <v>2010804</v>
      </c>
    </row>
    <row r="84" s="529" customFormat="1" ht="34.9" hidden="1" customHeight="1" spans="1:12">
      <c r="A84" s="484">
        <v>2010805</v>
      </c>
      <c r="B84" s="243" t="s">
        <v>200</v>
      </c>
      <c r="C84" s="300">
        <v>0</v>
      </c>
      <c r="D84" s="301">
        <v>0</v>
      </c>
      <c r="E84" s="548">
        <v>0</v>
      </c>
      <c r="F84" s="477" t="str">
        <f t="shared" si="7"/>
        <v/>
      </c>
      <c r="G84" s="477" t="str">
        <f t="shared" si="8"/>
        <v/>
      </c>
      <c r="H84" s="731" t="str">
        <f t="shared" si="9"/>
        <v>否</v>
      </c>
      <c r="I84" s="732" t="str">
        <f t="shared" si="10"/>
        <v>项</v>
      </c>
      <c r="J84" s="686" t="str">
        <f t="shared" si="11"/>
        <v>201</v>
      </c>
      <c r="K84" s="686" t="str">
        <f t="shared" si="12"/>
        <v>20108</v>
      </c>
      <c r="L84" s="686" t="str">
        <f t="shared" si="13"/>
        <v>2010805</v>
      </c>
    </row>
    <row r="85" s="529" customFormat="1" ht="34.9" hidden="1" customHeight="1" spans="1:12">
      <c r="A85" s="484">
        <v>2010806</v>
      </c>
      <c r="B85" s="243" t="s">
        <v>192</v>
      </c>
      <c r="C85" s="300">
        <v>0</v>
      </c>
      <c r="D85" s="301">
        <v>0</v>
      </c>
      <c r="E85" s="548">
        <v>0</v>
      </c>
      <c r="F85" s="477" t="str">
        <f t="shared" si="7"/>
        <v/>
      </c>
      <c r="G85" s="477" t="str">
        <f t="shared" si="8"/>
        <v/>
      </c>
      <c r="H85" s="731" t="str">
        <f t="shared" si="9"/>
        <v>否</v>
      </c>
      <c r="I85" s="732" t="str">
        <f t="shared" si="10"/>
        <v>项</v>
      </c>
      <c r="J85" s="686" t="str">
        <f t="shared" si="11"/>
        <v>201</v>
      </c>
      <c r="K85" s="686" t="str">
        <f t="shared" si="12"/>
        <v>20108</v>
      </c>
      <c r="L85" s="686" t="str">
        <f t="shared" si="13"/>
        <v>2010806</v>
      </c>
    </row>
    <row r="86" s="529" customFormat="1" ht="34.9" hidden="1" customHeight="1" spans="1:12">
      <c r="A86" s="484">
        <v>2010850</v>
      </c>
      <c r="B86" s="243" t="s">
        <v>160</v>
      </c>
      <c r="C86" s="300">
        <v>0</v>
      </c>
      <c r="D86" s="301">
        <v>0</v>
      </c>
      <c r="E86" s="548">
        <v>0</v>
      </c>
      <c r="F86" s="477" t="str">
        <f t="shared" si="7"/>
        <v/>
      </c>
      <c r="G86" s="477" t="str">
        <f t="shared" si="8"/>
        <v/>
      </c>
      <c r="H86" s="731" t="str">
        <f t="shared" si="9"/>
        <v>否</v>
      </c>
      <c r="I86" s="732" t="str">
        <f t="shared" si="10"/>
        <v>项</v>
      </c>
      <c r="J86" s="686" t="str">
        <f t="shared" si="11"/>
        <v>201</v>
      </c>
      <c r="K86" s="686" t="str">
        <f t="shared" si="12"/>
        <v>20108</v>
      </c>
      <c r="L86" s="686" t="str">
        <f t="shared" si="13"/>
        <v>2010850</v>
      </c>
    </row>
    <row r="87" s="529" customFormat="1" ht="34.9" hidden="1" customHeight="1" spans="1:12">
      <c r="A87" s="484">
        <v>2010899</v>
      </c>
      <c r="B87" s="243" t="s">
        <v>201</v>
      </c>
      <c r="C87" s="300">
        <v>0</v>
      </c>
      <c r="D87" s="301">
        <v>0</v>
      </c>
      <c r="E87" s="548">
        <v>0</v>
      </c>
      <c r="F87" s="477" t="str">
        <f t="shared" si="7"/>
        <v/>
      </c>
      <c r="G87" s="477" t="str">
        <f t="shared" si="8"/>
        <v/>
      </c>
      <c r="H87" s="731" t="str">
        <f t="shared" si="9"/>
        <v>否</v>
      </c>
      <c r="I87" s="732" t="str">
        <f t="shared" si="10"/>
        <v>项</v>
      </c>
      <c r="J87" s="686" t="str">
        <f t="shared" si="11"/>
        <v>201</v>
      </c>
      <c r="K87" s="686" t="str">
        <f t="shared" si="12"/>
        <v>20108</v>
      </c>
      <c r="L87" s="686" t="str">
        <f t="shared" si="13"/>
        <v>2010899</v>
      </c>
    </row>
    <row r="88" s="529" customFormat="1" ht="34.9" hidden="1" customHeight="1" spans="1:12">
      <c r="A88" s="482">
        <v>20109</v>
      </c>
      <c r="B88" s="483" t="s">
        <v>202</v>
      </c>
      <c r="C88" s="297">
        <f>SUMIFS(C89:C$1300,$I89:$I$1300,"项",$K89:$K$1300,$A88)</f>
        <v>0</v>
      </c>
      <c r="D88" s="297">
        <f>SUMIFS(D89:D$1300,$I89:$I$1300,"项",$K89:$K$1300,$A88)</f>
        <v>0</v>
      </c>
      <c r="E88" s="297">
        <f>SUMIFS(E89:E$1300,$I89:$I$1300,"项",$K89:$K$1300,$A88)</f>
        <v>0</v>
      </c>
      <c r="F88" s="477" t="str">
        <f t="shared" si="7"/>
        <v/>
      </c>
      <c r="G88" s="477" t="str">
        <f t="shared" si="8"/>
        <v/>
      </c>
      <c r="H88" s="731" t="str">
        <f t="shared" si="9"/>
        <v>否</v>
      </c>
      <c r="I88" s="732" t="str">
        <f t="shared" si="10"/>
        <v>款</v>
      </c>
      <c r="J88" s="686" t="str">
        <f t="shared" si="11"/>
        <v>201</v>
      </c>
      <c r="K88" s="686" t="str">
        <f t="shared" si="12"/>
        <v>20109</v>
      </c>
      <c r="L88" s="686" t="str">
        <f t="shared" si="13"/>
        <v>20109</v>
      </c>
    </row>
    <row r="89" s="529" customFormat="1" ht="34.9" hidden="1" customHeight="1" spans="1:12">
      <c r="A89" s="484">
        <v>2010901</v>
      </c>
      <c r="B89" s="243" t="s">
        <v>151</v>
      </c>
      <c r="C89" s="300">
        <v>0</v>
      </c>
      <c r="D89" s="301">
        <v>0</v>
      </c>
      <c r="E89" s="548">
        <v>0</v>
      </c>
      <c r="F89" s="477" t="str">
        <f t="shared" si="7"/>
        <v/>
      </c>
      <c r="G89" s="477" t="str">
        <f t="shared" si="8"/>
        <v/>
      </c>
      <c r="H89" s="731" t="str">
        <f t="shared" si="9"/>
        <v>否</v>
      </c>
      <c r="I89" s="732" t="str">
        <f t="shared" si="10"/>
        <v>项</v>
      </c>
      <c r="J89" s="686" t="str">
        <f t="shared" si="11"/>
        <v>201</v>
      </c>
      <c r="K89" s="686" t="str">
        <f t="shared" si="12"/>
        <v>20109</v>
      </c>
      <c r="L89" s="686" t="str">
        <f t="shared" si="13"/>
        <v>2010901</v>
      </c>
    </row>
    <row r="90" s="529" customFormat="1" ht="34.9" hidden="1" customHeight="1" spans="1:12">
      <c r="A90" s="484">
        <v>2010902</v>
      </c>
      <c r="B90" s="243" t="s">
        <v>152</v>
      </c>
      <c r="C90" s="300">
        <v>0</v>
      </c>
      <c r="D90" s="301">
        <v>0</v>
      </c>
      <c r="E90" s="548">
        <v>0</v>
      </c>
      <c r="F90" s="477" t="str">
        <f t="shared" si="7"/>
        <v/>
      </c>
      <c r="G90" s="477" t="str">
        <f t="shared" si="8"/>
        <v/>
      </c>
      <c r="H90" s="731" t="str">
        <f t="shared" si="9"/>
        <v>否</v>
      </c>
      <c r="I90" s="732" t="str">
        <f t="shared" si="10"/>
        <v>项</v>
      </c>
      <c r="J90" s="686" t="str">
        <f t="shared" si="11"/>
        <v>201</v>
      </c>
      <c r="K90" s="686" t="str">
        <f t="shared" si="12"/>
        <v>20109</v>
      </c>
      <c r="L90" s="686" t="str">
        <f t="shared" si="13"/>
        <v>2010902</v>
      </c>
    </row>
    <row r="91" s="529" customFormat="1" ht="34.9" hidden="1" customHeight="1" spans="1:12">
      <c r="A91" s="484">
        <v>2010903</v>
      </c>
      <c r="B91" s="243" t="s">
        <v>153</v>
      </c>
      <c r="C91" s="300">
        <v>0</v>
      </c>
      <c r="D91" s="301">
        <v>0</v>
      </c>
      <c r="E91" s="548">
        <v>0</v>
      </c>
      <c r="F91" s="477" t="str">
        <f t="shared" si="7"/>
        <v/>
      </c>
      <c r="G91" s="477" t="str">
        <f t="shared" si="8"/>
        <v/>
      </c>
      <c r="H91" s="731" t="str">
        <f t="shared" si="9"/>
        <v>否</v>
      </c>
      <c r="I91" s="732" t="str">
        <f t="shared" si="10"/>
        <v>项</v>
      </c>
      <c r="J91" s="686" t="str">
        <f t="shared" si="11"/>
        <v>201</v>
      </c>
      <c r="K91" s="686" t="str">
        <f t="shared" si="12"/>
        <v>20109</v>
      </c>
      <c r="L91" s="686" t="str">
        <f t="shared" si="13"/>
        <v>2010903</v>
      </c>
    </row>
    <row r="92" s="529" customFormat="1" ht="34.9" hidden="1" customHeight="1" spans="1:12">
      <c r="A92" s="484">
        <v>2010905</v>
      </c>
      <c r="B92" s="243" t="s">
        <v>203</v>
      </c>
      <c r="C92" s="300">
        <v>0</v>
      </c>
      <c r="D92" s="301">
        <v>0</v>
      </c>
      <c r="E92" s="301">
        <v>0</v>
      </c>
      <c r="F92" s="477" t="str">
        <f t="shared" si="7"/>
        <v/>
      </c>
      <c r="G92" s="477" t="str">
        <f t="shared" si="8"/>
        <v/>
      </c>
      <c r="H92" s="731" t="str">
        <f t="shared" si="9"/>
        <v>否</v>
      </c>
      <c r="I92" s="732" t="str">
        <f t="shared" si="10"/>
        <v>项</v>
      </c>
      <c r="J92" s="686" t="str">
        <f t="shared" si="11"/>
        <v>201</v>
      </c>
      <c r="K92" s="686" t="str">
        <f t="shared" si="12"/>
        <v>20109</v>
      </c>
      <c r="L92" s="686" t="str">
        <f t="shared" si="13"/>
        <v>2010905</v>
      </c>
    </row>
    <row r="93" s="529" customFormat="1" ht="34.9" hidden="1" customHeight="1" spans="1:12">
      <c r="A93" s="484">
        <v>2010907</v>
      </c>
      <c r="B93" s="243" t="s">
        <v>204</v>
      </c>
      <c r="C93" s="300">
        <v>0</v>
      </c>
      <c r="D93" s="301">
        <v>0</v>
      </c>
      <c r="E93" s="548">
        <v>0</v>
      </c>
      <c r="F93" s="477" t="str">
        <f t="shared" si="7"/>
        <v/>
      </c>
      <c r="G93" s="477" t="str">
        <f t="shared" si="8"/>
        <v/>
      </c>
      <c r="H93" s="731" t="str">
        <f t="shared" si="9"/>
        <v>否</v>
      </c>
      <c r="I93" s="732" t="str">
        <f t="shared" si="10"/>
        <v>项</v>
      </c>
      <c r="J93" s="686" t="str">
        <f t="shared" si="11"/>
        <v>201</v>
      </c>
      <c r="K93" s="686" t="str">
        <f t="shared" si="12"/>
        <v>20109</v>
      </c>
      <c r="L93" s="686" t="str">
        <f t="shared" si="13"/>
        <v>2010907</v>
      </c>
    </row>
    <row r="94" s="529" customFormat="1" ht="34.9" hidden="1" customHeight="1" spans="1:12">
      <c r="A94" s="484">
        <v>2010908</v>
      </c>
      <c r="B94" s="243" t="s">
        <v>192</v>
      </c>
      <c r="C94" s="300">
        <v>0</v>
      </c>
      <c r="D94" s="301">
        <v>0</v>
      </c>
      <c r="E94" s="548">
        <v>0</v>
      </c>
      <c r="F94" s="477" t="str">
        <f t="shared" si="7"/>
        <v/>
      </c>
      <c r="G94" s="477" t="str">
        <f t="shared" si="8"/>
        <v/>
      </c>
      <c r="H94" s="731" t="str">
        <f t="shared" si="9"/>
        <v>否</v>
      </c>
      <c r="I94" s="732" t="str">
        <f t="shared" si="10"/>
        <v>项</v>
      </c>
      <c r="J94" s="686" t="str">
        <f t="shared" si="11"/>
        <v>201</v>
      </c>
      <c r="K94" s="686" t="str">
        <f t="shared" si="12"/>
        <v>20109</v>
      </c>
      <c r="L94" s="686" t="str">
        <f t="shared" si="13"/>
        <v>2010908</v>
      </c>
    </row>
    <row r="95" s="529" customFormat="1" ht="34.9" hidden="1" customHeight="1" spans="1:12">
      <c r="A95" s="484">
        <v>2010909</v>
      </c>
      <c r="B95" s="243" t="s">
        <v>205</v>
      </c>
      <c r="C95" s="300">
        <v>0</v>
      </c>
      <c r="D95" s="301">
        <v>0</v>
      </c>
      <c r="E95" s="548">
        <v>0</v>
      </c>
      <c r="F95" s="477" t="str">
        <f t="shared" si="7"/>
        <v/>
      </c>
      <c r="G95" s="477" t="str">
        <f t="shared" si="8"/>
        <v/>
      </c>
      <c r="H95" s="731" t="str">
        <f t="shared" si="9"/>
        <v>否</v>
      </c>
      <c r="I95" s="732" t="str">
        <f t="shared" si="10"/>
        <v>项</v>
      </c>
      <c r="J95" s="686" t="str">
        <f t="shared" si="11"/>
        <v>201</v>
      </c>
      <c r="K95" s="686" t="str">
        <f t="shared" si="12"/>
        <v>20109</v>
      </c>
      <c r="L95" s="686" t="str">
        <f t="shared" si="13"/>
        <v>2010909</v>
      </c>
    </row>
    <row r="96" s="529" customFormat="1" ht="34.9" hidden="1" customHeight="1" spans="1:12">
      <c r="A96" s="484">
        <v>2010910</v>
      </c>
      <c r="B96" s="243" t="s">
        <v>206</v>
      </c>
      <c r="C96" s="300">
        <v>0</v>
      </c>
      <c r="D96" s="301">
        <v>0</v>
      </c>
      <c r="E96" s="548">
        <v>0</v>
      </c>
      <c r="F96" s="477" t="str">
        <f t="shared" si="7"/>
        <v/>
      </c>
      <c r="G96" s="477" t="str">
        <f t="shared" si="8"/>
        <v/>
      </c>
      <c r="H96" s="731" t="str">
        <f t="shared" si="9"/>
        <v>否</v>
      </c>
      <c r="I96" s="732" t="str">
        <f t="shared" si="10"/>
        <v>项</v>
      </c>
      <c r="J96" s="686" t="str">
        <f t="shared" si="11"/>
        <v>201</v>
      </c>
      <c r="K96" s="686" t="str">
        <f t="shared" si="12"/>
        <v>20109</v>
      </c>
      <c r="L96" s="686" t="str">
        <f t="shared" si="13"/>
        <v>2010910</v>
      </c>
    </row>
    <row r="97" s="529" customFormat="1" ht="34.9" hidden="1" customHeight="1" spans="1:12">
      <c r="A97" s="484">
        <v>2010911</v>
      </c>
      <c r="B97" s="243" t="s">
        <v>207</v>
      </c>
      <c r="C97" s="300">
        <v>0</v>
      </c>
      <c r="D97" s="301">
        <v>0</v>
      </c>
      <c r="E97" s="548">
        <v>0</v>
      </c>
      <c r="F97" s="477" t="str">
        <f t="shared" si="7"/>
        <v/>
      </c>
      <c r="G97" s="477" t="str">
        <f t="shared" si="8"/>
        <v/>
      </c>
      <c r="H97" s="731" t="str">
        <f t="shared" si="9"/>
        <v>否</v>
      </c>
      <c r="I97" s="732" t="str">
        <f t="shared" si="10"/>
        <v>项</v>
      </c>
      <c r="J97" s="686" t="str">
        <f t="shared" si="11"/>
        <v>201</v>
      </c>
      <c r="K97" s="686" t="str">
        <f t="shared" si="12"/>
        <v>20109</v>
      </c>
      <c r="L97" s="686" t="str">
        <f t="shared" si="13"/>
        <v>2010911</v>
      </c>
    </row>
    <row r="98" s="529" customFormat="1" ht="34.9" hidden="1" customHeight="1" spans="1:12">
      <c r="A98" s="484">
        <v>2010912</v>
      </c>
      <c r="B98" s="243" t="s">
        <v>208</v>
      </c>
      <c r="C98" s="300">
        <v>0</v>
      </c>
      <c r="D98" s="301">
        <v>0</v>
      </c>
      <c r="E98" s="548">
        <v>0</v>
      </c>
      <c r="F98" s="477" t="str">
        <f t="shared" si="7"/>
        <v/>
      </c>
      <c r="G98" s="477" t="str">
        <f t="shared" si="8"/>
        <v/>
      </c>
      <c r="H98" s="731" t="str">
        <f t="shared" si="9"/>
        <v>否</v>
      </c>
      <c r="I98" s="732" t="str">
        <f t="shared" si="10"/>
        <v>项</v>
      </c>
      <c r="J98" s="686" t="str">
        <f t="shared" si="11"/>
        <v>201</v>
      </c>
      <c r="K98" s="686" t="str">
        <f t="shared" si="12"/>
        <v>20109</v>
      </c>
      <c r="L98" s="686" t="str">
        <f t="shared" si="13"/>
        <v>2010912</v>
      </c>
    </row>
    <row r="99" s="529" customFormat="1" ht="34.9" hidden="1" customHeight="1" spans="1:12">
      <c r="A99" s="484">
        <v>2010950</v>
      </c>
      <c r="B99" s="243" t="s">
        <v>160</v>
      </c>
      <c r="C99" s="300">
        <v>0</v>
      </c>
      <c r="D99" s="301">
        <v>0</v>
      </c>
      <c r="E99" s="548">
        <v>0</v>
      </c>
      <c r="F99" s="477" t="str">
        <f t="shared" si="7"/>
        <v/>
      </c>
      <c r="G99" s="477" t="str">
        <f t="shared" si="8"/>
        <v/>
      </c>
      <c r="H99" s="731" t="str">
        <f t="shared" si="9"/>
        <v>否</v>
      </c>
      <c r="I99" s="732" t="str">
        <f t="shared" si="10"/>
        <v>项</v>
      </c>
      <c r="J99" s="686" t="str">
        <f t="shared" si="11"/>
        <v>201</v>
      </c>
      <c r="K99" s="686" t="str">
        <f t="shared" si="12"/>
        <v>20109</v>
      </c>
      <c r="L99" s="686" t="str">
        <f t="shared" si="13"/>
        <v>2010950</v>
      </c>
    </row>
    <row r="100" s="529" customFormat="1" ht="34.9" hidden="1" customHeight="1" spans="1:12">
      <c r="A100" s="484">
        <v>2010999</v>
      </c>
      <c r="B100" s="243" t="s">
        <v>209</v>
      </c>
      <c r="C100" s="300">
        <v>0</v>
      </c>
      <c r="D100" s="301">
        <v>0</v>
      </c>
      <c r="E100" s="548">
        <v>0</v>
      </c>
      <c r="F100" s="477" t="str">
        <f t="shared" si="7"/>
        <v/>
      </c>
      <c r="G100" s="477" t="str">
        <f t="shared" si="8"/>
        <v/>
      </c>
      <c r="H100" s="731" t="str">
        <f t="shared" si="9"/>
        <v>否</v>
      </c>
      <c r="I100" s="732" t="str">
        <f t="shared" si="10"/>
        <v>项</v>
      </c>
      <c r="J100" s="686" t="str">
        <f t="shared" si="11"/>
        <v>201</v>
      </c>
      <c r="K100" s="686" t="str">
        <f t="shared" si="12"/>
        <v>20109</v>
      </c>
      <c r="L100" s="686" t="str">
        <f t="shared" si="13"/>
        <v>2010999</v>
      </c>
    </row>
    <row r="101" s="529" customFormat="1" ht="34.9" customHeight="1" spans="1:12">
      <c r="A101" s="482">
        <v>20111</v>
      </c>
      <c r="B101" s="483" t="s">
        <v>210</v>
      </c>
      <c r="C101" s="693">
        <f>SUMIFS(C102:C$1300,$I102:$I$1300,"项",$K102:$K$1300,$A101)</f>
        <v>2427</v>
      </c>
      <c r="D101" s="693">
        <f>SUMIFS(D102:D$1300,$I102:$I$1300,"项",$K102:$K$1300,$A101)</f>
        <v>2486</v>
      </c>
      <c r="E101" s="693">
        <f>SUMIFS(E102:E$1300,$I102:$I$1300,"项",$K102:$K$1300,$A101)</f>
        <v>2327</v>
      </c>
      <c r="F101" s="477">
        <f t="shared" si="7"/>
        <v>-0.0412031314379893</v>
      </c>
      <c r="G101" s="477">
        <f t="shared" si="8"/>
        <v>0.936041834271923</v>
      </c>
      <c r="H101" s="731" t="str">
        <f t="shared" si="9"/>
        <v>是</v>
      </c>
      <c r="I101" s="732" t="str">
        <f t="shared" si="10"/>
        <v>款</v>
      </c>
      <c r="J101" s="686" t="str">
        <f t="shared" si="11"/>
        <v>201</v>
      </c>
      <c r="K101" s="686" t="str">
        <f t="shared" si="12"/>
        <v>20111</v>
      </c>
      <c r="L101" s="686" t="str">
        <f t="shared" si="13"/>
        <v>20111</v>
      </c>
    </row>
    <row r="102" s="529" customFormat="1" ht="34.9" customHeight="1" spans="1:12">
      <c r="A102" s="484">
        <v>2011101</v>
      </c>
      <c r="B102" s="243" t="s">
        <v>151</v>
      </c>
      <c r="C102" s="561">
        <v>2192</v>
      </c>
      <c r="D102" s="561">
        <v>2328</v>
      </c>
      <c r="E102" s="478">
        <v>2283</v>
      </c>
      <c r="F102" s="477">
        <f t="shared" si="7"/>
        <v>0.0415145985401459</v>
      </c>
      <c r="G102" s="477">
        <f t="shared" si="8"/>
        <v>0.980670103092783</v>
      </c>
      <c r="H102" s="731" t="str">
        <f t="shared" si="9"/>
        <v>是</v>
      </c>
      <c r="I102" s="732" t="str">
        <f t="shared" si="10"/>
        <v>项</v>
      </c>
      <c r="J102" s="686" t="str">
        <f t="shared" si="11"/>
        <v>201</v>
      </c>
      <c r="K102" s="686" t="str">
        <f t="shared" si="12"/>
        <v>20111</v>
      </c>
      <c r="L102" s="686" t="str">
        <f t="shared" si="13"/>
        <v>2011101</v>
      </c>
    </row>
    <row r="103" s="529" customFormat="1" ht="34.9" hidden="1" customHeight="1" spans="1:12">
      <c r="A103" s="484">
        <v>2011102</v>
      </c>
      <c r="B103" s="243" t="s">
        <v>152</v>
      </c>
      <c r="C103" s="300">
        <v>0</v>
      </c>
      <c r="D103" s="301">
        <v>0</v>
      </c>
      <c r="E103" s="548">
        <v>0</v>
      </c>
      <c r="F103" s="477" t="str">
        <f t="shared" si="7"/>
        <v/>
      </c>
      <c r="G103" s="477" t="str">
        <f t="shared" si="8"/>
        <v/>
      </c>
      <c r="H103" s="731" t="str">
        <f t="shared" si="9"/>
        <v>否</v>
      </c>
      <c r="I103" s="732" t="str">
        <f t="shared" si="10"/>
        <v>项</v>
      </c>
      <c r="J103" s="686" t="str">
        <f t="shared" si="11"/>
        <v>201</v>
      </c>
      <c r="K103" s="686" t="str">
        <f t="shared" si="12"/>
        <v>20111</v>
      </c>
      <c r="L103" s="686" t="str">
        <f t="shared" si="13"/>
        <v>2011102</v>
      </c>
    </row>
    <row r="104" s="529" customFormat="1" ht="34.9" hidden="1" customHeight="1" spans="1:12">
      <c r="A104" s="484">
        <v>2011103</v>
      </c>
      <c r="B104" s="243" t="s">
        <v>153</v>
      </c>
      <c r="C104" s="300">
        <v>0</v>
      </c>
      <c r="D104" s="301">
        <v>0</v>
      </c>
      <c r="E104" s="548">
        <v>0</v>
      </c>
      <c r="F104" s="477" t="str">
        <f t="shared" si="7"/>
        <v/>
      </c>
      <c r="G104" s="477" t="str">
        <f t="shared" si="8"/>
        <v/>
      </c>
      <c r="H104" s="731" t="str">
        <f t="shared" si="9"/>
        <v>否</v>
      </c>
      <c r="I104" s="732" t="str">
        <f t="shared" si="10"/>
        <v>项</v>
      </c>
      <c r="J104" s="686" t="str">
        <f t="shared" si="11"/>
        <v>201</v>
      </c>
      <c r="K104" s="686" t="str">
        <f t="shared" si="12"/>
        <v>20111</v>
      </c>
      <c r="L104" s="686" t="str">
        <f t="shared" si="13"/>
        <v>2011103</v>
      </c>
    </row>
    <row r="105" s="529" customFormat="1" ht="34.9" customHeight="1" spans="1:12">
      <c r="A105" s="484">
        <v>2011104</v>
      </c>
      <c r="B105" s="243" t="s">
        <v>211</v>
      </c>
      <c r="C105" s="561">
        <v>104</v>
      </c>
      <c r="D105" s="561">
        <v>111</v>
      </c>
      <c r="E105" s="561">
        <v>44</v>
      </c>
      <c r="F105" s="477">
        <f t="shared" si="7"/>
        <v>-0.576923076923077</v>
      </c>
      <c r="G105" s="477">
        <f t="shared" si="8"/>
        <v>0.396396396396396</v>
      </c>
      <c r="H105" s="731" t="str">
        <f t="shared" si="9"/>
        <v>是</v>
      </c>
      <c r="I105" s="732" t="str">
        <f t="shared" si="10"/>
        <v>项</v>
      </c>
      <c r="J105" s="686" t="str">
        <f t="shared" si="11"/>
        <v>201</v>
      </c>
      <c r="K105" s="686" t="str">
        <f t="shared" si="12"/>
        <v>20111</v>
      </c>
      <c r="L105" s="686" t="str">
        <f t="shared" si="13"/>
        <v>2011104</v>
      </c>
    </row>
    <row r="106" s="529" customFormat="1" ht="34.9" hidden="1" customHeight="1" spans="1:12">
      <c r="A106" s="484">
        <v>2011105</v>
      </c>
      <c r="B106" s="243" t="s">
        <v>212</v>
      </c>
      <c r="C106" s="300">
        <v>0</v>
      </c>
      <c r="D106" s="301">
        <v>0</v>
      </c>
      <c r="E106" s="548">
        <v>0</v>
      </c>
      <c r="F106" s="477" t="str">
        <f t="shared" si="7"/>
        <v/>
      </c>
      <c r="G106" s="477" t="str">
        <f t="shared" si="8"/>
        <v/>
      </c>
      <c r="H106" s="731" t="str">
        <f t="shared" si="9"/>
        <v>否</v>
      </c>
      <c r="I106" s="732" t="str">
        <f t="shared" si="10"/>
        <v>项</v>
      </c>
      <c r="J106" s="686" t="str">
        <f t="shared" si="11"/>
        <v>201</v>
      </c>
      <c r="K106" s="686" t="str">
        <f t="shared" si="12"/>
        <v>20111</v>
      </c>
      <c r="L106" s="686" t="str">
        <f t="shared" si="13"/>
        <v>2011105</v>
      </c>
    </row>
    <row r="107" s="529" customFormat="1" ht="34.9" hidden="1" customHeight="1" spans="1:12">
      <c r="A107" s="484">
        <v>2011106</v>
      </c>
      <c r="B107" s="243" t="s">
        <v>213</v>
      </c>
      <c r="C107" s="300">
        <v>0</v>
      </c>
      <c r="D107" s="301">
        <v>0</v>
      </c>
      <c r="E107" s="548">
        <v>0</v>
      </c>
      <c r="F107" s="477" t="str">
        <f t="shared" si="7"/>
        <v/>
      </c>
      <c r="G107" s="477" t="str">
        <f t="shared" si="8"/>
        <v/>
      </c>
      <c r="H107" s="731" t="str">
        <f t="shared" si="9"/>
        <v>否</v>
      </c>
      <c r="I107" s="732" t="str">
        <f t="shared" si="10"/>
        <v>项</v>
      </c>
      <c r="J107" s="686" t="str">
        <f t="shared" si="11"/>
        <v>201</v>
      </c>
      <c r="K107" s="686" t="str">
        <f t="shared" si="12"/>
        <v>20111</v>
      </c>
      <c r="L107" s="686" t="str">
        <f t="shared" si="13"/>
        <v>2011106</v>
      </c>
    </row>
    <row r="108" s="529" customFormat="1" ht="34.9" hidden="1" customHeight="1" spans="1:12">
      <c r="A108" s="484">
        <v>2011150</v>
      </c>
      <c r="B108" s="243" t="s">
        <v>160</v>
      </c>
      <c r="C108" s="300">
        <v>0</v>
      </c>
      <c r="D108" s="301">
        <v>0</v>
      </c>
      <c r="E108" s="548">
        <v>0</v>
      </c>
      <c r="F108" s="477" t="str">
        <f t="shared" si="7"/>
        <v/>
      </c>
      <c r="G108" s="477" t="str">
        <f t="shared" si="8"/>
        <v/>
      </c>
      <c r="H108" s="731" t="str">
        <f t="shared" si="9"/>
        <v>否</v>
      </c>
      <c r="I108" s="732" t="str">
        <f t="shared" si="10"/>
        <v>项</v>
      </c>
      <c r="J108" s="686" t="str">
        <f t="shared" si="11"/>
        <v>201</v>
      </c>
      <c r="K108" s="686" t="str">
        <f t="shared" si="12"/>
        <v>20111</v>
      </c>
      <c r="L108" s="686" t="str">
        <f t="shared" si="13"/>
        <v>2011150</v>
      </c>
    </row>
    <row r="109" s="529" customFormat="1" ht="34.9" customHeight="1" spans="1:12">
      <c r="A109" s="484">
        <v>2011199</v>
      </c>
      <c r="B109" s="243" t="s">
        <v>214</v>
      </c>
      <c r="C109" s="561">
        <v>131</v>
      </c>
      <c r="D109" s="561">
        <v>47</v>
      </c>
      <c r="E109" s="478">
        <v>0</v>
      </c>
      <c r="F109" s="477">
        <f t="shared" si="7"/>
        <v>-1</v>
      </c>
      <c r="G109" s="477">
        <f t="shared" si="8"/>
        <v>0</v>
      </c>
      <c r="H109" s="731" t="str">
        <f t="shared" si="9"/>
        <v>是</v>
      </c>
      <c r="I109" s="732" t="str">
        <f t="shared" si="10"/>
        <v>项</v>
      </c>
      <c r="J109" s="686" t="str">
        <f t="shared" si="11"/>
        <v>201</v>
      </c>
      <c r="K109" s="686" t="str">
        <f t="shared" si="12"/>
        <v>20111</v>
      </c>
      <c r="L109" s="686" t="str">
        <f t="shared" si="13"/>
        <v>2011199</v>
      </c>
    </row>
    <row r="110" s="529" customFormat="1" ht="34.9" customHeight="1" spans="1:12">
      <c r="A110" s="482">
        <v>20113</v>
      </c>
      <c r="B110" s="483" t="s">
        <v>215</v>
      </c>
      <c r="C110" s="693">
        <f>SUMIFS(C111:C$1300,$I111:$I$1300,"项",$K111:$K$1300,$A110)</f>
        <v>586</v>
      </c>
      <c r="D110" s="693">
        <f>SUMIFS(D111:D$1300,$I111:$I$1300,"项",$K111:$K$1300,$A110)</f>
        <v>690</v>
      </c>
      <c r="E110" s="693">
        <f>SUMIFS(E111:E$1300,$I111:$I$1300,"项",$K111:$K$1300,$A110)</f>
        <v>549</v>
      </c>
      <c r="F110" s="477">
        <f t="shared" si="7"/>
        <v>-0.0631399317406144</v>
      </c>
      <c r="G110" s="477">
        <f t="shared" si="8"/>
        <v>0.795652173913043</v>
      </c>
      <c r="H110" s="731" t="str">
        <f t="shared" si="9"/>
        <v>是</v>
      </c>
      <c r="I110" s="732" t="str">
        <f t="shared" si="10"/>
        <v>款</v>
      </c>
      <c r="J110" s="686" t="str">
        <f t="shared" si="11"/>
        <v>201</v>
      </c>
      <c r="K110" s="686" t="str">
        <f t="shared" si="12"/>
        <v>20113</v>
      </c>
      <c r="L110" s="686" t="str">
        <f t="shared" si="13"/>
        <v>20113</v>
      </c>
    </row>
    <row r="111" s="529" customFormat="1" ht="34.9" hidden="1" customHeight="1" spans="1:12">
      <c r="A111" s="484">
        <v>2011301</v>
      </c>
      <c r="B111" s="243" t="s">
        <v>151</v>
      </c>
      <c r="C111" s="300">
        <v>0</v>
      </c>
      <c r="D111" s="301">
        <v>0</v>
      </c>
      <c r="E111" s="548">
        <v>0</v>
      </c>
      <c r="F111" s="477" t="str">
        <f t="shared" si="7"/>
        <v/>
      </c>
      <c r="G111" s="477" t="str">
        <f t="shared" si="8"/>
        <v/>
      </c>
      <c r="H111" s="731" t="str">
        <f t="shared" si="9"/>
        <v>否</v>
      </c>
      <c r="I111" s="732" t="str">
        <f t="shared" si="10"/>
        <v>项</v>
      </c>
      <c r="J111" s="686" t="str">
        <f t="shared" si="11"/>
        <v>201</v>
      </c>
      <c r="K111" s="686" t="str">
        <f t="shared" si="12"/>
        <v>20113</v>
      </c>
      <c r="L111" s="686" t="str">
        <f t="shared" si="13"/>
        <v>2011301</v>
      </c>
    </row>
    <row r="112" s="529" customFormat="1" ht="34.9" hidden="1" customHeight="1" spans="1:12">
      <c r="A112" s="484">
        <v>2011302</v>
      </c>
      <c r="B112" s="243" t="s">
        <v>152</v>
      </c>
      <c r="C112" s="300">
        <v>0</v>
      </c>
      <c r="D112" s="301">
        <v>0</v>
      </c>
      <c r="E112" s="548">
        <v>0</v>
      </c>
      <c r="F112" s="477" t="str">
        <f t="shared" si="7"/>
        <v/>
      </c>
      <c r="G112" s="477" t="str">
        <f t="shared" si="8"/>
        <v/>
      </c>
      <c r="H112" s="731" t="str">
        <f t="shared" si="9"/>
        <v>否</v>
      </c>
      <c r="I112" s="732" t="str">
        <f t="shared" si="10"/>
        <v>项</v>
      </c>
      <c r="J112" s="686" t="str">
        <f t="shared" si="11"/>
        <v>201</v>
      </c>
      <c r="K112" s="686" t="str">
        <f t="shared" si="12"/>
        <v>20113</v>
      </c>
      <c r="L112" s="686" t="str">
        <f t="shared" si="13"/>
        <v>2011302</v>
      </c>
    </row>
    <row r="113" s="529" customFormat="1" ht="34.9" hidden="1" customHeight="1" spans="1:12">
      <c r="A113" s="484">
        <v>2011303</v>
      </c>
      <c r="B113" s="243" t="s">
        <v>153</v>
      </c>
      <c r="C113" s="300">
        <v>0</v>
      </c>
      <c r="D113" s="301">
        <v>0</v>
      </c>
      <c r="E113" s="548">
        <v>0</v>
      </c>
      <c r="F113" s="477" t="str">
        <f t="shared" si="7"/>
        <v/>
      </c>
      <c r="G113" s="477" t="str">
        <f t="shared" si="8"/>
        <v/>
      </c>
      <c r="H113" s="731" t="str">
        <f t="shared" si="9"/>
        <v>否</v>
      </c>
      <c r="I113" s="732" t="str">
        <f t="shared" si="10"/>
        <v>项</v>
      </c>
      <c r="J113" s="686" t="str">
        <f t="shared" si="11"/>
        <v>201</v>
      </c>
      <c r="K113" s="686" t="str">
        <f t="shared" si="12"/>
        <v>20113</v>
      </c>
      <c r="L113" s="686" t="str">
        <f t="shared" si="13"/>
        <v>2011303</v>
      </c>
    </row>
    <row r="114" s="529" customFormat="1" ht="34.9" hidden="1" customHeight="1" spans="1:12">
      <c r="A114" s="484">
        <v>2011304</v>
      </c>
      <c r="B114" s="243" t="s">
        <v>216</v>
      </c>
      <c r="C114" s="300">
        <v>0</v>
      </c>
      <c r="D114" s="301">
        <v>0</v>
      </c>
      <c r="E114" s="548">
        <v>0</v>
      </c>
      <c r="F114" s="477" t="str">
        <f t="shared" si="7"/>
        <v/>
      </c>
      <c r="G114" s="477" t="str">
        <f t="shared" si="8"/>
        <v/>
      </c>
      <c r="H114" s="731" t="str">
        <f t="shared" si="9"/>
        <v>否</v>
      </c>
      <c r="I114" s="732" t="str">
        <f t="shared" si="10"/>
        <v>项</v>
      </c>
      <c r="J114" s="686" t="str">
        <f t="shared" si="11"/>
        <v>201</v>
      </c>
      <c r="K114" s="686" t="str">
        <f t="shared" si="12"/>
        <v>20113</v>
      </c>
      <c r="L114" s="686" t="str">
        <f t="shared" si="13"/>
        <v>2011304</v>
      </c>
    </row>
    <row r="115" s="529" customFormat="1" ht="34.9" hidden="1" customHeight="1" spans="1:12">
      <c r="A115" s="484">
        <v>2011305</v>
      </c>
      <c r="B115" s="243" t="s">
        <v>217</v>
      </c>
      <c r="C115" s="300">
        <v>0</v>
      </c>
      <c r="D115" s="301">
        <v>0</v>
      </c>
      <c r="E115" s="301">
        <v>0</v>
      </c>
      <c r="F115" s="477" t="str">
        <f t="shared" si="7"/>
        <v/>
      </c>
      <c r="G115" s="477" t="str">
        <f t="shared" si="8"/>
        <v/>
      </c>
      <c r="H115" s="731" t="str">
        <f t="shared" si="9"/>
        <v>否</v>
      </c>
      <c r="I115" s="732" t="str">
        <f t="shared" si="10"/>
        <v>项</v>
      </c>
      <c r="J115" s="686" t="str">
        <f t="shared" si="11"/>
        <v>201</v>
      </c>
      <c r="K115" s="686" t="str">
        <f t="shared" si="12"/>
        <v>20113</v>
      </c>
      <c r="L115" s="686" t="str">
        <f t="shared" si="13"/>
        <v>2011305</v>
      </c>
    </row>
    <row r="116" s="529" customFormat="1" ht="34.9" hidden="1" customHeight="1" spans="1:12">
      <c r="A116" s="484">
        <v>2011306</v>
      </c>
      <c r="B116" s="243" t="s">
        <v>218</v>
      </c>
      <c r="C116" s="300">
        <v>0</v>
      </c>
      <c r="D116" s="301">
        <v>0</v>
      </c>
      <c r="E116" s="548">
        <v>0</v>
      </c>
      <c r="F116" s="477" t="str">
        <f t="shared" si="7"/>
        <v/>
      </c>
      <c r="G116" s="477" t="str">
        <f t="shared" si="8"/>
        <v/>
      </c>
      <c r="H116" s="731" t="str">
        <f t="shared" si="9"/>
        <v>否</v>
      </c>
      <c r="I116" s="732" t="str">
        <f t="shared" si="10"/>
        <v>项</v>
      </c>
      <c r="J116" s="686" t="str">
        <f t="shared" si="11"/>
        <v>201</v>
      </c>
      <c r="K116" s="686" t="str">
        <f t="shared" si="12"/>
        <v>20113</v>
      </c>
      <c r="L116" s="686" t="str">
        <f t="shared" si="13"/>
        <v>2011306</v>
      </c>
    </row>
    <row r="117" s="529" customFormat="1" ht="34.9" hidden="1" customHeight="1" spans="1:12">
      <c r="A117" s="484">
        <v>2011307</v>
      </c>
      <c r="B117" s="243" t="s">
        <v>219</v>
      </c>
      <c r="C117" s="300">
        <v>0</v>
      </c>
      <c r="D117" s="301">
        <v>0</v>
      </c>
      <c r="E117" s="548">
        <v>0</v>
      </c>
      <c r="F117" s="477" t="str">
        <f t="shared" si="7"/>
        <v/>
      </c>
      <c r="G117" s="477" t="str">
        <f t="shared" si="8"/>
        <v/>
      </c>
      <c r="H117" s="731" t="str">
        <f t="shared" si="9"/>
        <v>否</v>
      </c>
      <c r="I117" s="732" t="str">
        <f t="shared" si="10"/>
        <v>项</v>
      </c>
      <c r="J117" s="686" t="str">
        <f t="shared" si="11"/>
        <v>201</v>
      </c>
      <c r="K117" s="686" t="str">
        <f t="shared" si="12"/>
        <v>20113</v>
      </c>
      <c r="L117" s="686" t="str">
        <f t="shared" si="13"/>
        <v>2011307</v>
      </c>
    </row>
    <row r="118" s="529" customFormat="1" ht="34.9" customHeight="1" spans="1:12">
      <c r="A118" s="484">
        <v>2011308</v>
      </c>
      <c r="B118" s="243" t="s">
        <v>220</v>
      </c>
      <c r="C118" s="561">
        <v>333</v>
      </c>
      <c r="D118" s="561">
        <v>378</v>
      </c>
      <c r="E118" s="478">
        <v>317</v>
      </c>
      <c r="F118" s="477">
        <f t="shared" si="7"/>
        <v>-0.0480480480480481</v>
      </c>
      <c r="G118" s="477">
        <f t="shared" si="8"/>
        <v>0.838624338624339</v>
      </c>
      <c r="H118" s="731" t="str">
        <f t="shared" si="9"/>
        <v>是</v>
      </c>
      <c r="I118" s="732" t="str">
        <f t="shared" si="10"/>
        <v>项</v>
      </c>
      <c r="J118" s="686" t="str">
        <f t="shared" si="11"/>
        <v>201</v>
      </c>
      <c r="K118" s="686" t="str">
        <f t="shared" si="12"/>
        <v>20113</v>
      </c>
      <c r="L118" s="686" t="str">
        <f t="shared" si="13"/>
        <v>2011308</v>
      </c>
    </row>
    <row r="119" s="529" customFormat="1" ht="34.9" hidden="1" customHeight="1" spans="1:12">
      <c r="A119" s="484">
        <v>2011350</v>
      </c>
      <c r="B119" s="243" t="s">
        <v>160</v>
      </c>
      <c r="C119" s="300">
        <v>0</v>
      </c>
      <c r="D119" s="301">
        <v>0</v>
      </c>
      <c r="E119" s="548">
        <v>0</v>
      </c>
      <c r="F119" s="477" t="str">
        <f t="shared" si="7"/>
        <v/>
      </c>
      <c r="G119" s="477" t="str">
        <f t="shared" si="8"/>
        <v/>
      </c>
      <c r="H119" s="731" t="str">
        <f t="shared" si="9"/>
        <v>否</v>
      </c>
      <c r="I119" s="732" t="str">
        <f t="shared" si="10"/>
        <v>项</v>
      </c>
      <c r="J119" s="686" t="str">
        <f t="shared" si="11"/>
        <v>201</v>
      </c>
      <c r="K119" s="686" t="str">
        <f t="shared" si="12"/>
        <v>20113</v>
      </c>
      <c r="L119" s="686" t="str">
        <f t="shared" si="13"/>
        <v>2011350</v>
      </c>
    </row>
    <row r="120" s="529" customFormat="1" ht="34.9" customHeight="1" spans="1:12">
      <c r="A120" s="484">
        <v>2011399</v>
      </c>
      <c r="B120" s="243" t="s">
        <v>221</v>
      </c>
      <c r="C120" s="561">
        <v>253</v>
      </c>
      <c r="D120" s="561">
        <v>312</v>
      </c>
      <c r="E120" s="478">
        <v>232</v>
      </c>
      <c r="F120" s="477">
        <f t="shared" si="7"/>
        <v>-0.0830039525691699</v>
      </c>
      <c r="G120" s="477">
        <f t="shared" si="8"/>
        <v>0.743589743589744</v>
      </c>
      <c r="H120" s="731" t="str">
        <f t="shared" si="9"/>
        <v>是</v>
      </c>
      <c r="I120" s="732" t="str">
        <f t="shared" si="10"/>
        <v>项</v>
      </c>
      <c r="J120" s="686" t="str">
        <f t="shared" si="11"/>
        <v>201</v>
      </c>
      <c r="K120" s="686" t="str">
        <f t="shared" si="12"/>
        <v>20113</v>
      </c>
      <c r="L120" s="686" t="str">
        <f t="shared" si="13"/>
        <v>2011399</v>
      </c>
    </row>
    <row r="121" s="529" customFormat="1" ht="34.9" hidden="1" customHeight="1" spans="1:12">
      <c r="A121" s="482">
        <v>20114</v>
      </c>
      <c r="B121" s="483" t="s">
        <v>222</v>
      </c>
      <c r="C121" s="297">
        <f>SUMIFS(C122:C$1300,$I122:$I$1300,"项",$K122:$K$1300,$A121)</f>
        <v>0</v>
      </c>
      <c r="D121" s="297">
        <f>SUMIFS(D122:D$1300,$I122:$I$1300,"项",$K122:$K$1300,$A121)</f>
        <v>0</v>
      </c>
      <c r="E121" s="297">
        <f>SUMIFS(E122:E$1300,$I122:$I$1300,"项",$K122:$K$1300,$A121)</f>
        <v>0</v>
      </c>
      <c r="F121" s="477" t="str">
        <f t="shared" si="7"/>
        <v/>
      </c>
      <c r="G121" s="477" t="str">
        <f t="shared" si="8"/>
        <v/>
      </c>
      <c r="H121" s="731" t="str">
        <f t="shared" si="9"/>
        <v>否</v>
      </c>
      <c r="I121" s="732" t="str">
        <f t="shared" si="10"/>
        <v>款</v>
      </c>
      <c r="J121" s="686" t="str">
        <f t="shared" si="11"/>
        <v>201</v>
      </c>
      <c r="K121" s="686" t="str">
        <f t="shared" si="12"/>
        <v>20114</v>
      </c>
      <c r="L121" s="686" t="str">
        <f t="shared" si="13"/>
        <v>20114</v>
      </c>
    </row>
    <row r="122" s="529" customFormat="1" ht="34.9" hidden="1" customHeight="1" spans="1:12">
      <c r="A122" s="484">
        <v>2011401</v>
      </c>
      <c r="B122" s="243" t="s">
        <v>151</v>
      </c>
      <c r="C122" s="300">
        <v>0</v>
      </c>
      <c r="D122" s="301">
        <v>0</v>
      </c>
      <c r="E122" s="548">
        <v>0</v>
      </c>
      <c r="F122" s="477" t="str">
        <f t="shared" si="7"/>
        <v/>
      </c>
      <c r="G122" s="477" t="str">
        <f t="shared" si="8"/>
        <v/>
      </c>
      <c r="H122" s="731" t="str">
        <f t="shared" si="9"/>
        <v>否</v>
      </c>
      <c r="I122" s="732" t="str">
        <f t="shared" si="10"/>
        <v>项</v>
      </c>
      <c r="J122" s="686" t="str">
        <f t="shared" si="11"/>
        <v>201</v>
      </c>
      <c r="K122" s="686" t="str">
        <f t="shared" si="12"/>
        <v>20114</v>
      </c>
      <c r="L122" s="686" t="str">
        <f t="shared" si="13"/>
        <v>2011401</v>
      </c>
    </row>
    <row r="123" s="529" customFormat="1" ht="34.9" hidden="1" customHeight="1" spans="1:12">
      <c r="A123" s="484">
        <v>2011402</v>
      </c>
      <c r="B123" s="243" t="s">
        <v>152</v>
      </c>
      <c r="C123" s="300">
        <v>0</v>
      </c>
      <c r="D123" s="301">
        <v>0</v>
      </c>
      <c r="E123" s="548">
        <v>0</v>
      </c>
      <c r="F123" s="477" t="str">
        <f t="shared" si="7"/>
        <v/>
      </c>
      <c r="G123" s="477" t="str">
        <f t="shared" si="8"/>
        <v/>
      </c>
      <c r="H123" s="731" t="str">
        <f t="shared" si="9"/>
        <v>否</v>
      </c>
      <c r="I123" s="732" t="str">
        <f t="shared" si="10"/>
        <v>项</v>
      </c>
      <c r="J123" s="686" t="str">
        <f t="shared" si="11"/>
        <v>201</v>
      </c>
      <c r="K123" s="686" t="str">
        <f t="shared" si="12"/>
        <v>20114</v>
      </c>
      <c r="L123" s="686" t="str">
        <f t="shared" si="13"/>
        <v>2011402</v>
      </c>
    </row>
    <row r="124" s="529" customFormat="1" ht="34.9" hidden="1" customHeight="1" spans="1:12">
      <c r="A124" s="484">
        <v>2011403</v>
      </c>
      <c r="B124" s="243" t="s">
        <v>153</v>
      </c>
      <c r="C124" s="300">
        <v>0</v>
      </c>
      <c r="D124" s="301">
        <v>0</v>
      </c>
      <c r="E124" s="301">
        <v>0</v>
      </c>
      <c r="F124" s="477" t="str">
        <f t="shared" si="7"/>
        <v/>
      </c>
      <c r="G124" s="477" t="str">
        <f t="shared" si="8"/>
        <v/>
      </c>
      <c r="H124" s="731" t="str">
        <f t="shared" si="9"/>
        <v>否</v>
      </c>
      <c r="I124" s="732" t="str">
        <f t="shared" si="10"/>
        <v>项</v>
      </c>
      <c r="J124" s="686" t="str">
        <f t="shared" si="11"/>
        <v>201</v>
      </c>
      <c r="K124" s="686" t="str">
        <f t="shared" si="12"/>
        <v>20114</v>
      </c>
      <c r="L124" s="686" t="str">
        <f t="shared" si="13"/>
        <v>2011403</v>
      </c>
    </row>
    <row r="125" s="529" customFormat="1" ht="34.9" hidden="1" customHeight="1" spans="1:12">
      <c r="A125" s="484">
        <v>2011404</v>
      </c>
      <c r="B125" s="243" t="s">
        <v>223</v>
      </c>
      <c r="C125" s="300">
        <v>0</v>
      </c>
      <c r="D125" s="301">
        <v>0</v>
      </c>
      <c r="E125" s="548">
        <v>0</v>
      </c>
      <c r="F125" s="477" t="str">
        <f t="shared" si="7"/>
        <v/>
      </c>
      <c r="G125" s="477" t="str">
        <f t="shared" si="8"/>
        <v/>
      </c>
      <c r="H125" s="731" t="str">
        <f t="shared" si="9"/>
        <v>否</v>
      </c>
      <c r="I125" s="732" t="str">
        <f t="shared" si="10"/>
        <v>项</v>
      </c>
      <c r="J125" s="686" t="str">
        <f t="shared" si="11"/>
        <v>201</v>
      </c>
      <c r="K125" s="686" t="str">
        <f t="shared" si="12"/>
        <v>20114</v>
      </c>
      <c r="L125" s="686" t="str">
        <f t="shared" si="13"/>
        <v>2011404</v>
      </c>
    </row>
    <row r="126" s="529" customFormat="1" ht="34.9" hidden="1" customHeight="1" spans="1:12">
      <c r="A126" s="484">
        <v>2011405</v>
      </c>
      <c r="B126" s="243" t="s">
        <v>224</v>
      </c>
      <c r="C126" s="300">
        <v>0</v>
      </c>
      <c r="D126" s="301">
        <v>0</v>
      </c>
      <c r="E126" s="548">
        <v>0</v>
      </c>
      <c r="F126" s="477" t="str">
        <f t="shared" si="7"/>
        <v/>
      </c>
      <c r="G126" s="477" t="str">
        <f t="shared" si="8"/>
        <v/>
      </c>
      <c r="H126" s="731" t="str">
        <f t="shared" si="9"/>
        <v>否</v>
      </c>
      <c r="I126" s="732" t="str">
        <f t="shared" si="10"/>
        <v>项</v>
      </c>
      <c r="J126" s="686" t="str">
        <f t="shared" si="11"/>
        <v>201</v>
      </c>
      <c r="K126" s="686" t="str">
        <f t="shared" si="12"/>
        <v>20114</v>
      </c>
      <c r="L126" s="686" t="str">
        <f t="shared" si="13"/>
        <v>2011405</v>
      </c>
    </row>
    <row r="127" s="529" customFormat="1" ht="34.9" hidden="1" customHeight="1" spans="1:12">
      <c r="A127" s="484">
        <v>2011408</v>
      </c>
      <c r="B127" s="243" t="s">
        <v>225</v>
      </c>
      <c r="C127" s="300">
        <v>0</v>
      </c>
      <c r="D127" s="301">
        <v>0</v>
      </c>
      <c r="E127" s="548">
        <v>0</v>
      </c>
      <c r="F127" s="477" t="str">
        <f t="shared" si="7"/>
        <v/>
      </c>
      <c r="G127" s="477" t="str">
        <f t="shared" si="8"/>
        <v/>
      </c>
      <c r="H127" s="731" t="str">
        <f t="shared" si="9"/>
        <v>否</v>
      </c>
      <c r="I127" s="732" t="str">
        <f t="shared" si="10"/>
        <v>项</v>
      </c>
      <c r="J127" s="686" t="str">
        <f t="shared" si="11"/>
        <v>201</v>
      </c>
      <c r="K127" s="686" t="str">
        <f t="shared" si="12"/>
        <v>20114</v>
      </c>
      <c r="L127" s="686" t="str">
        <f t="shared" si="13"/>
        <v>2011408</v>
      </c>
    </row>
    <row r="128" s="529" customFormat="1" ht="34.9" hidden="1" customHeight="1" spans="1:12">
      <c r="A128" s="484">
        <v>2011409</v>
      </c>
      <c r="B128" s="243" t="s">
        <v>226</v>
      </c>
      <c r="C128" s="300">
        <v>0</v>
      </c>
      <c r="D128" s="301">
        <v>0</v>
      </c>
      <c r="E128" s="548">
        <v>0</v>
      </c>
      <c r="F128" s="477" t="str">
        <f t="shared" si="7"/>
        <v/>
      </c>
      <c r="G128" s="477" t="str">
        <f t="shared" si="8"/>
        <v/>
      </c>
      <c r="H128" s="731" t="str">
        <f t="shared" si="9"/>
        <v>否</v>
      </c>
      <c r="I128" s="732" t="str">
        <f t="shared" si="10"/>
        <v>项</v>
      </c>
      <c r="J128" s="686" t="str">
        <f t="shared" si="11"/>
        <v>201</v>
      </c>
      <c r="K128" s="686" t="str">
        <f t="shared" si="12"/>
        <v>20114</v>
      </c>
      <c r="L128" s="686" t="str">
        <f t="shared" si="13"/>
        <v>2011409</v>
      </c>
    </row>
    <row r="129" s="529" customFormat="1" ht="34.9" hidden="1" customHeight="1" spans="1:12">
      <c r="A129" s="484">
        <v>2011410</v>
      </c>
      <c r="B129" s="243" t="s">
        <v>227</v>
      </c>
      <c r="C129" s="300">
        <v>0</v>
      </c>
      <c r="D129" s="301">
        <v>0</v>
      </c>
      <c r="E129" s="548">
        <v>0</v>
      </c>
      <c r="F129" s="477" t="str">
        <f t="shared" si="7"/>
        <v/>
      </c>
      <c r="G129" s="477" t="str">
        <f t="shared" si="8"/>
        <v/>
      </c>
      <c r="H129" s="731" t="str">
        <f t="shared" si="9"/>
        <v>否</v>
      </c>
      <c r="I129" s="732" t="str">
        <f t="shared" si="10"/>
        <v>项</v>
      </c>
      <c r="J129" s="686" t="str">
        <f t="shared" si="11"/>
        <v>201</v>
      </c>
      <c r="K129" s="686" t="str">
        <f t="shared" si="12"/>
        <v>20114</v>
      </c>
      <c r="L129" s="686" t="str">
        <f t="shared" si="13"/>
        <v>2011410</v>
      </c>
    </row>
    <row r="130" s="529" customFormat="1" ht="34.9" hidden="1" customHeight="1" spans="1:12">
      <c r="A130" s="484">
        <v>2011411</v>
      </c>
      <c r="B130" s="243" t="s">
        <v>228</v>
      </c>
      <c r="C130" s="300">
        <v>0</v>
      </c>
      <c r="D130" s="301">
        <v>0</v>
      </c>
      <c r="E130" s="548">
        <v>0</v>
      </c>
      <c r="F130" s="477" t="str">
        <f t="shared" si="7"/>
        <v/>
      </c>
      <c r="G130" s="477" t="str">
        <f t="shared" si="8"/>
        <v/>
      </c>
      <c r="H130" s="731" t="str">
        <f t="shared" si="9"/>
        <v>否</v>
      </c>
      <c r="I130" s="732" t="str">
        <f t="shared" si="10"/>
        <v>项</v>
      </c>
      <c r="J130" s="686" t="str">
        <f t="shared" si="11"/>
        <v>201</v>
      </c>
      <c r="K130" s="686" t="str">
        <f t="shared" si="12"/>
        <v>20114</v>
      </c>
      <c r="L130" s="686" t="str">
        <f t="shared" si="13"/>
        <v>2011411</v>
      </c>
    </row>
    <row r="131" s="529" customFormat="1" ht="34.9" hidden="1" customHeight="1" spans="1:12">
      <c r="A131" s="484">
        <v>2011450</v>
      </c>
      <c r="B131" s="243" t="s">
        <v>160</v>
      </c>
      <c r="C131" s="300">
        <v>0</v>
      </c>
      <c r="D131" s="301">
        <v>0</v>
      </c>
      <c r="E131" s="548">
        <v>0</v>
      </c>
      <c r="F131" s="477" t="str">
        <f t="shared" si="7"/>
        <v/>
      </c>
      <c r="G131" s="477" t="str">
        <f t="shared" si="8"/>
        <v/>
      </c>
      <c r="H131" s="731" t="str">
        <f t="shared" si="9"/>
        <v>否</v>
      </c>
      <c r="I131" s="732" t="str">
        <f t="shared" si="10"/>
        <v>项</v>
      </c>
      <c r="J131" s="686" t="str">
        <f t="shared" si="11"/>
        <v>201</v>
      </c>
      <c r="K131" s="686" t="str">
        <f t="shared" si="12"/>
        <v>20114</v>
      </c>
      <c r="L131" s="686" t="str">
        <f t="shared" si="13"/>
        <v>2011450</v>
      </c>
    </row>
    <row r="132" s="529" customFormat="1" ht="34.9" hidden="1" customHeight="1" spans="1:12">
      <c r="A132" s="484">
        <v>2011499</v>
      </c>
      <c r="B132" s="243" t="s">
        <v>229</v>
      </c>
      <c r="C132" s="300">
        <v>0</v>
      </c>
      <c r="D132" s="301">
        <v>0</v>
      </c>
      <c r="E132" s="548">
        <v>0</v>
      </c>
      <c r="F132" s="477" t="str">
        <f t="shared" si="7"/>
        <v/>
      </c>
      <c r="G132" s="477" t="str">
        <f t="shared" si="8"/>
        <v/>
      </c>
      <c r="H132" s="731" t="str">
        <f t="shared" si="9"/>
        <v>否</v>
      </c>
      <c r="I132" s="732" t="str">
        <f t="shared" si="10"/>
        <v>项</v>
      </c>
      <c r="J132" s="686" t="str">
        <f t="shared" si="11"/>
        <v>201</v>
      </c>
      <c r="K132" s="686" t="str">
        <f t="shared" si="12"/>
        <v>20114</v>
      </c>
      <c r="L132" s="686" t="str">
        <f t="shared" si="13"/>
        <v>2011499</v>
      </c>
    </row>
    <row r="133" s="529" customFormat="1" ht="34.9" customHeight="1" spans="1:12">
      <c r="A133" s="482">
        <v>20123</v>
      </c>
      <c r="B133" s="483" t="s">
        <v>230</v>
      </c>
      <c r="C133" s="693">
        <f>SUMIFS(C134:C$1300,$I134:$I$1300,"项",$K134:$K$1300,$A133)</f>
        <v>20</v>
      </c>
      <c r="D133" s="693">
        <f>SUMIFS(D134:D$1300,$I134:$I$1300,"项",$K134:$K$1300,$A133)</f>
        <v>60</v>
      </c>
      <c r="E133" s="693">
        <f>SUMIFS(E134:E$1300,$I134:$I$1300,"项",$K134:$K$1300,$A133)</f>
        <v>62</v>
      </c>
      <c r="F133" s="477">
        <f t="shared" ref="F133:F196" si="14">IF(C133&lt;&gt;0,E133/C133-1,"")</f>
        <v>2.1</v>
      </c>
      <c r="G133" s="477">
        <f t="shared" ref="G133:G196" si="15">IF(D133&lt;&gt;0,E133/D133,"")</f>
        <v>1.03333333333333</v>
      </c>
      <c r="H133" s="731" t="str">
        <f t="shared" ref="H133:H196" si="16">IF(LEN(A133)=3,"是",IF(B133&lt;&gt;"",IF(SUM(C133:E133)&lt;&gt;0,"是","否"),"是"))</f>
        <v>是</v>
      </c>
      <c r="I133" s="732" t="str">
        <f t="shared" ref="I133:I196" si="17">_xlfn.IFS(LEN(A133)=3,"类",LEN(A133)=5,"款",LEN(A133)=7,"项")</f>
        <v>款</v>
      </c>
      <c r="J133" s="686" t="str">
        <f t="shared" ref="J133:J196" si="18">LEFT(A133,3)</f>
        <v>201</v>
      </c>
      <c r="K133" s="686" t="str">
        <f t="shared" ref="K133:K196" si="19">LEFT(A133,5)</f>
        <v>20123</v>
      </c>
      <c r="L133" s="686" t="str">
        <f t="shared" ref="L133:L196" si="20">LEFT(A133,7)</f>
        <v>20123</v>
      </c>
    </row>
    <row r="134" s="529" customFormat="1" ht="34.9" customHeight="1" spans="1:12">
      <c r="A134" s="484">
        <v>2012301</v>
      </c>
      <c r="B134" s="243" t="s">
        <v>151</v>
      </c>
      <c r="C134" s="561">
        <v>4</v>
      </c>
      <c r="D134" s="561">
        <v>25</v>
      </c>
      <c r="E134" s="478">
        <v>22</v>
      </c>
      <c r="F134" s="477">
        <f t="shared" si="14"/>
        <v>4.5</v>
      </c>
      <c r="G134" s="477">
        <f t="shared" si="15"/>
        <v>0.88</v>
      </c>
      <c r="H134" s="731" t="str">
        <f t="shared" si="16"/>
        <v>是</v>
      </c>
      <c r="I134" s="732" t="str">
        <f t="shared" si="17"/>
        <v>项</v>
      </c>
      <c r="J134" s="686" t="str">
        <f t="shared" si="18"/>
        <v>201</v>
      </c>
      <c r="K134" s="686" t="str">
        <f t="shared" si="19"/>
        <v>20123</v>
      </c>
      <c r="L134" s="686" t="str">
        <f t="shared" si="20"/>
        <v>2012301</v>
      </c>
    </row>
    <row r="135" s="529" customFormat="1" ht="34.9" hidden="1" customHeight="1" spans="1:12">
      <c r="A135" s="484">
        <v>2012302</v>
      </c>
      <c r="B135" s="243" t="s">
        <v>152</v>
      </c>
      <c r="C135" s="300">
        <v>0</v>
      </c>
      <c r="D135" s="301">
        <v>0</v>
      </c>
      <c r="E135" s="301">
        <v>0</v>
      </c>
      <c r="F135" s="477" t="str">
        <f t="shared" si="14"/>
        <v/>
      </c>
      <c r="G135" s="477" t="str">
        <f t="shared" si="15"/>
        <v/>
      </c>
      <c r="H135" s="731" t="str">
        <f t="shared" si="16"/>
        <v>否</v>
      </c>
      <c r="I135" s="732" t="str">
        <f t="shared" si="17"/>
        <v>项</v>
      </c>
      <c r="J135" s="686" t="str">
        <f t="shared" si="18"/>
        <v>201</v>
      </c>
      <c r="K135" s="686" t="str">
        <f t="shared" si="19"/>
        <v>20123</v>
      </c>
      <c r="L135" s="686" t="str">
        <f t="shared" si="20"/>
        <v>2012302</v>
      </c>
    </row>
    <row r="136" s="529" customFormat="1" ht="34.9" hidden="1" customHeight="1" spans="1:12">
      <c r="A136" s="484">
        <v>2012303</v>
      </c>
      <c r="B136" s="243" t="s">
        <v>153</v>
      </c>
      <c r="C136" s="300">
        <v>0</v>
      </c>
      <c r="D136" s="301">
        <v>0</v>
      </c>
      <c r="E136" s="548">
        <v>0</v>
      </c>
      <c r="F136" s="477" t="str">
        <f t="shared" si="14"/>
        <v/>
      </c>
      <c r="G136" s="477" t="str">
        <f t="shared" si="15"/>
        <v/>
      </c>
      <c r="H136" s="731" t="str">
        <f t="shared" si="16"/>
        <v>否</v>
      </c>
      <c r="I136" s="732" t="str">
        <f t="shared" si="17"/>
        <v>项</v>
      </c>
      <c r="J136" s="686" t="str">
        <f t="shared" si="18"/>
        <v>201</v>
      </c>
      <c r="K136" s="686" t="str">
        <f t="shared" si="19"/>
        <v>20123</v>
      </c>
      <c r="L136" s="686" t="str">
        <f t="shared" si="20"/>
        <v>2012303</v>
      </c>
    </row>
    <row r="137" s="529" customFormat="1" ht="34.9" customHeight="1" spans="1:12">
      <c r="A137" s="484">
        <v>2012304</v>
      </c>
      <c r="B137" s="243" t="s">
        <v>231</v>
      </c>
      <c r="C137" s="561">
        <v>0</v>
      </c>
      <c r="D137" s="561">
        <v>20</v>
      </c>
      <c r="E137" s="478">
        <v>40</v>
      </c>
      <c r="F137" s="477" t="str">
        <f t="shared" si="14"/>
        <v/>
      </c>
      <c r="G137" s="477">
        <f t="shared" si="15"/>
        <v>2</v>
      </c>
      <c r="H137" s="731" t="str">
        <f t="shared" si="16"/>
        <v>是</v>
      </c>
      <c r="I137" s="732" t="str">
        <f t="shared" si="17"/>
        <v>项</v>
      </c>
      <c r="J137" s="686" t="str">
        <f t="shared" si="18"/>
        <v>201</v>
      </c>
      <c r="K137" s="686" t="str">
        <f t="shared" si="19"/>
        <v>20123</v>
      </c>
      <c r="L137" s="686" t="str">
        <f t="shared" si="20"/>
        <v>2012304</v>
      </c>
    </row>
    <row r="138" s="529" customFormat="1" ht="34.9" hidden="1" customHeight="1" spans="1:12">
      <c r="A138" s="484">
        <v>2012350</v>
      </c>
      <c r="B138" s="243" t="s">
        <v>160</v>
      </c>
      <c r="C138" s="300">
        <v>0</v>
      </c>
      <c r="D138" s="301">
        <v>0</v>
      </c>
      <c r="E138" s="548">
        <v>0</v>
      </c>
      <c r="F138" s="477" t="str">
        <f t="shared" si="14"/>
        <v/>
      </c>
      <c r="G138" s="477" t="str">
        <f t="shared" si="15"/>
        <v/>
      </c>
      <c r="H138" s="731" t="str">
        <f t="shared" si="16"/>
        <v>否</v>
      </c>
      <c r="I138" s="732" t="str">
        <f t="shared" si="17"/>
        <v>项</v>
      </c>
      <c r="J138" s="686" t="str">
        <f t="shared" si="18"/>
        <v>201</v>
      </c>
      <c r="K138" s="686" t="str">
        <f t="shared" si="19"/>
        <v>20123</v>
      </c>
      <c r="L138" s="686" t="str">
        <f t="shared" si="20"/>
        <v>2012350</v>
      </c>
    </row>
    <row r="139" s="529" customFormat="1" ht="34.9" customHeight="1" spans="1:12">
      <c r="A139" s="484">
        <v>2012399</v>
      </c>
      <c r="B139" s="243" t="s">
        <v>232</v>
      </c>
      <c r="C139" s="561">
        <v>16</v>
      </c>
      <c r="D139" s="561">
        <v>15</v>
      </c>
      <c r="E139" s="478">
        <v>0</v>
      </c>
      <c r="F139" s="477">
        <f t="shared" si="14"/>
        <v>-1</v>
      </c>
      <c r="G139" s="477">
        <f t="shared" si="15"/>
        <v>0</v>
      </c>
      <c r="H139" s="731" t="str">
        <f t="shared" si="16"/>
        <v>是</v>
      </c>
      <c r="I139" s="732" t="str">
        <f t="shared" si="17"/>
        <v>项</v>
      </c>
      <c r="J139" s="686" t="str">
        <f t="shared" si="18"/>
        <v>201</v>
      </c>
      <c r="K139" s="686" t="str">
        <f t="shared" si="19"/>
        <v>20123</v>
      </c>
      <c r="L139" s="686" t="str">
        <f t="shared" si="20"/>
        <v>2012399</v>
      </c>
    </row>
    <row r="140" s="529" customFormat="1" ht="34.9" hidden="1" customHeight="1" spans="1:12">
      <c r="A140" s="482">
        <v>20125</v>
      </c>
      <c r="B140" s="483" t="s">
        <v>233</v>
      </c>
      <c r="C140" s="297">
        <f>SUMIFS(C141:C$1300,$I141:$I$1300,"项",$K141:$K$1300,$A140)</f>
        <v>0</v>
      </c>
      <c r="D140" s="297">
        <f>SUMIFS(D141:D$1300,$I141:$I$1300,"项",$K141:$K$1300,$A140)</f>
        <v>0</v>
      </c>
      <c r="E140" s="297">
        <f>SUMIFS(E141:E$1300,$I141:$I$1300,"项",$K141:$K$1300,$A140)</f>
        <v>0</v>
      </c>
      <c r="F140" s="477" t="str">
        <f t="shared" si="14"/>
        <v/>
      </c>
      <c r="G140" s="477" t="str">
        <f t="shared" si="15"/>
        <v/>
      </c>
      <c r="H140" s="731" t="str">
        <f t="shared" si="16"/>
        <v>否</v>
      </c>
      <c r="I140" s="732" t="str">
        <f t="shared" si="17"/>
        <v>款</v>
      </c>
      <c r="J140" s="686" t="str">
        <f t="shared" si="18"/>
        <v>201</v>
      </c>
      <c r="K140" s="686" t="str">
        <f t="shared" si="19"/>
        <v>20125</v>
      </c>
      <c r="L140" s="686" t="str">
        <f t="shared" si="20"/>
        <v>20125</v>
      </c>
    </row>
    <row r="141" s="529" customFormat="1" ht="34.9" hidden="1" customHeight="1" spans="1:12">
      <c r="A141" s="484">
        <v>2012501</v>
      </c>
      <c r="B141" s="243" t="s">
        <v>151</v>
      </c>
      <c r="C141" s="300">
        <v>0</v>
      </c>
      <c r="D141" s="301">
        <v>0</v>
      </c>
      <c r="E141" s="548">
        <v>0</v>
      </c>
      <c r="F141" s="477" t="str">
        <f t="shared" si="14"/>
        <v/>
      </c>
      <c r="G141" s="477" t="str">
        <f t="shared" si="15"/>
        <v/>
      </c>
      <c r="H141" s="731" t="str">
        <f t="shared" si="16"/>
        <v>否</v>
      </c>
      <c r="I141" s="732" t="str">
        <f t="shared" si="17"/>
        <v>项</v>
      </c>
      <c r="J141" s="686" t="str">
        <f t="shared" si="18"/>
        <v>201</v>
      </c>
      <c r="K141" s="686" t="str">
        <f t="shared" si="19"/>
        <v>20125</v>
      </c>
      <c r="L141" s="686" t="str">
        <f t="shared" si="20"/>
        <v>2012501</v>
      </c>
    </row>
    <row r="142" s="529" customFormat="1" ht="34.9" hidden="1" customHeight="1" spans="1:12">
      <c r="A142" s="484">
        <v>2012502</v>
      </c>
      <c r="B142" s="243" t="s">
        <v>152</v>
      </c>
      <c r="C142" s="300">
        <v>0</v>
      </c>
      <c r="D142" s="301">
        <v>0</v>
      </c>
      <c r="E142" s="548">
        <v>0</v>
      </c>
      <c r="F142" s="477" t="str">
        <f t="shared" si="14"/>
        <v/>
      </c>
      <c r="G142" s="477" t="str">
        <f t="shared" si="15"/>
        <v/>
      </c>
      <c r="H142" s="731" t="str">
        <f t="shared" si="16"/>
        <v>否</v>
      </c>
      <c r="I142" s="732" t="str">
        <f t="shared" si="17"/>
        <v>项</v>
      </c>
      <c r="J142" s="686" t="str">
        <f t="shared" si="18"/>
        <v>201</v>
      </c>
      <c r="K142" s="686" t="str">
        <f t="shared" si="19"/>
        <v>20125</v>
      </c>
      <c r="L142" s="686" t="str">
        <f t="shared" si="20"/>
        <v>2012502</v>
      </c>
    </row>
    <row r="143" s="529" customFormat="1" ht="34.9" hidden="1" customHeight="1" spans="1:12">
      <c r="A143" s="484">
        <v>2012503</v>
      </c>
      <c r="B143" s="243" t="s">
        <v>153</v>
      </c>
      <c r="C143" s="300">
        <v>0</v>
      </c>
      <c r="D143" s="301">
        <v>0</v>
      </c>
      <c r="E143" s="548">
        <v>0</v>
      </c>
      <c r="F143" s="477" t="str">
        <f t="shared" si="14"/>
        <v/>
      </c>
      <c r="G143" s="477" t="str">
        <f t="shared" si="15"/>
        <v/>
      </c>
      <c r="H143" s="731" t="str">
        <f t="shared" si="16"/>
        <v>否</v>
      </c>
      <c r="I143" s="732" t="str">
        <f t="shared" si="17"/>
        <v>项</v>
      </c>
      <c r="J143" s="686" t="str">
        <f t="shared" si="18"/>
        <v>201</v>
      </c>
      <c r="K143" s="686" t="str">
        <f t="shared" si="19"/>
        <v>20125</v>
      </c>
      <c r="L143" s="686" t="str">
        <f t="shared" si="20"/>
        <v>2012503</v>
      </c>
    </row>
    <row r="144" s="529" customFormat="1" ht="34.9" hidden="1" customHeight="1" spans="1:12">
      <c r="A144" s="484">
        <v>2012504</v>
      </c>
      <c r="B144" s="243" t="s">
        <v>234</v>
      </c>
      <c r="C144" s="300">
        <v>0</v>
      </c>
      <c r="D144" s="301">
        <v>0</v>
      </c>
      <c r="E144" s="548">
        <v>0</v>
      </c>
      <c r="F144" s="477" t="str">
        <f t="shared" si="14"/>
        <v/>
      </c>
      <c r="G144" s="477" t="str">
        <f t="shared" si="15"/>
        <v/>
      </c>
      <c r="H144" s="731" t="str">
        <f t="shared" si="16"/>
        <v>否</v>
      </c>
      <c r="I144" s="732" t="str">
        <f t="shared" si="17"/>
        <v>项</v>
      </c>
      <c r="J144" s="686" t="str">
        <f t="shared" si="18"/>
        <v>201</v>
      </c>
      <c r="K144" s="686" t="str">
        <f t="shared" si="19"/>
        <v>20125</v>
      </c>
      <c r="L144" s="686" t="str">
        <f t="shared" si="20"/>
        <v>2012504</v>
      </c>
    </row>
    <row r="145" s="529" customFormat="1" ht="34.9" hidden="1" customHeight="1" spans="1:12">
      <c r="A145" s="484">
        <v>2012505</v>
      </c>
      <c r="B145" s="243" t="s">
        <v>235</v>
      </c>
      <c r="C145" s="300">
        <v>0</v>
      </c>
      <c r="D145" s="301">
        <v>0</v>
      </c>
      <c r="E145" s="548">
        <v>0</v>
      </c>
      <c r="F145" s="477" t="str">
        <f t="shared" si="14"/>
        <v/>
      </c>
      <c r="G145" s="477" t="str">
        <f t="shared" si="15"/>
        <v/>
      </c>
      <c r="H145" s="731" t="str">
        <f t="shared" si="16"/>
        <v>否</v>
      </c>
      <c r="I145" s="732" t="str">
        <f t="shared" si="17"/>
        <v>项</v>
      </c>
      <c r="J145" s="686" t="str">
        <f t="shared" si="18"/>
        <v>201</v>
      </c>
      <c r="K145" s="686" t="str">
        <f t="shared" si="19"/>
        <v>20125</v>
      </c>
      <c r="L145" s="686" t="str">
        <f t="shared" si="20"/>
        <v>2012505</v>
      </c>
    </row>
    <row r="146" s="529" customFormat="1" ht="34.9" hidden="1" customHeight="1" spans="1:12">
      <c r="A146" s="484">
        <v>2012550</v>
      </c>
      <c r="B146" s="243" t="s">
        <v>160</v>
      </c>
      <c r="C146" s="300">
        <v>0</v>
      </c>
      <c r="D146" s="301">
        <v>0</v>
      </c>
      <c r="E146" s="548">
        <v>0</v>
      </c>
      <c r="F146" s="477" t="str">
        <f t="shared" si="14"/>
        <v/>
      </c>
      <c r="G146" s="477" t="str">
        <f t="shared" si="15"/>
        <v/>
      </c>
      <c r="H146" s="731" t="str">
        <f t="shared" si="16"/>
        <v>否</v>
      </c>
      <c r="I146" s="732" t="str">
        <f t="shared" si="17"/>
        <v>项</v>
      </c>
      <c r="J146" s="686" t="str">
        <f t="shared" si="18"/>
        <v>201</v>
      </c>
      <c r="K146" s="686" t="str">
        <f t="shared" si="19"/>
        <v>20125</v>
      </c>
      <c r="L146" s="686" t="str">
        <f t="shared" si="20"/>
        <v>2012550</v>
      </c>
    </row>
    <row r="147" s="529" customFormat="1" ht="34.9" hidden="1" customHeight="1" spans="1:12">
      <c r="A147" s="484">
        <v>2012599</v>
      </c>
      <c r="B147" s="243" t="s">
        <v>236</v>
      </c>
      <c r="C147" s="300">
        <v>0</v>
      </c>
      <c r="D147" s="301">
        <v>0</v>
      </c>
      <c r="E147" s="548">
        <v>0</v>
      </c>
      <c r="F147" s="477" t="str">
        <f t="shared" si="14"/>
        <v/>
      </c>
      <c r="G147" s="477" t="str">
        <f t="shared" si="15"/>
        <v/>
      </c>
      <c r="H147" s="731" t="str">
        <f t="shared" si="16"/>
        <v>否</v>
      </c>
      <c r="I147" s="732" t="str">
        <f t="shared" si="17"/>
        <v>项</v>
      </c>
      <c r="J147" s="686" t="str">
        <f t="shared" si="18"/>
        <v>201</v>
      </c>
      <c r="K147" s="686" t="str">
        <f t="shared" si="19"/>
        <v>20125</v>
      </c>
      <c r="L147" s="686" t="str">
        <f t="shared" si="20"/>
        <v>2012599</v>
      </c>
    </row>
    <row r="148" s="529" customFormat="1" ht="34.9" customHeight="1" spans="1:12">
      <c r="A148" s="482">
        <v>20126</v>
      </c>
      <c r="B148" s="483" t="s">
        <v>237</v>
      </c>
      <c r="C148" s="693">
        <f>SUMIFS(C149:C$1300,$I149:$I$1300,"项",$K149:$K$1300,$A148)</f>
        <v>99</v>
      </c>
      <c r="D148" s="693">
        <f>SUMIFS(D149:D$1300,$I149:$I$1300,"项",$K149:$K$1300,$A148)</f>
        <v>116</v>
      </c>
      <c r="E148" s="693">
        <f>SUMIFS(E149:E$1300,$I149:$I$1300,"项",$K149:$K$1300,$A148)</f>
        <v>124</v>
      </c>
      <c r="F148" s="477">
        <f t="shared" si="14"/>
        <v>0.252525252525253</v>
      </c>
      <c r="G148" s="477">
        <f t="shared" si="15"/>
        <v>1.06896551724138</v>
      </c>
      <c r="H148" s="731" t="str">
        <f t="shared" si="16"/>
        <v>是</v>
      </c>
      <c r="I148" s="732" t="str">
        <f t="shared" si="17"/>
        <v>款</v>
      </c>
      <c r="J148" s="686" t="str">
        <f t="shared" si="18"/>
        <v>201</v>
      </c>
      <c r="K148" s="686" t="str">
        <f t="shared" si="19"/>
        <v>20126</v>
      </c>
      <c r="L148" s="686" t="str">
        <f t="shared" si="20"/>
        <v>20126</v>
      </c>
    </row>
    <row r="149" s="529" customFormat="1" ht="34.9" customHeight="1" spans="1:12">
      <c r="A149" s="484">
        <v>2012601</v>
      </c>
      <c r="B149" s="243" t="s">
        <v>151</v>
      </c>
      <c r="C149" s="561">
        <v>86</v>
      </c>
      <c r="D149" s="561">
        <v>0</v>
      </c>
      <c r="E149" s="561">
        <v>0</v>
      </c>
      <c r="F149" s="477">
        <f t="shared" si="14"/>
        <v>-1</v>
      </c>
      <c r="G149" s="477" t="str">
        <f t="shared" si="15"/>
        <v/>
      </c>
      <c r="H149" s="731" t="str">
        <f t="shared" si="16"/>
        <v>是</v>
      </c>
      <c r="I149" s="732" t="str">
        <f t="shared" si="17"/>
        <v>项</v>
      </c>
      <c r="J149" s="686" t="str">
        <f t="shared" si="18"/>
        <v>201</v>
      </c>
      <c r="K149" s="686" t="str">
        <f t="shared" si="19"/>
        <v>20126</v>
      </c>
      <c r="L149" s="686" t="str">
        <f t="shared" si="20"/>
        <v>2012601</v>
      </c>
    </row>
    <row r="150" s="529" customFormat="1" ht="34.9" hidden="1" customHeight="1" spans="1:12">
      <c r="A150" s="484">
        <v>2012602</v>
      </c>
      <c r="B150" s="243" t="s">
        <v>152</v>
      </c>
      <c r="C150" s="300">
        <v>0</v>
      </c>
      <c r="D150" s="301">
        <v>0</v>
      </c>
      <c r="E150" s="548">
        <v>0</v>
      </c>
      <c r="F150" s="477" t="str">
        <f t="shared" si="14"/>
        <v/>
      </c>
      <c r="G150" s="477" t="str">
        <f t="shared" si="15"/>
        <v/>
      </c>
      <c r="H150" s="731" t="str">
        <f t="shared" si="16"/>
        <v>否</v>
      </c>
      <c r="I150" s="732" t="str">
        <f t="shared" si="17"/>
        <v>项</v>
      </c>
      <c r="J150" s="686" t="str">
        <f t="shared" si="18"/>
        <v>201</v>
      </c>
      <c r="K150" s="686" t="str">
        <f t="shared" si="19"/>
        <v>20126</v>
      </c>
      <c r="L150" s="686" t="str">
        <f t="shared" si="20"/>
        <v>2012602</v>
      </c>
    </row>
    <row r="151" s="529" customFormat="1" ht="34.9" hidden="1" customHeight="1" spans="1:12">
      <c r="A151" s="484">
        <v>2012603</v>
      </c>
      <c r="B151" s="243" t="s">
        <v>153</v>
      </c>
      <c r="C151" s="300">
        <v>0</v>
      </c>
      <c r="D151" s="301">
        <v>0</v>
      </c>
      <c r="E151" s="548">
        <v>0</v>
      </c>
      <c r="F151" s="477" t="str">
        <f t="shared" si="14"/>
        <v/>
      </c>
      <c r="G151" s="477" t="str">
        <f t="shared" si="15"/>
        <v/>
      </c>
      <c r="H151" s="731" t="str">
        <f t="shared" si="16"/>
        <v>否</v>
      </c>
      <c r="I151" s="732" t="str">
        <f t="shared" si="17"/>
        <v>项</v>
      </c>
      <c r="J151" s="686" t="str">
        <f t="shared" si="18"/>
        <v>201</v>
      </c>
      <c r="K151" s="686" t="str">
        <f t="shared" si="19"/>
        <v>20126</v>
      </c>
      <c r="L151" s="686" t="str">
        <f t="shared" si="20"/>
        <v>2012603</v>
      </c>
    </row>
    <row r="152" s="529" customFormat="1" ht="34.9" customHeight="1" spans="1:12">
      <c r="A152" s="484">
        <v>2012604</v>
      </c>
      <c r="B152" s="243" t="s">
        <v>238</v>
      </c>
      <c r="C152" s="561">
        <v>13</v>
      </c>
      <c r="D152" s="561">
        <v>116</v>
      </c>
      <c r="E152" s="478">
        <v>124</v>
      </c>
      <c r="F152" s="477">
        <f t="shared" si="14"/>
        <v>8.53846153846154</v>
      </c>
      <c r="G152" s="477">
        <f t="shared" si="15"/>
        <v>1.06896551724138</v>
      </c>
      <c r="H152" s="731" t="str">
        <f t="shared" si="16"/>
        <v>是</v>
      </c>
      <c r="I152" s="732" t="str">
        <f t="shared" si="17"/>
        <v>项</v>
      </c>
      <c r="J152" s="686" t="str">
        <f t="shared" si="18"/>
        <v>201</v>
      </c>
      <c r="K152" s="686" t="str">
        <f t="shared" si="19"/>
        <v>20126</v>
      </c>
      <c r="L152" s="686" t="str">
        <f t="shared" si="20"/>
        <v>2012604</v>
      </c>
    </row>
    <row r="153" s="529" customFormat="1" ht="34.9" hidden="1" customHeight="1" spans="1:12">
      <c r="A153" s="484">
        <v>2012699</v>
      </c>
      <c r="B153" s="243" t="s">
        <v>239</v>
      </c>
      <c r="C153" s="300">
        <v>0</v>
      </c>
      <c r="D153" s="301">
        <v>0</v>
      </c>
      <c r="E153" s="548">
        <v>0</v>
      </c>
      <c r="F153" s="477" t="str">
        <f t="shared" si="14"/>
        <v/>
      </c>
      <c r="G153" s="477" t="str">
        <f t="shared" si="15"/>
        <v/>
      </c>
      <c r="H153" s="731" t="str">
        <f t="shared" si="16"/>
        <v>否</v>
      </c>
      <c r="I153" s="732" t="str">
        <f t="shared" si="17"/>
        <v>项</v>
      </c>
      <c r="J153" s="686" t="str">
        <f t="shared" si="18"/>
        <v>201</v>
      </c>
      <c r="K153" s="686" t="str">
        <f t="shared" si="19"/>
        <v>20126</v>
      </c>
      <c r="L153" s="686" t="str">
        <f t="shared" si="20"/>
        <v>2012699</v>
      </c>
    </row>
    <row r="154" s="529" customFormat="1" ht="34.9" customHeight="1" spans="1:12">
      <c r="A154" s="482">
        <v>20128</v>
      </c>
      <c r="B154" s="483" t="s">
        <v>240</v>
      </c>
      <c r="C154" s="693">
        <f>SUMIFS(C155:C$1300,$I155:$I$1300,"项",$K155:$K$1300,$A154)</f>
        <v>209</v>
      </c>
      <c r="D154" s="693">
        <f>SUMIFS(D155:D$1300,$I155:$I$1300,"项",$K155:$K$1300,$A154)</f>
        <v>198</v>
      </c>
      <c r="E154" s="693">
        <f>SUMIFS(E155:E$1300,$I155:$I$1300,"项",$K155:$K$1300,$A154)</f>
        <v>194</v>
      </c>
      <c r="F154" s="477">
        <f t="shared" si="14"/>
        <v>-0.0717703349282297</v>
      </c>
      <c r="G154" s="477">
        <f t="shared" si="15"/>
        <v>0.97979797979798</v>
      </c>
      <c r="H154" s="731" t="str">
        <f t="shared" si="16"/>
        <v>是</v>
      </c>
      <c r="I154" s="732" t="str">
        <f t="shared" si="17"/>
        <v>款</v>
      </c>
      <c r="J154" s="686" t="str">
        <f t="shared" si="18"/>
        <v>201</v>
      </c>
      <c r="K154" s="686" t="str">
        <f t="shared" si="19"/>
        <v>20128</v>
      </c>
      <c r="L154" s="686" t="str">
        <f t="shared" si="20"/>
        <v>20128</v>
      </c>
    </row>
    <row r="155" s="529" customFormat="1" ht="34.9" customHeight="1" spans="1:12">
      <c r="A155" s="484">
        <v>2012801</v>
      </c>
      <c r="B155" s="243" t="s">
        <v>151</v>
      </c>
      <c r="C155" s="561">
        <v>209</v>
      </c>
      <c r="D155" s="561">
        <v>178</v>
      </c>
      <c r="E155" s="478">
        <v>196</v>
      </c>
      <c r="F155" s="477">
        <f t="shared" si="14"/>
        <v>-0.062200956937799</v>
      </c>
      <c r="G155" s="477">
        <f t="shared" si="15"/>
        <v>1.10112359550562</v>
      </c>
      <c r="H155" s="731" t="str">
        <f t="shared" si="16"/>
        <v>是</v>
      </c>
      <c r="I155" s="732" t="str">
        <f t="shared" si="17"/>
        <v>项</v>
      </c>
      <c r="J155" s="686" t="str">
        <f t="shared" si="18"/>
        <v>201</v>
      </c>
      <c r="K155" s="686" t="str">
        <f t="shared" si="19"/>
        <v>20128</v>
      </c>
      <c r="L155" s="686" t="str">
        <f t="shared" si="20"/>
        <v>2012801</v>
      </c>
    </row>
    <row r="156" s="529" customFormat="1" ht="34.9" hidden="1" customHeight="1" spans="1:12">
      <c r="A156" s="484">
        <v>2012802</v>
      </c>
      <c r="B156" s="243" t="s">
        <v>152</v>
      </c>
      <c r="C156" s="300">
        <v>0</v>
      </c>
      <c r="D156" s="301">
        <v>0</v>
      </c>
      <c r="E156" s="301">
        <v>0</v>
      </c>
      <c r="F156" s="477" t="str">
        <f t="shared" si="14"/>
        <v/>
      </c>
      <c r="G156" s="477" t="str">
        <f t="shared" si="15"/>
        <v/>
      </c>
      <c r="H156" s="731" t="str">
        <f t="shared" si="16"/>
        <v>否</v>
      </c>
      <c r="I156" s="732" t="str">
        <f t="shared" si="17"/>
        <v>项</v>
      </c>
      <c r="J156" s="686" t="str">
        <f t="shared" si="18"/>
        <v>201</v>
      </c>
      <c r="K156" s="686" t="str">
        <f t="shared" si="19"/>
        <v>20128</v>
      </c>
      <c r="L156" s="686" t="str">
        <f t="shared" si="20"/>
        <v>2012802</v>
      </c>
    </row>
    <row r="157" s="529" customFormat="1" ht="34.9" hidden="1" customHeight="1" spans="1:12">
      <c r="A157" s="484">
        <v>2012803</v>
      </c>
      <c r="B157" s="243" t="s">
        <v>153</v>
      </c>
      <c r="C157" s="300">
        <v>0</v>
      </c>
      <c r="D157" s="301">
        <v>0</v>
      </c>
      <c r="E157" s="548">
        <v>0</v>
      </c>
      <c r="F157" s="477" t="str">
        <f t="shared" si="14"/>
        <v/>
      </c>
      <c r="G157" s="477" t="str">
        <f t="shared" si="15"/>
        <v/>
      </c>
      <c r="H157" s="731" t="str">
        <f t="shared" si="16"/>
        <v>否</v>
      </c>
      <c r="I157" s="732" t="str">
        <f t="shared" si="17"/>
        <v>项</v>
      </c>
      <c r="J157" s="686" t="str">
        <f t="shared" si="18"/>
        <v>201</v>
      </c>
      <c r="K157" s="686" t="str">
        <f t="shared" si="19"/>
        <v>20128</v>
      </c>
      <c r="L157" s="686" t="str">
        <f t="shared" si="20"/>
        <v>2012803</v>
      </c>
    </row>
    <row r="158" s="529" customFormat="1" ht="34.9" hidden="1" customHeight="1" spans="1:12">
      <c r="A158" s="484">
        <v>2012804</v>
      </c>
      <c r="B158" s="243" t="s">
        <v>165</v>
      </c>
      <c r="C158" s="300">
        <v>0</v>
      </c>
      <c r="D158" s="301">
        <v>0</v>
      </c>
      <c r="E158" s="548">
        <v>0</v>
      </c>
      <c r="F158" s="477" t="str">
        <f t="shared" si="14"/>
        <v/>
      </c>
      <c r="G158" s="477" t="str">
        <f t="shared" si="15"/>
        <v/>
      </c>
      <c r="H158" s="731" t="str">
        <f t="shared" si="16"/>
        <v>否</v>
      </c>
      <c r="I158" s="732" t="str">
        <f t="shared" si="17"/>
        <v>项</v>
      </c>
      <c r="J158" s="686" t="str">
        <f t="shared" si="18"/>
        <v>201</v>
      </c>
      <c r="K158" s="686" t="str">
        <f t="shared" si="19"/>
        <v>20128</v>
      </c>
      <c r="L158" s="686" t="str">
        <f t="shared" si="20"/>
        <v>2012804</v>
      </c>
    </row>
    <row r="159" s="529" customFormat="1" ht="34.9" hidden="1" customHeight="1" spans="1:12">
      <c r="A159" s="484">
        <v>2012850</v>
      </c>
      <c r="B159" s="243" t="s">
        <v>160</v>
      </c>
      <c r="C159" s="300">
        <v>0</v>
      </c>
      <c r="D159" s="301">
        <v>0</v>
      </c>
      <c r="E159" s="548">
        <v>0</v>
      </c>
      <c r="F159" s="477" t="str">
        <f t="shared" si="14"/>
        <v/>
      </c>
      <c r="G159" s="477" t="str">
        <f t="shared" si="15"/>
        <v/>
      </c>
      <c r="H159" s="731" t="str">
        <f t="shared" si="16"/>
        <v>否</v>
      </c>
      <c r="I159" s="732" t="str">
        <f t="shared" si="17"/>
        <v>项</v>
      </c>
      <c r="J159" s="686" t="str">
        <f t="shared" si="18"/>
        <v>201</v>
      </c>
      <c r="K159" s="686" t="str">
        <f t="shared" si="19"/>
        <v>20128</v>
      </c>
      <c r="L159" s="686" t="str">
        <f t="shared" si="20"/>
        <v>2012850</v>
      </c>
    </row>
    <row r="160" s="529" customFormat="1" ht="34.9" customHeight="1" spans="1:12">
      <c r="A160" s="484">
        <v>2012899</v>
      </c>
      <c r="B160" s="243" t="s">
        <v>241</v>
      </c>
      <c r="C160" s="561">
        <v>0</v>
      </c>
      <c r="D160" s="561">
        <v>20</v>
      </c>
      <c r="E160" s="478">
        <v>-2</v>
      </c>
      <c r="F160" s="477" t="str">
        <f t="shared" si="14"/>
        <v/>
      </c>
      <c r="G160" s="477">
        <f t="shared" si="15"/>
        <v>-0.1</v>
      </c>
      <c r="H160" s="731" t="str">
        <f t="shared" si="16"/>
        <v>是</v>
      </c>
      <c r="I160" s="732" t="str">
        <f t="shared" si="17"/>
        <v>项</v>
      </c>
      <c r="J160" s="686" t="str">
        <f t="shared" si="18"/>
        <v>201</v>
      </c>
      <c r="K160" s="686" t="str">
        <f t="shared" si="19"/>
        <v>20128</v>
      </c>
      <c r="L160" s="686" t="str">
        <f t="shared" si="20"/>
        <v>2012899</v>
      </c>
    </row>
    <row r="161" s="529" customFormat="1" ht="34.9" customHeight="1" spans="1:12">
      <c r="A161" s="482">
        <v>20129</v>
      </c>
      <c r="B161" s="483" t="s">
        <v>242</v>
      </c>
      <c r="C161" s="693">
        <f>SUMIFS(C162:C$1300,$I162:$I$1300,"项",$K162:$K$1300,$A161)</f>
        <v>680</v>
      </c>
      <c r="D161" s="693">
        <f>SUMIFS(D162:D$1300,$I162:$I$1300,"项",$K162:$K$1300,$A161)</f>
        <v>691</v>
      </c>
      <c r="E161" s="693">
        <f>SUMIFS(E162:E$1300,$I162:$I$1300,"项",$K162:$K$1300,$A161)</f>
        <v>659</v>
      </c>
      <c r="F161" s="477">
        <f t="shared" si="14"/>
        <v>-0.0308823529411765</v>
      </c>
      <c r="G161" s="477">
        <f t="shared" si="15"/>
        <v>0.953690303907381</v>
      </c>
      <c r="H161" s="731" t="str">
        <f t="shared" si="16"/>
        <v>是</v>
      </c>
      <c r="I161" s="732" t="str">
        <f t="shared" si="17"/>
        <v>款</v>
      </c>
      <c r="J161" s="686" t="str">
        <f t="shared" si="18"/>
        <v>201</v>
      </c>
      <c r="K161" s="686" t="str">
        <f t="shared" si="19"/>
        <v>20129</v>
      </c>
      <c r="L161" s="686" t="str">
        <f t="shared" si="20"/>
        <v>20129</v>
      </c>
    </row>
    <row r="162" s="529" customFormat="1" ht="34.9" customHeight="1" spans="1:12">
      <c r="A162" s="484">
        <v>2012901</v>
      </c>
      <c r="B162" s="243" t="s">
        <v>151</v>
      </c>
      <c r="C162" s="561">
        <v>543</v>
      </c>
      <c r="D162" s="561">
        <v>516</v>
      </c>
      <c r="E162" s="478">
        <v>519</v>
      </c>
      <c r="F162" s="477">
        <f t="shared" si="14"/>
        <v>-0.0441988950276243</v>
      </c>
      <c r="G162" s="477">
        <f t="shared" si="15"/>
        <v>1.00581395348837</v>
      </c>
      <c r="H162" s="731" t="str">
        <f t="shared" si="16"/>
        <v>是</v>
      </c>
      <c r="I162" s="732" t="str">
        <f t="shared" si="17"/>
        <v>项</v>
      </c>
      <c r="J162" s="686" t="str">
        <f t="shared" si="18"/>
        <v>201</v>
      </c>
      <c r="K162" s="686" t="str">
        <f t="shared" si="19"/>
        <v>20129</v>
      </c>
      <c r="L162" s="686" t="str">
        <f t="shared" si="20"/>
        <v>2012901</v>
      </c>
    </row>
    <row r="163" s="529" customFormat="1" ht="34.9" customHeight="1" spans="1:12">
      <c r="A163" s="484">
        <v>2012902</v>
      </c>
      <c r="B163" s="243" t="s">
        <v>152</v>
      </c>
      <c r="C163" s="561">
        <v>26</v>
      </c>
      <c r="D163" s="561">
        <v>8</v>
      </c>
      <c r="E163" s="478">
        <v>16</v>
      </c>
      <c r="F163" s="477">
        <f t="shared" si="14"/>
        <v>-0.384615384615385</v>
      </c>
      <c r="G163" s="477">
        <f t="shared" si="15"/>
        <v>2</v>
      </c>
      <c r="H163" s="731" t="str">
        <f t="shared" si="16"/>
        <v>是</v>
      </c>
      <c r="I163" s="732" t="str">
        <f t="shared" si="17"/>
        <v>项</v>
      </c>
      <c r="J163" s="686" t="str">
        <f t="shared" si="18"/>
        <v>201</v>
      </c>
      <c r="K163" s="686" t="str">
        <f t="shared" si="19"/>
        <v>20129</v>
      </c>
      <c r="L163" s="686" t="str">
        <f t="shared" si="20"/>
        <v>2012902</v>
      </c>
    </row>
    <row r="164" s="529" customFormat="1" ht="34.9" hidden="1" customHeight="1" spans="1:12">
      <c r="A164" s="484">
        <v>2012903</v>
      </c>
      <c r="B164" s="243" t="s">
        <v>153</v>
      </c>
      <c r="C164" s="300">
        <v>0</v>
      </c>
      <c r="D164" s="301">
        <v>0</v>
      </c>
      <c r="E164" s="301">
        <v>0</v>
      </c>
      <c r="F164" s="477" t="str">
        <f t="shared" si="14"/>
        <v/>
      </c>
      <c r="G164" s="477" t="str">
        <f t="shared" si="15"/>
        <v/>
      </c>
      <c r="H164" s="731" t="str">
        <f t="shared" si="16"/>
        <v>否</v>
      </c>
      <c r="I164" s="732" t="str">
        <f t="shared" si="17"/>
        <v>项</v>
      </c>
      <c r="J164" s="686" t="str">
        <f t="shared" si="18"/>
        <v>201</v>
      </c>
      <c r="K164" s="686" t="str">
        <f t="shared" si="19"/>
        <v>20129</v>
      </c>
      <c r="L164" s="686" t="str">
        <f t="shared" si="20"/>
        <v>2012903</v>
      </c>
    </row>
    <row r="165" s="529" customFormat="1" ht="34.9" hidden="1" customHeight="1" spans="1:12">
      <c r="A165" s="484">
        <v>2012906</v>
      </c>
      <c r="B165" s="243" t="s">
        <v>243</v>
      </c>
      <c r="C165" s="300">
        <v>0</v>
      </c>
      <c r="D165" s="301">
        <v>0</v>
      </c>
      <c r="E165" s="548">
        <v>0</v>
      </c>
      <c r="F165" s="477" t="str">
        <f t="shared" si="14"/>
        <v/>
      </c>
      <c r="G165" s="477" t="str">
        <f t="shared" si="15"/>
        <v/>
      </c>
      <c r="H165" s="731" t="str">
        <f t="shared" si="16"/>
        <v>否</v>
      </c>
      <c r="I165" s="732" t="str">
        <f t="shared" si="17"/>
        <v>项</v>
      </c>
      <c r="J165" s="686" t="str">
        <f t="shared" si="18"/>
        <v>201</v>
      </c>
      <c r="K165" s="686" t="str">
        <f t="shared" si="19"/>
        <v>20129</v>
      </c>
      <c r="L165" s="686" t="str">
        <f t="shared" si="20"/>
        <v>2012906</v>
      </c>
    </row>
    <row r="166" s="529" customFormat="1" ht="34.9" hidden="1" customHeight="1" spans="1:12">
      <c r="A166" s="484">
        <v>2012950</v>
      </c>
      <c r="B166" s="243" t="s">
        <v>160</v>
      </c>
      <c r="C166" s="300">
        <v>0</v>
      </c>
      <c r="D166" s="301">
        <v>0</v>
      </c>
      <c r="E166" s="548">
        <v>0</v>
      </c>
      <c r="F166" s="477" t="str">
        <f t="shared" si="14"/>
        <v/>
      </c>
      <c r="G166" s="477" t="str">
        <f t="shared" si="15"/>
        <v/>
      </c>
      <c r="H166" s="731" t="str">
        <f t="shared" si="16"/>
        <v>否</v>
      </c>
      <c r="I166" s="732" t="str">
        <f t="shared" si="17"/>
        <v>项</v>
      </c>
      <c r="J166" s="686" t="str">
        <f t="shared" si="18"/>
        <v>201</v>
      </c>
      <c r="K166" s="686" t="str">
        <f t="shared" si="19"/>
        <v>20129</v>
      </c>
      <c r="L166" s="686" t="str">
        <f t="shared" si="20"/>
        <v>2012950</v>
      </c>
    </row>
    <row r="167" s="529" customFormat="1" ht="34.9" customHeight="1" spans="1:12">
      <c r="A167" s="484">
        <v>2012999</v>
      </c>
      <c r="B167" s="243" t="s">
        <v>244</v>
      </c>
      <c r="C167" s="561">
        <v>111</v>
      </c>
      <c r="D167" s="561">
        <v>167</v>
      </c>
      <c r="E167" s="478">
        <v>124</v>
      </c>
      <c r="F167" s="477">
        <f t="shared" si="14"/>
        <v>0.117117117117117</v>
      </c>
      <c r="G167" s="477">
        <f t="shared" si="15"/>
        <v>0.74251497005988</v>
      </c>
      <c r="H167" s="731" t="str">
        <f t="shared" si="16"/>
        <v>是</v>
      </c>
      <c r="I167" s="732" t="str">
        <f t="shared" si="17"/>
        <v>项</v>
      </c>
      <c r="J167" s="686" t="str">
        <f t="shared" si="18"/>
        <v>201</v>
      </c>
      <c r="K167" s="686" t="str">
        <f t="shared" si="19"/>
        <v>20129</v>
      </c>
      <c r="L167" s="686" t="str">
        <f t="shared" si="20"/>
        <v>2012999</v>
      </c>
    </row>
    <row r="168" s="529" customFormat="1" ht="34.9" customHeight="1" spans="1:12">
      <c r="A168" s="482">
        <v>20131</v>
      </c>
      <c r="B168" s="483" t="s">
        <v>245</v>
      </c>
      <c r="C168" s="693">
        <f>SUMIFS(C169:C$1300,$I169:$I$1300,"项",$K169:$K$1300,$A168)</f>
        <v>2110</v>
      </c>
      <c r="D168" s="693">
        <f>SUMIFS(D169:D$1300,$I169:$I$1300,"项",$K169:$K$1300,$A168)</f>
        <v>2875</v>
      </c>
      <c r="E168" s="693">
        <f>SUMIFS(E169:E$1300,$I169:$I$1300,"项",$K169:$K$1300,$A168)</f>
        <v>2294</v>
      </c>
      <c r="F168" s="477">
        <f t="shared" si="14"/>
        <v>0.0872037914691943</v>
      </c>
      <c r="G168" s="477">
        <f t="shared" si="15"/>
        <v>0.797913043478261</v>
      </c>
      <c r="H168" s="731" t="str">
        <f t="shared" si="16"/>
        <v>是</v>
      </c>
      <c r="I168" s="732" t="str">
        <f t="shared" si="17"/>
        <v>款</v>
      </c>
      <c r="J168" s="686" t="str">
        <f t="shared" si="18"/>
        <v>201</v>
      </c>
      <c r="K168" s="686" t="str">
        <f t="shared" si="19"/>
        <v>20131</v>
      </c>
      <c r="L168" s="686" t="str">
        <f t="shared" si="20"/>
        <v>20131</v>
      </c>
    </row>
    <row r="169" s="529" customFormat="1" ht="34.9" customHeight="1" spans="1:12">
      <c r="A169" s="484">
        <v>2013101</v>
      </c>
      <c r="B169" s="243" t="s">
        <v>151</v>
      </c>
      <c r="C169" s="561">
        <v>1228</v>
      </c>
      <c r="D169" s="561">
        <v>1144</v>
      </c>
      <c r="E169" s="478">
        <v>1230</v>
      </c>
      <c r="F169" s="477">
        <f t="shared" si="14"/>
        <v>0.00162866449511401</v>
      </c>
      <c r="G169" s="477">
        <f t="shared" si="15"/>
        <v>1.07517482517483</v>
      </c>
      <c r="H169" s="731" t="str">
        <f t="shared" si="16"/>
        <v>是</v>
      </c>
      <c r="I169" s="732" t="str">
        <f t="shared" si="17"/>
        <v>项</v>
      </c>
      <c r="J169" s="686" t="str">
        <f t="shared" si="18"/>
        <v>201</v>
      </c>
      <c r="K169" s="686" t="str">
        <f t="shared" si="19"/>
        <v>20131</v>
      </c>
      <c r="L169" s="686" t="str">
        <f t="shared" si="20"/>
        <v>2013101</v>
      </c>
    </row>
    <row r="170" s="529" customFormat="1" ht="34.9" hidden="1" customHeight="1" spans="1:12">
      <c r="A170" s="484">
        <v>2013102</v>
      </c>
      <c r="B170" s="243" t="s">
        <v>152</v>
      </c>
      <c r="C170" s="300">
        <v>0</v>
      </c>
      <c r="D170" s="301">
        <v>0</v>
      </c>
      <c r="E170" s="301">
        <v>0</v>
      </c>
      <c r="F170" s="477" t="str">
        <f t="shared" si="14"/>
        <v/>
      </c>
      <c r="G170" s="477" t="str">
        <f t="shared" si="15"/>
        <v/>
      </c>
      <c r="H170" s="731" t="str">
        <f t="shared" si="16"/>
        <v>否</v>
      </c>
      <c r="I170" s="732" t="str">
        <f t="shared" si="17"/>
        <v>项</v>
      </c>
      <c r="J170" s="686" t="str">
        <f t="shared" si="18"/>
        <v>201</v>
      </c>
      <c r="K170" s="686" t="str">
        <f t="shared" si="19"/>
        <v>20131</v>
      </c>
      <c r="L170" s="686" t="str">
        <f t="shared" si="20"/>
        <v>2013102</v>
      </c>
    </row>
    <row r="171" s="529" customFormat="1" ht="34.9" hidden="1" customHeight="1" spans="1:12">
      <c r="A171" s="484">
        <v>2013103</v>
      </c>
      <c r="B171" s="243" t="s">
        <v>153</v>
      </c>
      <c r="C171" s="300">
        <v>0</v>
      </c>
      <c r="D171" s="301">
        <v>0</v>
      </c>
      <c r="E171" s="548">
        <v>0</v>
      </c>
      <c r="F171" s="477" t="str">
        <f t="shared" si="14"/>
        <v/>
      </c>
      <c r="G171" s="477" t="str">
        <f t="shared" si="15"/>
        <v/>
      </c>
      <c r="H171" s="731" t="str">
        <f t="shared" si="16"/>
        <v>否</v>
      </c>
      <c r="I171" s="732" t="str">
        <f t="shared" si="17"/>
        <v>项</v>
      </c>
      <c r="J171" s="686" t="str">
        <f t="shared" si="18"/>
        <v>201</v>
      </c>
      <c r="K171" s="686" t="str">
        <f t="shared" si="19"/>
        <v>20131</v>
      </c>
      <c r="L171" s="686" t="str">
        <f t="shared" si="20"/>
        <v>2013103</v>
      </c>
    </row>
    <row r="172" s="529" customFormat="1" ht="34.9" hidden="1" customHeight="1" spans="1:12">
      <c r="A172" s="484">
        <v>2013105</v>
      </c>
      <c r="B172" s="243" t="s">
        <v>246</v>
      </c>
      <c r="C172" s="300">
        <v>0</v>
      </c>
      <c r="D172" s="301">
        <v>0</v>
      </c>
      <c r="E172" s="548">
        <v>0</v>
      </c>
      <c r="F172" s="477" t="str">
        <f t="shared" si="14"/>
        <v/>
      </c>
      <c r="G172" s="477" t="str">
        <f t="shared" si="15"/>
        <v/>
      </c>
      <c r="H172" s="731" t="str">
        <f t="shared" si="16"/>
        <v>否</v>
      </c>
      <c r="I172" s="732" t="str">
        <f t="shared" si="17"/>
        <v>项</v>
      </c>
      <c r="J172" s="686" t="str">
        <f t="shared" si="18"/>
        <v>201</v>
      </c>
      <c r="K172" s="686" t="str">
        <f t="shared" si="19"/>
        <v>20131</v>
      </c>
      <c r="L172" s="686" t="str">
        <f t="shared" si="20"/>
        <v>2013105</v>
      </c>
    </row>
    <row r="173" s="529" customFormat="1" ht="34.9" customHeight="1" spans="1:12">
      <c r="A173" s="484">
        <v>2013150</v>
      </c>
      <c r="B173" s="243" t="s">
        <v>160</v>
      </c>
      <c r="C173" s="561">
        <v>318</v>
      </c>
      <c r="D173" s="561">
        <v>322</v>
      </c>
      <c r="E173" s="478">
        <v>346</v>
      </c>
      <c r="F173" s="477">
        <f t="shared" si="14"/>
        <v>0.0880503144654088</v>
      </c>
      <c r="G173" s="477">
        <f t="shared" si="15"/>
        <v>1.07453416149068</v>
      </c>
      <c r="H173" s="731" t="str">
        <f t="shared" si="16"/>
        <v>是</v>
      </c>
      <c r="I173" s="732" t="str">
        <f t="shared" si="17"/>
        <v>项</v>
      </c>
      <c r="J173" s="686" t="str">
        <f t="shared" si="18"/>
        <v>201</v>
      </c>
      <c r="K173" s="686" t="str">
        <f t="shared" si="19"/>
        <v>20131</v>
      </c>
      <c r="L173" s="686" t="str">
        <f t="shared" si="20"/>
        <v>2013150</v>
      </c>
    </row>
    <row r="174" s="529" customFormat="1" ht="34.9" customHeight="1" spans="1:12">
      <c r="A174" s="484">
        <v>2013199</v>
      </c>
      <c r="B174" s="243" t="s">
        <v>247</v>
      </c>
      <c r="C174" s="561">
        <v>564</v>
      </c>
      <c r="D174" s="561">
        <v>1409</v>
      </c>
      <c r="E174" s="478">
        <v>718</v>
      </c>
      <c r="F174" s="477">
        <f t="shared" si="14"/>
        <v>0.273049645390071</v>
      </c>
      <c r="G174" s="477">
        <f t="shared" si="15"/>
        <v>0.50958126330731</v>
      </c>
      <c r="H174" s="731" t="str">
        <f t="shared" si="16"/>
        <v>是</v>
      </c>
      <c r="I174" s="732" t="str">
        <f t="shared" si="17"/>
        <v>项</v>
      </c>
      <c r="J174" s="686" t="str">
        <f t="shared" si="18"/>
        <v>201</v>
      </c>
      <c r="K174" s="686" t="str">
        <f t="shared" si="19"/>
        <v>20131</v>
      </c>
      <c r="L174" s="686" t="str">
        <f t="shared" si="20"/>
        <v>2013199</v>
      </c>
    </row>
    <row r="175" s="529" customFormat="1" ht="34.9" customHeight="1" spans="1:12">
      <c r="A175" s="482">
        <v>20132</v>
      </c>
      <c r="B175" s="483" t="s">
        <v>248</v>
      </c>
      <c r="C175" s="693">
        <f>SUMIFS(C176:C$1300,$I176:$I$1300,"项",$K176:$K$1300,$A175)</f>
        <v>1196</v>
      </c>
      <c r="D175" s="693">
        <f>SUMIFS(D176:D$1300,$I176:$I$1300,"项",$K176:$K$1300,$A175)</f>
        <v>1671</v>
      </c>
      <c r="E175" s="693">
        <f>SUMIFS(E176:E$1300,$I176:$I$1300,"项",$K176:$K$1300,$A175)</f>
        <v>1185</v>
      </c>
      <c r="F175" s="477">
        <f t="shared" si="14"/>
        <v>-0.00919732441471577</v>
      </c>
      <c r="G175" s="477">
        <f t="shared" si="15"/>
        <v>0.709156193895871</v>
      </c>
      <c r="H175" s="731" t="str">
        <f t="shared" si="16"/>
        <v>是</v>
      </c>
      <c r="I175" s="732" t="str">
        <f t="shared" si="17"/>
        <v>款</v>
      </c>
      <c r="J175" s="686" t="str">
        <f t="shared" si="18"/>
        <v>201</v>
      </c>
      <c r="K175" s="686" t="str">
        <f t="shared" si="19"/>
        <v>20132</v>
      </c>
      <c r="L175" s="686" t="str">
        <f t="shared" si="20"/>
        <v>20132</v>
      </c>
    </row>
    <row r="176" s="529" customFormat="1" ht="34.9" customHeight="1" spans="1:12">
      <c r="A176" s="484">
        <v>2013201</v>
      </c>
      <c r="B176" s="243" t="s">
        <v>151</v>
      </c>
      <c r="C176" s="561">
        <v>886</v>
      </c>
      <c r="D176" s="561">
        <v>864</v>
      </c>
      <c r="E176" s="478">
        <v>899</v>
      </c>
      <c r="F176" s="477">
        <f t="shared" si="14"/>
        <v>0.0146726862302482</v>
      </c>
      <c r="G176" s="477">
        <f t="shared" si="15"/>
        <v>1.04050925925926</v>
      </c>
      <c r="H176" s="731" t="str">
        <f t="shared" si="16"/>
        <v>是</v>
      </c>
      <c r="I176" s="732" t="str">
        <f t="shared" si="17"/>
        <v>项</v>
      </c>
      <c r="J176" s="686" t="str">
        <f t="shared" si="18"/>
        <v>201</v>
      </c>
      <c r="K176" s="686" t="str">
        <f t="shared" si="19"/>
        <v>20132</v>
      </c>
      <c r="L176" s="686" t="str">
        <f t="shared" si="20"/>
        <v>2013201</v>
      </c>
    </row>
    <row r="177" s="529" customFormat="1" ht="34.9" hidden="1" customHeight="1" spans="1:12">
      <c r="A177" s="484">
        <v>2013202</v>
      </c>
      <c r="B177" s="243" t="s">
        <v>152</v>
      </c>
      <c r="C177" s="300">
        <v>0</v>
      </c>
      <c r="D177" s="301">
        <v>0</v>
      </c>
      <c r="E177" s="301">
        <v>0</v>
      </c>
      <c r="F177" s="477" t="str">
        <f t="shared" si="14"/>
        <v/>
      </c>
      <c r="G177" s="477" t="str">
        <f t="shared" si="15"/>
        <v/>
      </c>
      <c r="H177" s="731" t="str">
        <f t="shared" si="16"/>
        <v>否</v>
      </c>
      <c r="I177" s="732" t="str">
        <f t="shared" si="17"/>
        <v>项</v>
      </c>
      <c r="J177" s="686" t="str">
        <f t="shared" si="18"/>
        <v>201</v>
      </c>
      <c r="K177" s="686" t="str">
        <f t="shared" si="19"/>
        <v>20132</v>
      </c>
      <c r="L177" s="686" t="str">
        <f t="shared" si="20"/>
        <v>2013202</v>
      </c>
    </row>
    <row r="178" s="529" customFormat="1" ht="34.9" hidden="1" customHeight="1" spans="1:12">
      <c r="A178" s="484">
        <v>2013203</v>
      </c>
      <c r="B178" s="243" t="s">
        <v>153</v>
      </c>
      <c r="C178" s="300">
        <v>0</v>
      </c>
      <c r="D178" s="301">
        <v>0</v>
      </c>
      <c r="E178" s="548">
        <v>0</v>
      </c>
      <c r="F178" s="477" t="str">
        <f t="shared" si="14"/>
        <v/>
      </c>
      <c r="G178" s="477" t="str">
        <f t="shared" si="15"/>
        <v/>
      </c>
      <c r="H178" s="731" t="str">
        <f t="shared" si="16"/>
        <v>否</v>
      </c>
      <c r="I178" s="732" t="str">
        <f t="shared" si="17"/>
        <v>项</v>
      </c>
      <c r="J178" s="686" t="str">
        <f t="shared" si="18"/>
        <v>201</v>
      </c>
      <c r="K178" s="686" t="str">
        <f t="shared" si="19"/>
        <v>20132</v>
      </c>
      <c r="L178" s="686" t="str">
        <f t="shared" si="20"/>
        <v>2013203</v>
      </c>
    </row>
    <row r="179" s="529" customFormat="1" ht="34.9" customHeight="1" spans="1:12">
      <c r="A179" s="484">
        <v>2013204</v>
      </c>
      <c r="B179" s="243" t="s">
        <v>249</v>
      </c>
      <c r="C179" s="561">
        <v>57</v>
      </c>
      <c r="D179" s="561">
        <v>84</v>
      </c>
      <c r="E179" s="478">
        <v>0</v>
      </c>
      <c r="F179" s="477">
        <f t="shared" si="14"/>
        <v>-1</v>
      </c>
      <c r="G179" s="477">
        <f t="shared" si="15"/>
        <v>0</v>
      </c>
      <c r="H179" s="731" t="str">
        <f t="shared" si="16"/>
        <v>是</v>
      </c>
      <c r="I179" s="732" t="str">
        <f t="shared" si="17"/>
        <v>项</v>
      </c>
      <c r="J179" s="686" t="str">
        <f t="shared" si="18"/>
        <v>201</v>
      </c>
      <c r="K179" s="686" t="str">
        <f t="shared" si="19"/>
        <v>20132</v>
      </c>
      <c r="L179" s="686" t="str">
        <f t="shared" si="20"/>
        <v>2013204</v>
      </c>
    </row>
    <row r="180" s="529" customFormat="1" ht="34.9" customHeight="1" spans="1:12">
      <c r="A180" s="484">
        <v>2013250</v>
      </c>
      <c r="B180" s="243" t="s">
        <v>160</v>
      </c>
      <c r="C180" s="561">
        <v>39</v>
      </c>
      <c r="D180" s="561">
        <v>39</v>
      </c>
      <c r="E180" s="478">
        <v>56</v>
      </c>
      <c r="F180" s="477">
        <f t="shared" si="14"/>
        <v>0.435897435897436</v>
      </c>
      <c r="G180" s="477">
        <f t="shared" si="15"/>
        <v>1.43589743589744</v>
      </c>
      <c r="H180" s="731" t="str">
        <f t="shared" si="16"/>
        <v>是</v>
      </c>
      <c r="I180" s="732" t="str">
        <f t="shared" si="17"/>
        <v>项</v>
      </c>
      <c r="J180" s="686" t="str">
        <f t="shared" si="18"/>
        <v>201</v>
      </c>
      <c r="K180" s="686" t="str">
        <f t="shared" si="19"/>
        <v>20132</v>
      </c>
      <c r="L180" s="686" t="str">
        <f t="shared" si="20"/>
        <v>2013250</v>
      </c>
    </row>
    <row r="181" s="529" customFormat="1" ht="34.9" customHeight="1" spans="1:12">
      <c r="A181" s="484">
        <v>2013299</v>
      </c>
      <c r="B181" s="243" t="s">
        <v>250</v>
      </c>
      <c r="C181" s="561">
        <v>214</v>
      </c>
      <c r="D181" s="561">
        <v>684</v>
      </c>
      <c r="E181" s="478">
        <v>230</v>
      </c>
      <c r="F181" s="477">
        <f t="shared" si="14"/>
        <v>0.0747663551401869</v>
      </c>
      <c r="G181" s="477">
        <f t="shared" si="15"/>
        <v>0.33625730994152</v>
      </c>
      <c r="H181" s="731" t="str">
        <f t="shared" si="16"/>
        <v>是</v>
      </c>
      <c r="I181" s="732" t="str">
        <f t="shared" si="17"/>
        <v>项</v>
      </c>
      <c r="J181" s="686" t="str">
        <f t="shared" si="18"/>
        <v>201</v>
      </c>
      <c r="K181" s="686" t="str">
        <f t="shared" si="19"/>
        <v>20132</v>
      </c>
      <c r="L181" s="686" t="str">
        <f t="shared" si="20"/>
        <v>2013299</v>
      </c>
    </row>
    <row r="182" s="529" customFormat="1" ht="34.9" customHeight="1" spans="1:12">
      <c r="A182" s="482">
        <v>20133</v>
      </c>
      <c r="B182" s="483" t="s">
        <v>251</v>
      </c>
      <c r="C182" s="693">
        <f>SUMIFS(C183:C$1300,$I183:$I$1300,"项",$K183:$K$1300,$A182)</f>
        <v>897</v>
      </c>
      <c r="D182" s="693">
        <f>SUMIFS(D183:D$1300,$I183:$I$1300,"项",$K183:$K$1300,$A182)</f>
        <v>874</v>
      </c>
      <c r="E182" s="693">
        <f>SUMIFS(E183:E$1300,$I183:$I$1300,"项",$K183:$K$1300,$A182)</f>
        <v>879</v>
      </c>
      <c r="F182" s="477">
        <f t="shared" si="14"/>
        <v>-0.020066889632107</v>
      </c>
      <c r="G182" s="477">
        <f t="shared" si="15"/>
        <v>1.00572082379863</v>
      </c>
      <c r="H182" s="731" t="str">
        <f t="shared" si="16"/>
        <v>是</v>
      </c>
      <c r="I182" s="732" t="str">
        <f t="shared" si="17"/>
        <v>款</v>
      </c>
      <c r="J182" s="686" t="str">
        <f t="shared" si="18"/>
        <v>201</v>
      </c>
      <c r="K182" s="686" t="str">
        <f t="shared" si="19"/>
        <v>20133</v>
      </c>
      <c r="L182" s="686" t="str">
        <f t="shared" si="20"/>
        <v>20133</v>
      </c>
    </row>
    <row r="183" s="529" customFormat="1" ht="34.9" customHeight="1" spans="1:12">
      <c r="A183" s="484">
        <v>2013301</v>
      </c>
      <c r="B183" s="243" t="s">
        <v>151</v>
      </c>
      <c r="C183" s="561">
        <v>284</v>
      </c>
      <c r="D183" s="561">
        <v>316</v>
      </c>
      <c r="E183" s="478">
        <v>324</v>
      </c>
      <c r="F183" s="477">
        <f t="shared" si="14"/>
        <v>0.140845070422535</v>
      </c>
      <c r="G183" s="477">
        <f t="shared" si="15"/>
        <v>1.0253164556962</v>
      </c>
      <c r="H183" s="731" t="str">
        <f t="shared" si="16"/>
        <v>是</v>
      </c>
      <c r="I183" s="732" t="str">
        <f t="shared" si="17"/>
        <v>项</v>
      </c>
      <c r="J183" s="686" t="str">
        <f t="shared" si="18"/>
        <v>201</v>
      </c>
      <c r="K183" s="686" t="str">
        <f t="shared" si="19"/>
        <v>20133</v>
      </c>
      <c r="L183" s="686" t="str">
        <f t="shared" si="20"/>
        <v>2013301</v>
      </c>
    </row>
    <row r="184" s="529" customFormat="1" ht="34.9" hidden="1" customHeight="1" spans="1:12">
      <c r="A184" s="484">
        <v>2013302</v>
      </c>
      <c r="B184" s="243" t="s">
        <v>152</v>
      </c>
      <c r="C184" s="300">
        <v>0</v>
      </c>
      <c r="D184" s="301">
        <v>0</v>
      </c>
      <c r="E184" s="301">
        <v>0</v>
      </c>
      <c r="F184" s="477" t="str">
        <f t="shared" si="14"/>
        <v/>
      </c>
      <c r="G184" s="477" t="str">
        <f t="shared" si="15"/>
        <v/>
      </c>
      <c r="H184" s="731" t="str">
        <f t="shared" si="16"/>
        <v>否</v>
      </c>
      <c r="I184" s="732" t="str">
        <f t="shared" si="17"/>
        <v>项</v>
      </c>
      <c r="J184" s="686" t="str">
        <f t="shared" si="18"/>
        <v>201</v>
      </c>
      <c r="K184" s="686" t="str">
        <f t="shared" si="19"/>
        <v>20133</v>
      </c>
      <c r="L184" s="686" t="str">
        <f t="shared" si="20"/>
        <v>2013302</v>
      </c>
    </row>
    <row r="185" s="529" customFormat="1" ht="34.9" hidden="1" customHeight="1" spans="1:12">
      <c r="A185" s="484">
        <v>2013303</v>
      </c>
      <c r="B185" s="243" t="s">
        <v>153</v>
      </c>
      <c r="C185" s="300">
        <v>0</v>
      </c>
      <c r="D185" s="301">
        <v>0</v>
      </c>
      <c r="E185" s="548">
        <v>0</v>
      </c>
      <c r="F185" s="477" t="str">
        <f t="shared" si="14"/>
        <v/>
      </c>
      <c r="G185" s="477" t="str">
        <f t="shared" si="15"/>
        <v/>
      </c>
      <c r="H185" s="731" t="str">
        <f t="shared" si="16"/>
        <v>否</v>
      </c>
      <c r="I185" s="732" t="str">
        <f t="shared" si="17"/>
        <v>项</v>
      </c>
      <c r="J185" s="686" t="str">
        <f t="shared" si="18"/>
        <v>201</v>
      </c>
      <c r="K185" s="686" t="str">
        <f t="shared" si="19"/>
        <v>20133</v>
      </c>
      <c r="L185" s="686" t="str">
        <f t="shared" si="20"/>
        <v>2013303</v>
      </c>
    </row>
    <row r="186" s="529" customFormat="1" ht="34.9" hidden="1" customHeight="1" spans="1:12">
      <c r="A186" s="484">
        <v>2013304</v>
      </c>
      <c r="B186" s="243" t="s">
        <v>252</v>
      </c>
      <c r="C186" s="300">
        <v>0</v>
      </c>
      <c r="D186" s="301">
        <v>0</v>
      </c>
      <c r="E186" s="548">
        <v>0</v>
      </c>
      <c r="F186" s="477" t="str">
        <f t="shared" si="14"/>
        <v/>
      </c>
      <c r="G186" s="477" t="str">
        <f t="shared" si="15"/>
        <v/>
      </c>
      <c r="H186" s="731" t="str">
        <f t="shared" si="16"/>
        <v>否</v>
      </c>
      <c r="I186" s="732" t="str">
        <f t="shared" si="17"/>
        <v>项</v>
      </c>
      <c r="J186" s="686" t="str">
        <f t="shared" si="18"/>
        <v>201</v>
      </c>
      <c r="K186" s="686" t="str">
        <f t="shared" si="19"/>
        <v>20133</v>
      </c>
      <c r="L186" s="686" t="str">
        <f t="shared" si="20"/>
        <v>2013304</v>
      </c>
    </row>
    <row r="187" s="529" customFormat="1" ht="34.9" customHeight="1" spans="1:12">
      <c r="A187" s="484">
        <v>2013350</v>
      </c>
      <c r="B187" s="243" t="s">
        <v>160</v>
      </c>
      <c r="C187" s="561">
        <v>587</v>
      </c>
      <c r="D187" s="561">
        <v>495</v>
      </c>
      <c r="E187" s="478">
        <v>544</v>
      </c>
      <c r="F187" s="477">
        <f t="shared" si="14"/>
        <v>-0.0732538330494037</v>
      </c>
      <c r="G187" s="477">
        <f t="shared" si="15"/>
        <v>1.0989898989899</v>
      </c>
      <c r="H187" s="731" t="str">
        <f t="shared" si="16"/>
        <v>是</v>
      </c>
      <c r="I187" s="732" t="str">
        <f t="shared" si="17"/>
        <v>项</v>
      </c>
      <c r="J187" s="686" t="str">
        <f t="shared" si="18"/>
        <v>201</v>
      </c>
      <c r="K187" s="686" t="str">
        <f t="shared" si="19"/>
        <v>20133</v>
      </c>
      <c r="L187" s="686" t="str">
        <f t="shared" si="20"/>
        <v>2013350</v>
      </c>
    </row>
    <row r="188" s="529" customFormat="1" ht="34.9" customHeight="1" spans="1:12">
      <c r="A188" s="484">
        <v>2013399</v>
      </c>
      <c r="B188" s="243" t="s">
        <v>253</v>
      </c>
      <c r="C188" s="561">
        <v>26</v>
      </c>
      <c r="D188" s="561">
        <v>63</v>
      </c>
      <c r="E188" s="478">
        <v>11</v>
      </c>
      <c r="F188" s="477">
        <f t="shared" si="14"/>
        <v>-0.576923076923077</v>
      </c>
      <c r="G188" s="477">
        <f t="shared" si="15"/>
        <v>0.174603174603175</v>
      </c>
      <c r="H188" s="731" t="str">
        <f t="shared" si="16"/>
        <v>是</v>
      </c>
      <c r="I188" s="732" t="str">
        <f t="shared" si="17"/>
        <v>项</v>
      </c>
      <c r="J188" s="686" t="str">
        <f t="shared" si="18"/>
        <v>201</v>
      </c>
      <c r="K188" s="686" t="str">
        <f t="shared" si="19"/>
        <v>20133</v>
      </c>
      <c r="L188" s="686" t="str">
        <f t="shared" si="20"/>
        <v>2013399</v>
      </c>
    </row>
    <row r="189" s="529" customFormat="1" ht="34.9" customHeight="1" spans="1:12">
      <c r="A189" s="482">
        <v>20134</v>
      </c>
      <c r="B189" s="483" t="s">
        <v>254</v>
      </c>
      <c r="C189" s="693">
        <f>SUMIFS(C190:C$1300,$I190:$I$1300,"项",$K190:$K$1300,$A189)</f>
        <v>381</v>
      </c>
      <c r="D189" s="693">
        <f>SUMIFS(D190:D$1300,$I190:$I$1300,"项",$K190:$K$1300,$A189)</f>
        <v>446</v>
      </c>
      <c r="E189" s="693">
        <f>SUMIFS(E190:E$1300,$I190:$I$1300,"项",$K190:$K$1300,$A189)</f>
        <v>365</v>
      </c>
      <c r="F189" s="477">
        <f t="shared" si="14"/>
        <v>-0.041994750656168</v>
      </c>
      <c r="G189" s="477">
        <f t="shared" si="15"/>
        <v>0.818385650224215</v>
      </c>
      <c r="H189" s="731" t="str">
        <f t="shared" si="16"/>
        <v>是</v>
      </c>
      <c r="I189" s="732" t="str">
        <f t="shared" si="17"/>
        <v>款</v>
      </c>
      <c r="J189" s="686" t="str">
        <f t="shared" si="18"/>
        <v>201</v>
      </c>
      <c r="K189" s="686" t="str">
        <f t="shared" si="19"/>
        <v>20134</v>
      </c>
      <c r="L189" s="686" t="str">
        <f t="shared" si="20"/>
        <v>20134</v>
      </c>
    </row>
    <row r="190" s="529" customFormat="1" ht="34.9" customHeight="1" spans="1:12">
      <c r="A190" s="484">
        <v>2013401</v>
      </c>
      <c r="B190" s="243" t="s">
        <v>151</v>
      </c>
      <c r="C190" s="561">
        <v>341</v>
      </c>
      <c r="D190" s="561">
        <v>310</v>
      </c>
      <c r="E190" s="478">
        <v>312</v>
      </c>
      <c r="F190" s="477">
        <f t="shared" si="14"/>
        <v>-0.0850439882697948</v>
      </c>
      <c r="G190" s="477">
        <f t="shared" si="15"/>
        <v>1.00645161290323</v>
      </c>
      <c r="H190" s="731" t="str">
        <f t="shared" si="16"/>
        <v>是</v>
      </c>
      <c r="I190" s="732" t="str">
        <f t="shared" si="17"/>
        <v>项</v>
      </c>
      <c r="J190" s="686" t="str">
        <f t="shared" si="18"/>
        <v>201</v>
      </c>
      <c r="K190" s="686" t="str">
        <f t="shared" si="19"/>
        <v>20134</v>
      </c>
      <c r="L190" s="686" t="str">
        <f t="shared" si="20"/>
        <v>2013401</v>
      </c>
    </row>
    <row r="191" s="529" customFormat="1" ht="34.9" customHeight="1" spans="1:12">
      <c r="A191" s="484">
        <v>2013402</v>
      </c>
      <c r="B191" s="243" t="s">
        <v>152</v>
      </c>
      <c r="C191" s="561">
        <v>7</v>
      </c>
      <c r="D191" s="561">
        <v>4</v>
      </c>
      <c r="E191" s="561">
        <v>0</v>
      </c>
      <c r="F191" s="477">
        <f t="shared" si="14"/>
        <v>-1</v>
      </c>
      <c r="G191" s="477">
        <f t="shared" si="15"/>
        <v>0</v>
      </c>
      <c r="H191" s="731" t="str">
        <f t="shared" si="16"/>
        <v>是</v>
      </c>
      <c r="I191" s="732" t="str">
        <f t="shared" si="17"/>
        <v>项</v>
      </c>
      <c r="J191" s="686" t="str">
        <f t="shared" si="18"/>
        <v>201</v>
      </c>
      <c r="K191" s="686" t="str">
        <f t="shared" si="19"/>
        <v>20134</v>
      </c>
      <c r="L191" s="686" t="str">
        <f t="shared" si="20"/>
        <v>2013402</v>
      </c>
    </row>
    <row r="192" s="529" customFormat="1" ht="34.9" hidden="1" customHeight="1" spans="1:12">
      <c r="A192" s="484">
        <v>2013403</v>
      </c>
      <c r="B192" s="243" t="s">
        <v>153</v>
      </c>
      <c r="C192" s="300">
        <v>0</v>
      </c>
      <c r="D192" s="301">
        <v>0</v>
      </c>
      <c r="E192" s="548">
        <v>0</v>
      </c>
      <c r="F192" s="477" t="str">
        <f t="shared" si="14"/>
        <v/>
      </c>
      <c r="G192" s="477" t="str">
        <f t="shared" si="15"/>
        <v/>
      </c>
      <c r="H192" s="731" t="str">
        <f t="shared" si="16"/>
        <v>否</v>
      </c>
      <c r="I192" s="732" t="str">
        <f t="shared" si="17"/>
        <v>项</v>
      </c>
      <c r="J192" s="686" t="str">
        <f t="shared" si="18"/>
        <v>201</v>
      </c>
      <c r="K192" s="686" t="str">
        <f t="shared" si="19"/>
        <v>20134</v>
      </c>
      <c r="L192" s="686" t="str">
        <f t="shared" si="20"/>
        <v>2013403</v>
      </c>
    </row>
    <row r="193" s="529" customFormat="1" ht="34.9" customHeight="1" spans="1:12">
      <c r="A193" s="484">
        <v>2013404</v>
      </c>
      <c r="B193" s="243" t="s">
        <v>255</v>
      </c>
      <c r="C193" s="561">
        <v>0</v>
      </c>
      <c r="D193" s="561">
        <v>74</v>
      </c>
      <c r="E193" s="478">
        <v>20</v>
      </c>
      <c r="F193" s="477" t="str">
        <f t="shared" si="14"/>
        <v/>
      </c>
      <c r="G193" s="477">
        <f t="shared" si="15"/>
        <v>0.27027027027027</v>
      </c>
      <c r="H193" s="731" t="str">
        <f t="shared" si="16"/>
        <v>是</v>
      </c>
      <c r="I193" s="732" t="str">
        <f t="shared" si="17"/>
        <v>项</v>
      </c>
      <c r="J193" s="686" t="str">
        <f t="shared" si="18"/>
        <v>201</v>
      </c>
      <c r="K193" s="686" t="str">
        <f t="shared" si="19"/>
        <v>20134</v>
      </c>
      <c r="L193" s="686" t="str">
        <f t="shared" si="20"/>
        <v>2013404</v>
      </c>
    </row>
    <row r="194" s="529" customFormat="1" ht="34.9" hidden="1" customHeight="1" spans="1:12">
      <c r="A194" s="484">
        <v>2013405</v>
      </c>
      <c r="B194" s="243" t="s">
        <v>256</v>
      </c>
      <c r="C194" s="300">
        <v>0</v>
      </c>
      <c r="D194" s="301">
        <v>0</v>
      </c>
      <c r="E194" s="548">
        <v>0</v>
      </c>
      <c r="F194" s="477" t="str">
        <f t="shared" si="14"/>
        <v/>
      </c>
      <c r="G194" s="477" t="str">
        <f t="shared" si="15"/>
        <v/>
      </c>
      <c r="H194" s="731" t="str">
        <f t="shared" si="16"/>
        <v>否</v>
      </c>
      <c r="I194" s="732" t="str">
        <f t="shared" si="17"/>
        <v>项</v>
      </c>
      <c r="J194" s="686" t="str">
        <f t="shared" si="18"/>
        <v>201</v>
      </c>
      <c r="K194" s="686" t="str">
        <f t="shared" si="19"/>
        <v>20134</v>
      </c>
      <c r="L194" s="686" t="str">
        <f t="shared" si="20"/>
        <v>2013405</v>
      </c>
    </row>
    <row r="195" s="529" customFormat="1" ht="34.9" customHeight="1" spans="1:12">
      <c r="A195" s="484">
        <v>2013450</v>
      </c>
      <c r="B195" s="243" t="s">
        <v>160</v>
      </c>
      <c r="C195" s="561">
        <v>33</v>
      </c>
      <c r="D195" s="561">
        <v>32</v>
      </c>
      <c r="E195" s="478">
        <v>35</v>
      </c>
      <c r="F195" s="477">
        <f t="shared" si="14"/>
        <v>0.0606060606060606</v>
      </c>
      <c r="G195" s="477">
        <f t="shared" si="15"/>
        <v>1.09375</v>
      </c>
      <c r="H195" s="731" t="str">
        <f t="shared" si="16"/>
        <v>是</v>
      </c>
      <c r="I195" s="732" t="str">
        <f t="shared" si="17"/>
        <v>项</v>
      </c>
      <c r="J195" s="686" t="str">
        <f t="shared" si="18"/>
        <v>201</v>
      </c>
      <c r="K195" s="686" t="str">
        <f t="shared" si="19"/>
        <v>20134</v>
      </c>
      <c r="L195" s="686" t="str">
        <f t="shared" si="20"/>
        <v>2013450</v>
      </c>
    </row>
    <row r="196" s="529" customFormat="1" ht="34.9" customHeight="1" spans="1:12">
      <c r="A196" s="484">
        <v>2013499</v>
      </c>
      <c r="B196" s="243" t="s">
        <v>257</v>
      </c>
      <c r="C196" s="561">
        <v>0</v>
      </c>
      <c r="D196" s="561">
        <v>26</v>
      </c>
      <c r="E196" s="478">
        <v>-2</v>
      </c>
      <c r="F196" s="477" t="str">
        <f t="shared" si="14"/>
        <v/>
      </c>
      <c r="G196" s="477">
        <f t="shared" si="15"/>
        <v>-0.0769230769230769</v>
      </c>
      <c r="H196" s="731" t="str">
        <f t="shared" si="16"/>
        <v>是</v>
      </c>
      <c r="I196" s="732" t="str">
        <f t="shared" si="17"/>
        <v>项</v>
      </c>
      <c r="J196" s="686" t="str">
        <f t="shared" si="18"/>
        <v>201</v>
      </c>
      <c r="K196" s="686" t="str">
        <f t="shared" si="19"/>
        <v>20134</v>
      </c>
      <c r="L196" s="686" t="str">
        <f t="shared" si="20"/>
        <v>2013499</v>
      </c>
    </row>
    <row r="197" s="529" customFormat="1" ht="34.9" hidden="1" customHeight="1" spans="1:12">
      <c r="A197" s="482">
        <v>20135</v>
      </c>
      <c r="B197" s="483" t="s">
        <v>258</v>
      </c>
      <c r="C197" s="297">
        <f>SUMIFS(C198:C$1300,$I198:$I$1300,"项",$K198:$K$1300,$A197)</f>
        <v>0</v>
      </c>
      <c r="D197" s="297">
        <f>SUMIFS(D198:D$1300,$I198:$I$1300,"项",$K198:$K$1300,$A197)</f>
        <v>0</v>
      </c>
      <c r="E197" s="297">
        <f>SUMIFS(E198:E$1300,$I198:$I$1300,"项",$K198:$K$1300,$A197)</f>
        <v>0</v>
      </c>
      <c r="F197" s="477" t="str">
        <f t="shared" ref="F197:F260" si="21">IF(C197&lt;&gt;0,E197/C197-1,"")</f>
        <v/>
      </c>
      <c r="G197" s="477" t="str">
        <f t="shared" ref="G197:G260" si="22">IF(D197&lt;&gt;0,E197/D197,"")</f>
        <v/>
      </c>
      <c r="H197" s="731" t="str">
        <f t="shared" ref="H197:H260" si="23">IF(LEN(A197)=3,"是",IF(B197&lt;&gt;"",IF(SUM(C197:E197)&lt;&gt;0,"是","否"),"是"))</f>
        <v>否</v>
      </c>
      <c r="I197" s="732" t="str">
        <f t="shared" ref="I197:I260" si="24">_xlfn.IFS(LEN(A197)=3,"类",LEN(A197)=5,"款",LEN(A197)=7,"项")</f>
        <v>款</v>
      </c>
      <c r="J197" s="686" t="str">
        <f t="shared" ref="J197:J260" si="25">LEFT(A197,3)</f>
        <v>201</v>
      </c>
      <c r="K197" s="686" t="str">
        <f t="shared" ref="K197:K260" si="26">LEFT(A197,5)</f>
        <v>20135</v>
      </c>
      <c r="L197" s="686" t="str">
        <f t="shared" ref="L197:L260" si="27">LEFT(A197,7)</f>
        <v>20135</v>
      </c>
    </row>
    <row r="198" s="529" customFormat="1" ht="34.9" hidden="1" customHeight="1" spans="1:12">
      <c r="A198" s="484">
        <v>2013501</v>
      </c>
      <c r="B198" s="243" t="s">
        <v>151</v>
      </c>
      <c r="C198" s="300">
        <v>0</v>
      </c>
      <c r="D198" s="301">
        <v>0</v>
      </c>
      <c r="E198" s="301">
        <v>0</v>
      </c>
      <c r="F198" s="477" t="str">
        <f t="shared" si="21"/>
        <v/>
      </c>
      <c r="G198" s="477" t="str">
        <f t="shared" si="22"/>
        <v/>
      </c>
      <c r="H198" s="731" t="str">
        <f t="shared" si="23"/>
        <v>否</v>
      </c>
      <c r="I198" s="732" t="str">
        <f t="shared" si="24"/>
        <v>项</v>
      </c>
      <c r="J198" s="686" t="str">
        <f t="shared" si="25"/>
        <v>201</v>
      </c>
      <c r="K198" s="686" t="str">
        <f t="shared" si="26"/>
        <v>20135</v>
      </c>
      <c r="L198" s="686" t="str">
        <f t="shared" si="27"/>
        <v>2013501</v>
      </c>
    </row>
    <row r="199" s="529" customFormat="1" ht="34.9" hidden="1" customHeight="1" spans="1:12">
      <c r="A199" s="484">
        <v>2013502</v>
      </c>
      <c r="B199" s="243" t="s">
        <v>152</v>
      </c>
      <c r="C199" s="300">
        <v>0</v>
      </c>
      <c r="D199" s="301">
        <v>0</v>
      </c>
      <c r="E199" s="548">
        <v>0</v>
      </c>
      <c r="F199" s="477" t="str">
        <f t="shared" si="21"/>
        <v/>
      </c>
      <c r="G199" s="477" t="str">
        <f t="shared" si="22"/>
        <v/>
      </c>
      <c r="H199" s="731" t="str">
        <f t="shared" si="23"/>
        <v>否</v>
      </c>
      <c r="I199" s="732" t="str">
        <f t="shared" si="24"/>
        <v>项</v>
      </c>
      <c r="J199" s="686" t="str">
        <f t="shared" si="25"/>
        <v>201</v>
      </c>
      <c r="K199" s="686" t="str">
        <f t="shared" si="26"/>
        <v>20135</v>
      </c>
      <c r="L199" s="686" t="str">
        <f t="shared" si="27"/>
        <v>2013502</v>
      </c>
    </row>
    <row r="200" s="529" customFormat="1" ht="34.9" hidden="1" customHeight="1" spans="1:12">
      <c r="A200" s="484">
        <v>2013503</v>
      </c>
      <c r="B200" s="243" t="s">
        <v>153</v>
      </c>
      <c r="C200" s="300">
        <v>0</v>
      </c>
      <c r="D200" s="301">
        <v>0</v>
      </c>
      <c r="E200" s="548">
        <v>0</v>
      </c>
      <c r="F200" s="477" t="str">
        <f t="shared" si="21"/>
        <v/>
      </c>
      <c r="G200" s="477" t="str">
        <f t="shared" si="22"/>
        <v/>
      </c>
      <c r="H200" s="731" t="str">
        <f t="shared" si="23"/>
        <v>否</v>
      </c>
      <c r="I200" s="732" t="str">
        <f t="shared" si="24"/>
        <v>项</v>
      </c>
      <c r="J200" s="686" t="str">
        <f t="shared" si="25"/>
        <v>201</v>
      </c>
      <c r="K200" s="686" t="str">
        <f t="shared" si="26"/>
        <v>20135</v>
      </c>
      <c r="L200" s="686" t="str">
        <f t="shared" si="27"/>
        <v>2013503</v>
      </c>
    </row>
    <row r="201" s="529" customFormat="1" ht="34.9" hidden="1" customHeight="1" spans="1:12">
      <c r="A201" s="484">
        <v>2013550</v>
      </c>
      <c r="B201" s="243" t="s">
        <v>160</v>
      </c>
      <c r="C201" s="300">
        <v>0</v>
      </c>
      <c r="D201" s="301">
        <v>0</v>
      </c>
      <c r="E201" s="548">
        <v>0</v>
      </c>
      <c r="F201" s="477" t="str">
        <f t="shared" si="21"/>
        <v/>
      </c>
      <c r="G201" s="477" t="str">
        <f t="shared" si="22"/>
        <v/>
      </c>
      <c r="H201" s="731" t="str">
        <f t="shared" si="23"/>
        <v>否</v>
      </c>
      <c r="I201" s="732" t="str">
        <f t="shared" si="24"/>
        <v>项</v>
      </c>
      <c r="J201" s="686" t="str">
        <f t="shared" si="25"/>
        <v>201</v>
      </c>
      <c r="K201" s="686" t="str">
        <f t="shared" si="26"/>
        <v>20135</v>
      </c>
      <c r="L201" s="686" t="str">
        <f t="shared" si="27"/>
        <v>2013550</v>
      </c>
    </row>
    <row r="202" s="529" customFormat="1" ht="34.9" hidden="1" customHeight="1" spans="1:12">
      <c r="A202" s="484">
        <v>2013599</v>
      </c>
      <c r="B202" s="243" t="s">
        <v>259</v>
      </c>
      <c r="C202" s="300">
        <v>0</v>
      </c>
      <c r="D202" s="301">
        <v>0</v>
      </c>
      <c r="E202" s="548">
        <v>0</v>
      </c>
      <c r="F202" s="477" t="str">
        <f t="shared" si="21"/>
        <v/>
      </c>
      <c r="G202" s="477" t="str">
        <f t="shared" si="22"/>
        <v/>
      </c>
      <c r="H202" s="731" t="str">
        <f t="shared" si="23"/>
        <v>否</v>
      </c>
      <c r="I202" s="732" t="str">
        <f t="shared" si="24"/>
        <v>项</v>
      </c>
      <c r="J202" s="686" t="str">
        <f t="shared" si="25"/>
        <v>201</v>
      </c>
      <c r="K202" s="686" t="str">
        <f t="shared" si="26"/>
        <v>20135</v>
      </c>
      <c r="L202" s="686" t="str">
        <f t="shared" si="27"/>
        <v>2013599</v>
      </c>
    </row>
    <row r="203" s="529" customFormat="1" ht="34.9" customHeight="1" spans="1:12">
      <c r="A203" s="482">
        <v>20136</v>
      </c>
      <c r="B203" s="483" t="s">
        <v>260</v>
      </c>
      <c r="C203" s="693">
        <f>SUMIFS(C204:C$1300,$I204:$I$1300,"项",$K204:$K$1300,$A203)</f>
        <v>12</v>
      </c>
      <c r="D203" s="693">
        <f>SUMIFS(D204:D$1300,$I204:$I$1300,"项",$K204:$K$1300,$A203)</f>
        <v>2</v>
      </c>
      <c r="E203" s="693">
        <f>SUMIFS(E204:E$1300,$I204:$I$1300,"项",$K204:$K$1300,$A203)</f>
        <v>0</v>
      </c>
      <c r="F203" s="477">
        <f t="shared" si="21"/>
        <v>-1</v>
      </c>
      <c r="G203" s="477">
        <f t="shared" si="22"/>
        <v>0</v>
      </c>
      <c r="H203" s="731" t="str">
        <f t="shared" si="23"/>
        <v>是</v>
      </c>
      <c r="I203" s="732" t="str">
        <f t="shared" si="24"/>
        <v>款</v>
      </c>
      <c r="J203" s="686" t="str">
        <f t="shared" si="25"/>
        <v>201</v>
      </c>
      <c r="K203" s="686" t="str">
        <f t="shared" si="26"/>
        <v>20136</v>
      </c>
      <c r="L203" s="686" t="str">
        <f t="shared" si="27"/>
        <v>20136</v>
      </c>
    </row>
    <row r="204" s="529" customFormat="1" ht="34.9" hidden="1" customHeight="1" spans="1:12">
      <c r="A204" s="484">
        <v>2013601</v>
      </c>
      <c r="B204" s="243" t="s">
        <v>151</v>
      </c>
      <c r="C204" s="300">
        <v>0</v>
      </c>
      <c r="D204" s="301">
        <v>0</v>
      </c>
      <c r="E204" s="548">
        <v>0</v>
      </c>
      <c r="F204" s="477" t="str">
        <f t="shared" si="21"/>
        <v/>
      </c>
      <c r="G204" s="477" t="str">
        <f t="shared" si="22"/>
        <v/>
      </c>
      <c r="H204" s="731" t="str">
        <f t="shared" si="23"/>
        <v>否</v>
      </c>
      <c r="I204" s="732" t="str">
        <f t="shared" si="24"/>
        <v>项</v>
      </c>
      <c r="J204" s="686" t="str">
        <f t="shared" si="25"/>
        <v>201</v>
      </c>
      <c r="K204" s="686" t="str">
        <f t="shared" si="26"/>
        <v>20136</v>
      </c>
      <c r="L204" s="686" t="str">
        <f t="shared" si="27"/>
        <v>2013601</v>
      </c>
    </row>
    <row r="205" s="529" customFormat="1" ht="34.9" customHeight="1" spans="1:12">
      <c r="A205" s="484">
        <v>2013602</v>
      </c>
      <c r="B205" s="243" t="s">
        <v>152</v>
      </c>
      <c r="C205" s="561">
        <v>2</v>
      </c>
      <c r="D205" s="561">
        <v>0</v>
      </c>
      <c r="E205" s="561">
        <v>0</v>
      </c>
      <c r="F205" s="477">
        <f t="shared" si="21"/>
        <v>-1</v>
      </c>
      <c r="G205" s="477" t="str">
        <f t="shared" si="22"/>
        <v/>
      </c>
      <c r="H205" s="731" t="str">
        <f t="shared" si="23"/>
        <v>是</v>
      </c>
      <c r="I205" s="732" t="str">
        <f t="shared" si="24"/>
        <v>项</v>
      </c>
      <c r="J205" s="686" t="str">
        <f t="shared" si="25"/>
        <v>201</v>
      </c>
      <c r="K205" s="686" t="str">
        <f t="shared" si="26"/>
        <v>20136</v>
      </c>
      <c r="L205" s="686" t="str">
        <f t="shared" si="27"/>
        <v>2013602</v>
      </c>
    </row>
    <row r="206" s="529" customFormat="1" ht="34.9" hidden="1" customHeight="1" spans="1:12">
      <c r="A206" s="484">
        <v>2013603</v>
      </c>
      <c r="B206" s="243" t="s">
        <v>153</v>
      </c>
      <c r="C206" s="300">
        <v>0</v>
      </c>
      <c r="D206" s="301">
        <v>0</v>
      </c>
      <c r="E206" s="548">
        <v>0</v>
      </c>
      <c r="F206" s="477" t="str">
        <f t="shared" si="21"/>
        <v/>
      </c>
      <c r="G206" s="477" t="str">
        <f t="shared" si="22"/>
        <v/>
      </c>
      <c r="H206" s="731" t="str">
        <f t="shared" si="23"/>
        <v>否</v>
      </c>
      <c r="I206" s="732" t="str">
        <f t="shared" si="24"/>
        <v>项</v>
      </c>
      <c r="J206" s="686" t="str">
        <f t="shared" si="25"/>
        <v>201</v>
      </c>
      <c r="K206" s="686" t="str">
        <f t="shared" si="26"/>
        <v>20136</v>
      </c>
      <c r="L206" s="686" t="str">
        <f t="shared" si="27"/>
        <v>2013603</v>
      </c>
    </row>
    <row r="207" s="529" customFormat="1" ht="34.9" hidden="1" customHeight="1" spans="1:12">
      <c r="A207" s="484">
        <v>2013650</v>
      </c>
      <c r="B207" s="243" t="s">
        <v>160</v>
      </c>
      <c r="C207" s="300">
        <v>0</v>
      </c>
      <c r="D207" s="301">
        <v>0</v>
      </c>
      <c r="E207" s="548">
        <v>0</v>
      </c>
      <c r="F207" s="477" t="str">
        <f t="shared" si="21"/>
        <v/>
      </c>
      <c r="G207" s="477" t="str">
        <f t="shared" si="22"/>
        <v/>
      </c>
      <c r="H207" s="731" t="str">
        <f t="shared" si="23"/>
        <v>否</v>
      </c>
      <c r="I207" s="732" t="str">
        <f t="shared" si="24"/>
        <v>项</v>
      </c>
      <c r="J207" s="686" t="str">
        <f t="shared" si="25"/>
        <v>201</v>
      </c>
      <c r="K207" s="686" t="str">
        <f t="shared" si="26"/>
        <v>20136</v>
      </c>
      <c r="L207" s="686" t="str">
        <f t="shared" si="27"/>
        <v>2013650</v>
      </c>
    </row>
    <row r="208" s="529" customFormat="1" ht="34.9" customHeight="1" spans="1:12">
      <c r="A208" s="484">
        <v>2013699</v>
      </c>
      <c r="B208" s="243" t="s">
        <v>261</v>
      </c>
      <c r="C208" s="561">
        <v>10</v>
      </c>
      <c r="D208" s="561">
        <v>2</v>
      </c>
      <c r="E208" s="478">
        <v>0</v>
      </c>
      <c r="F208" s="477">
        <f t="shared" si="21"/>
        <v>-1</v>
      </c>
      <c r="G208" s="477">
        <f t="shared" si="22"/>
        <v>0</v>
      </c>
      <c r="H208" s="731" t="str">
        <f t="shared" si="23"/>
        <v>是</v>
      </c>
      <c r="I208" s="732" t="str">
        <f t="shared" si="24"/>
        <v>项</v>
      </c>
      <c r="J208" s="686" t="str">
        <f t="shared" si="25"/>
        <v>201</v>
      </c>
      <c r="K208" s="686" t="str">
        <f t="shared" si="26"/>
        <v>20136</v>
      </c>
      <c r="L208" s="686" t="str">
        <f t="shared" si="27"/>
        <v>2013699</v>
      </c>
    </row>
    <row r="209" s="529" customFormat="1" ht="34.9" hidden="1" customHeight="1" spans="1:12">
      <c r="A209" s="482">
        <v>20137</v>
      </c>
      <c r="B209" s="483" t="s">
        <v>262</v>
      </c>
      <c r="C209" s="297">
        <f>SUMIFS(C210:C$1300,$I210:$I$1300,"项",$K210:$K$1300,$A209)</f>
        <v>0</v>
      </c>
      <c r="D209" s="297">
        <f>SUMIFS(D210:D$1300,$I210:$I$1300,"项",$K210:$K$1300,$A209)</f>
        <v>0</v>
      </c>
      <c r="E209" s="297">
        <f>SUMIFS(E210:E$1300,$I210:$I$1300,"项",$K210:$K$1300,$A209)</f>
        <v>0</v>
      </c>
      <c r="F209" s="477" t="str">
        <f t="shared" si="21"/>
        <v/>
      </c>
      <c r="G209" s="477" t="str">
        <f t="shared" si="22"/>
        <v/>
      </c>
      <c r="H209" s="731" t="str">
        <f t="shared" si="23"/>
        <v>否</v>
      </c>
      <c r="I209" s="732" t="str">
        <f t="shared" si="24"/>
        <v>款</v>
      </c>
      <c r="J209" s="686" t="str">
        <f t="shared" si="25"/>
        <v>201</v>
      </c>
      <c r="K209" s="686" t="str">
        <f t="shared" si="26"/>
        <v>20137</v>
      </c>
      <c r="L209" s="686" t="str">
        <f t="shared" si="27"/>
        <v>20137</v>
      </c>
    </row>
    <row r="210" s="529" customFormat="1" ht="34.9" hidden="1" customHeight="1" spans="1:12">
      <c r="A210" s="484">
        <v>2013701</v>
      </c>
      <c r="B210" s="243" t="s">
        <v>151</v>
      </c>
      <c r="C210" s="300">
        <v>0</v>
      </c>
      <c r="D210" s="301">
        <v>0</v>
      </c>
      <c r="E210" s="548">
        <v>0</v>
      </c>
      <c r="F210" s="477" t="str">
        <f t="shared" si="21"/>
        <v/>
      </c>
      <c r="G210" s="477" t="str">
        <f t="shared" si="22"/>
        <v/>
      </c>
      <c r="H210" s="731" t="str">
        <f t="shared" si="23"/>
        <v>否</v>
      </c>
      <c r="I210" s="732" t="str">
        <f t="shared" si="24"/>
        <v>项</v>
      </c>
      <c r="J210" s="686" t="str">
        <f t="shared" si="25"/>
        <v>201</v>
      </c>
      <c r="K210" s="686" t="str">
        <f t="shared" si="26"/>
        <v>20137</v>
      </c>
      <c r="L210" s="686" t="str">
        <f t="shared" si="27"/>
        <v>2013701</v>
      </c>
    </row>
    <row r="211" s="529" customFormat="1" ht="34.9" hidden="1" customHeight="1" spans="1:12">
      <c r="A211" s="484">
        <v>2013702</v>
      </c>
      <c r="B211" s="243" t="s">
        <v>152</v>
      </c>
      <c r="C211" s="300">
        <v>0</v>
      </c>
      <c r="D211" s="301">
        <v>0</v>
      </c>
      <c r="E211" s="548">
        <v>0</v>
      </c>
      <c r="F211" s="477" t="str">
        <f t="shared" si="21"/>
        <v/>
      </c>
      <c r="G211" s="477" t="str">
        <f t="shared" si="22"/>
        <v/>
      </c>
      <c r="H211" s="731" t="str">
        <f t="shared" si="23"/>
        <v>否</v>
      </c>
      <c r="I211" s="732" t="str">
        <f t="shared" si="24"/>
        <v>项</v>
      </c>
      <c r="J211" s="686" t="str">
        <f t="shared" si="25"/>
        <v>201</v>
      </c>
      <c r="K211" s="686" t="str">
        <f t="shared" si="26"/>
        <v>20137</v>
      </c>
      <c r="L211" s="686" t="str">
        <f t="shared" si="27"/>
        <v>2013702</v>
      </c>
    </row>
    <row r="212" s="529" customFormat="1" ht="34.9" hidden="1" customHeight="1" spans="1:12">
      <c r="A212" s="484">
        <v>2013703</v>
      </c>
      <c r="B212" s="243" t="s">
        <v>153</v>
      </c>
      <c r="C212" s="300">
        <v>0</v>
      </c>
      <c r="D212" s="301">
        <v>0</v>
      </c>
      <c r="E212" s="548">
        <v>0</v>
      </c>
      <c r="F212" s="477" t="str">
        <f t="shared" si="21"/>
        <v/>
      </c>
      <c r="G212" s="477" t="str">
        <f t="shared" si="22"/>
        <v/>
      </c>
      <c r="H212" s="731" t="str">
        <f t="shared" si="23"/>
        <v>否</v>
      </c>
      <c r="I212" s="732" t="str">
        <f t="shared" si="24"/>
        <v>项</v>
      </c>
      <c r="J212" s="686" t="str">
        <f t="shared" si="25"/>
        <v>201</v>
      </c>
      <c r="K212" s="686" t="str">
        <f t="shared" si="26"/>
        <v>20137</v>
      </c>
      <c r="L212" s="686" t="str">
        <f t="shared" si="27"/>
        <v>2013703</v>
      </c>
    </row>
    <row r="213" s="529" customFormat="1" ht="34.9" hidden="1" customHeight="1" spans="1:12">
      <c r="A213" s="484">
        <v>2013704</v>
      </c>
      <c r="B213" s="243" t="s">
        <v>263</v>
      </c>
      <c r="C213" s="300">
        <v>0</v>
      </c>
      <c r="D213" s="301">
        <v>0</v>
      </c>
      <c r="E213" s="301">
        <v>0</v>
      </c>
      <c r="F213" s="477" t="str">
        <f t="shared" si="21"/>
        <v/>
      </c>
      <c r="G213" s="477" t="str">
        <f t="shared" si="22"/>
        <v/>
      </c>
      <c r="H213" s="731" t="str">
        <f t="shared" si="23"/>
        <v>否</v>
      </c>
      <c r="I213" s="732" t="str">
        <f t="shared" si="24"/>
        <v>项</v>
      </c>
      <c r="J213" s="686" t="str">
        <f t="shared" si="25"/>
        <v>201</v>
      </c>
      <c r="K213" s="686" t="str">
        <f t="shared" si="26"/>
        <v>20137</v>
      </c>
      <c r="L213" s="686" t="str">
        <f t="shared" si="27"/>
        <v>2013704</v>
      </c>
    </row>
    <row r="214" s="529" customFormat="1" ht="34.9" hidden="1" customHeight="1" spans="1:12">
      <c r="A214" s="484">
        <v>2013750</v>
      </c>
      <c r="B214" s="243" t="s">
        <v>160</v>
      </c>
      <c r="C214" s="300">
        <v>0</v>
      </c>
      <c r="D214" s="301">
        <v>0</v>
      </c>
      <c r="E214" s="548">
        <v>0</v>
      </c>
      <c r="F214" s="477" t="str">
        <f t="shared" si="21"/>
        <v/>
      </c>
      <c r="G214" s="477" t="str">
        <f t="shared" si="22"/>
        <v/>
      </c>
      <c r="H214" s="731" t="str">
        <f t="shared" si="23"/>
        <v>否</v>
      </c>
      <c r="I214" s="732" t="str">
        <f t="shared" si="24"/>
        <v>项</v>
      </c>
      <c r="J214" s="686" t="str">
        <f t="shared" si="25"/>
        <v>201</v>
      </c>
      <c r="K214" s="686" t="str">
        <f t="shared" si="26"/>
        <v>20137</v>
      </c>
      <c r="L214" s="686" t="str">
        <f t="shared" si="27"/>
        <v>2013750</v>
      </c>
    </row>
    <row r="215" s="529" customFormat="1" ht="34.9" hidden="1" customHeight="1" spans="1:12">
      <c r="A215" s="484">
        <v>2013799</v>
      </c>
      <c r="B215" s="243" t="s">
        <v>264</v>
      </c>
      <c r="C215" s="300">
        <v>0</v>
      </c>
      <c r="D215" s="301">
        <v>0</v>
      </c>
      <c r="E215" s="548">
        <v>0</v>
      </c>
      <c r="F215" s="477" t="str">
        <f t="shared" si="21"/>
        <v/>
      </c>
      <c r="G215" s="477" t="str">
        <f t="shared" si="22"/>
        <v/>
      </c>
      <c r="H215" s="731" t="str">
        <f t="shared" si="23"/>
        <v>否</v>
      </c>
      <c r="I215" s="732" t="str">
        <f t="shared" si="24"/>
        <v>项</v>
      </c>
      <c r="J215" s="686" t="str">
        <f t="shared" si="25"/>
        <v>201</v>
      </c>
      <c r="K215" s="686" t="str">
        <f t="shared" si="26"/>
        <v>20137</v>
      </c>
      <c r="L215" s="686" t="str">
        <f t="shared" si="27"/>
        <v>2013799</v>
      </c>
    </row>
    <row r="216" s="529" customFormat="1" ht="34.9" customHeight="1" spans="1:12">
      <c r="A216" s="482">
        <v>20138</v>
      </c>
      <c r="B216" s="483" t="s">
        <v>265</v>
      </c>
      <c r="C216" s="693">
        <f>SUMIFS(C217:C$1300,$I217:$I$1300,"项",$K217:$K$1300,$A216)</f>
        <v>1245</v>
      </c>
      <c r="D216" s="693">
        <f>SUMIFS(D217:D$1300,$I217:$I$1300,"项",$K217:$K$1300,$A216)</f>
        <v>1266</v>
      </c>
      <c r="E216" s="693">
        <f>SUMIFS(E217:E$1300,$I217:$I$1300,"项",$K217:$K$1300,$A216)</f>
        <v>1276</v>
      </c>
      <c r="F216" s="477">
        <f t="shared" si="21"/>
        <v>0.0248995983935743</v>
      </c>
      <c r="G216" s="477">
        <f t="shared" si="22"/>
        <v>1.00789889415482</v>
      </c>
      <c r="H216" s="731" t="str">
        <f t="shared" si="23"/>
        <v>是</v>
      </c>
      <c r="I216" s="732" t="str">
        <f t="shared" si="24"/>
        <v>款</v>
      </c>
      <c r="J216" s="686" t="str">
        <f t="shared" si="25"/>
        <v>201</v>
      </c>
      <c r="K216" s="686" t="str">
        <f t="shared" si="26"/>
        <v>20138</v>
      </c>
      <c r="L216" s="686" t="str">
        <f t="shared" si="27"/>
        <v>20138</v>
      </c>
    </row>
    <row r="217" s="529" customFormat="1" ht="34.9" customHeight="1" spans="1:12">
      <c r="A217" s="484">
        <v>2013801</v>
      </c>
      <c r="B217" s="243" t="s">
        <v>151</v>
      </c>
      <c r="C217" s="561">
        <v>978</v>
      </c>
      <c r="D217" s="561">
        <v>902</v>
      </c>
      <c r="E217" s="478">
        <v>958</v>
      </c>
      <c r="F217" s="477">
        <f t="shared" si="21"/>
        <v>-0.0204498977505112</v>
      </c>
      <c r="G217" s="477">
        <f t="shared" si="22"/>
        <v>1.06208425720621</v>
      </c>
      <c r="H217" s="731" t="str">
        <f t="shared" si="23"/>
        <v>是</v>
      </c>
      <c r="I217" s="732" t="str">
        <f t="shared" si="24"/>
        <v>项</v>
      </c>
      <c r="J217" s="686" t="str">
        <f t="shared" si="25"/>
        <v>201</v>
      </c>
      <c r="K217" s="686" t="str">
        <f t="shared" si="26"/>
        <v>20138</v>
      </c>
      <c r="L217" s="686" t="str">
        <f t="shared" si="27"/>
        <v>2013801</v>
      </c>
    </row>
    <row r="218" s="529" customFormat="1" ht="34.9" hidden="1" customHeight="1" spans="1:12">
      <c r="A218" s="484">
        <v>2013802</v>
      </c>
      <c r="B218" s="243" t="s">
        <v>152</v>
      </c>
      <c r="C218" s="300">
        <v>0</v>
      </c>
      <c r="D218" s="301">
        <v>0</v>
      </c>
      <c r="E218" s="548">
        <v>0</v>
      </c>
      <c r="F218" s="477" t="str">
        <f t="shared" si="21"/>
        <v/>
      </c>
      <c r="G218" s="477" t="str">
        <f t="shared" si="22"/>
        <v/>
      </c>
      <c r="H218" s="731" t="str">
        <f t="shared" si="23"/>
        <v>否</v>
      </c>
      <c r="I218" s="732" t="str">
        <f t="shared" si="24"/>
        <v>项</v>
      </c>
      <c r="J218" s="686" t="str">
        <f t="shared" si="25"/>
        <v>201</v>
      </c>
      <c r="K218" s="686" t="str">
        <f t="shared" si="26"/>
        <v>20138</v>
      </c>
      <c r="L218" s="686" t="str">
        <f t="shared" si="27"/>
        <v>2013802</v>
      </c>
    </row>
    <row r="219" s="529" customFormat="1" ht="34.9" hidden="1" customHeight="1" spans="1:12">
      <c r="A219" s="484">
        <v>2013803</v>
      </c>
      <c r="B219" s="243" t="s">
        <v>153</v>
      </c>
      <c r="C219" s="300">
        <v>0</v>
      </c>
      <c r="D219" s="301">
        <v>0</v>
      </c>
      <c r="E219" s="301">
        <v>0</v>
      </c>
      <c r="F219" s="477" t="str">
        <f t="shared" si="21"/>
        <v/>
      </c>
      <c r="G219" s="477" t="str">
        <f t="shared" si="22"/>
        <v/>
      </c>
      <c r="H219" s="731" t="str">
        <f t="shared" si="23"/>
        <v>否</v>
      </c>
      <c r="I219" s="732" t="str">
        <f t="shared" si="24"/>
        <v>项</v>
      </c>
      <c r="J219" s="686" t="str">
        <f t="shared" si="25"/>
        <v>201</v>
      </c>
      <c r="K219" s="686" t="str">
        <f t="shared" si="26"/>
        <v>20138</v>
      </c>
      <c r="L219" s="686" t="str">
        <f t="shared" si="27"/>
        <v>2013803</v>
      </c>
    </row>
    <row r="220" s="529" customFormat="1" ht="34.9" hidden="1" customHeight="1" spans="1:12">
      <c r="A220" s="484">
        <v>2013804</v>
      </c>
      <c r="B220" s="243" t="s">
        <v>266</v>
      </c>
      <c r="C220" s="300">
        <v>0</v>
      </c>
      <c r="D220" s="301">
        <v>0</v>
      </c>
      <c r="E220" s="548">
        <v>0</v>
      </c>
      <c r="F220" s="477" t="str">
        <f t="shared" si="21"/>
        <v/>
      </c>
      <c r="G220" s="477" t="str">
        <f t="shared" si="22"/>
        <v/>
      </c>
      <c r="H220" s="731" t="str">
        <f t="shared" si="23"/>
        <v>否</v>
      </c>
      <c r="I220" s="732" t="str">
        <f t="shared" si="24"/>
        <v>项</v>
      </c>
      <c r="J220" s="686" t="str">
        <f t="shared" si="25"/>
        <v>201</v>
      </c>
      <c r="K220" s="686" t="str">
        <f t="shared" si="26"/>
        <v>20138</v>
      </c>
      <c r="L220" s="686" t="str">
        <f t="shared" si="27"/>
        <v>2013804</v>
      </c>
    </row>
    <row r="221" s="529" customFormat="1" ht="34.9" customHeight="1" spans="1:12">
      <c r="A221" s="484">
        <v>2013805</v>
      </c>
      <c r="B221" s="243" t="s">
        <v>267</v>
      </c>
      <c r="C221" s="561">
        <v>0</v>
      </c>
      <c r="D221" s="561">
        <v>5</v>
      </c>
      <c r="E221" s="478">
        <v>0</v>
      </c>
      <c r="F221" s="477" t="str">
        <f t="shared" si="21"/>
        <v/>
      </c>
      <c r="G221" s="477">
        <f t="shared" si="22"/>
        <v>0</v>
      </c>
      <c r="H221" s="731" t="str">
        <f t="shared" si="23"/>
        <v>是</v>
      </c>
      <c r="I221" s="732" t="str">
        <f t="shared" si="24"/>
        <v>项</v>
      </c>
      <c r="J221" s="686" t="str">
        <f t="shared" si="25"/>
        <v>201</v>
      </c>
      <c r="K221" s="686" t="str">
        <f t="shared" si="26"/>
        <v>20138</v>
      </c>
      <c r="L221" s="686" t="str">
        <f t="shared" si="27"/>
        <v>2013805</v>
      </c>
    </row>
    <row r="222" s="529" customFormat="1" ht="34.9" hidden="1" customHeight="1" spans="1:12">
      <c r="A222" s="484">
        <v>2013808</v>
      </c>
      <c r="B222" s="243" t="s">
        <v>192</v>
      </c>
      <c r="C222" s="300">
        <v>0</v>
      </c>
      <c r="D222" s="301">
        <v>0</v>
      </c>
      <c r="E222" s="548">
        <v>0</v>
      </c>
      <c r="F222" s="477" t="str">
        <f t="shared" si="21"/>
        <v/>
      </c>
      <c r="G222" s="477" t="str">
        <f t="shared" si="22"/>
        <v/>
      </c>
      <c r="H222" s="731" t="str">
        <f t="shared" si="23"/>
        <v>否</v>
      </c>
      <c r="I222" s="732" t="str">
        <f t="shared" si="24"/>
        <v>项</v>
      </c>
      <c r="J222" s="686" t="str">
        <f t="shared" si="25"/>
        <v>201</v>
      </c>
      <c r="K222" s="686" t="str">
        <f t="shared" si="26"/>
        <v>20138</v>
      </c>
      <c r="L222" s="686" t="str">
        <f t="shared" si="27"/>
        <v>2013808</v>
      </c>
    </row>
    <row r="223" s="529" customFormat="1" ht="34.9" customHeight="1" spans="1:12">
      <c r="A223" s="484">
        <v>2013810</v>
      </c>
      <c r="B223" s="243" t="s">
        <v>268</v>
      </c>
      <c r="C223" s="561">
        <v>0</v>
      </c>
      <c r="D223" s="561">
        <v>20</v>
      </c>
      <c r="E223" s="478">
        <v>0</v>
      </c>
      <c r="F223" s="477" t="str">
        <f t="shared" si="21"/>
        <v/>
      </c>
      <c r="G223" s="477">
        <f t="shared" si="22"/>
        <v>0</v>
      </c>
      <c r="H223" s="731" t="str">
        <f t="shared" si="23"/>
        <v>是</v>
      </c>
      <c r="I223" s="732" t="str">
        <f t="shared" si="24"/>
        <v>项</v>
      </c>
      <c r="J223" s="686" t="str">
        <f t="shared" si="25"/>
        <v>201</v>
      </c>
      <c r="K223" s="686" t="str">
        <f t="shared" si="26"/>
        <v>20138</v>
      </c>
      <c r="L223" s="686" t="str">
        <f t="shared" si="27"/>
        <v>2013810</v>
      </c>
    </row>
    <row r="224" s="529" customFormat="1" ht="34.9" hidden="1" customHeight="1" spans="1:12">
      <c r="A224" s="484">
        <v>2013812</v>
      </c>
      <c r="B224" s="243" t="s">
        <v>269</v>
      </c>
      <c r="C224" s="300">
        <v>0</v>
      </c>
      <c r="D224" s="301">
        <v>0</v>
      </c>
      <c r="E224" s="548">
        <v>0</v>
      </c>
      <c r="F224" s="477" t="str">
        <f t="shared" si="21"/>
        <v/>
      </c>
      <c r="G224" s="477" t="str">
        <f t="shared" si="22"/>
        <v/>
      </c>
      <c r="H224" s="731" t="str">
        <f t="shared" si="23"/>
        <v>否</v>
      </c>
      <c r="I224" s="732" t="str">
        <f t="shared" si="24"/>
        <v>项</v>
      </c>
      <c r="J224" s="686" t="str">
        <f t="shared" si="25"/>
        <v>201</v>
      </c>
      <c r="K224" s="686" t="str">
        <f t="shared" si="26"/>
        <v>20138</v>
      </c>
      <c r="L224" s="686" t="str">
        <f t="shared" si="27"/>
        <v>2013812</v>
      </c>
    </row>
    <row r="225" s="529" customFormat="1" ht="34.9" hidden="1" customHeight="1" spans="1:12">
      <c r="A225" s="484">
        <v>2013813</v>
      </c>
      <c r="B225" s="243" t="s">
        <v>270</v>
      </c>
      <c r="C225" s="300">
        <v>0</v>
      </c>
      <c r="D225" s="301">
        <v>0</v>
      </c>
      <c r="E225" s="301">
        <v>0</v>
      </c>
      <c r="F225" s="477" t="str">
        <f t="shared" si="21"/>
        <v/>
      </c>
      <c r="G225" s="477" t="str">
        <f t="shared" si="22"/>
        <v/>
      </c>
      <c r="H225" s="731" t="str">
        <f t="shared" si="23"/>
        <v>否</v>
      </c>
      <c r="I225" s="732" t="str">
        <f t="shared" si="24"/>
        <v>项</v>
      </c>
      <c r="J225" s="686" t="str">
        <f t="shared" si="25"/>
        <v>201</v>
      </c>
      <c r="K225" s="686" t="str">
        <f t="shared" si="26"/>
        <v>20138</v>
      </c>
      <c r="L225" s="686" t="str">
        <f t="shared" si="27"/>
        <v>2013813</v>
      </c>
    </row>
    <row r="226" s="529" customFormat="1" ht="34.9" hidden="1" customHeight="1" spans="1:12">
      <c r="A226" s="484">
        <v>2013814</v>
      </c>
      <c r="B226" s="243" t="s">
        <v>271</v>
      </c>
      <c r="C226" s="300">
        <v>0</v>
      </c>
      <c r="D226" s="301">
        <v>0</v>
      </c>
      <c r="E226" s="548">
        <v>0</v>
      </c>
      <c r="F226" s="477" t="str">
        <f t="shared" si="21"/>
        <v/>
      </c>
      <c r="G226" s="477" t="str">
        <f t="shared" si="22"/>
        <v/>
      </c>
      <c r="H226" s="731" t="str">
        <f t="shared" si="23"/>
        <v>否</v>
      </c>
      <c r="I226" s="732" t="str">
        <f t="shared" si="24"/>
        <v>项</v>
      </c>
      <c r="J226" s="686" t="str">
        <f t="shared" si="25"/>
        <v>201</v>
      </c>
      <c r="K226" s="686" t="str">
        <f t="shared" si="26"/>
        <v>20138</v>
      </c>
      <c r="L226" s="686" t="str">
        <f t="shared" si="27"/>
        <v>2013814</v>
      </c>
    </row>
    <row r="227" s="529" customFormat="1" ht="34.9" hidden="1" customHeight="1" spans="1:12">
      <c r="A227" s="484">
        <v>2013815</v>
      </c>
      <c r="B227" s="243" t="s">
        <v>272</v>
      </c>
      <c r="C227" s="300">
        <v>0</v>
      </c>
      <c r="D227" s="301">
        <v>0</v>
      </c>
      <c r="E227" s="548">
        <v>0</v>
      </c>
      <c r="F227" s="477" t="str">
        <f t="shared" si="21"/>
        <v/>
      </c>
      <c r="G227" s="477" t="str">
        <f t="shared" si="22"/>
        <v/>
      </c>
      <c r="H227" s="731" t="str">
        <f t="shared" si="23"/>
        <v>否</v>
      </c>
      <c r="I227" s="732" t="str">
        <f t="shared" si="24"/>
        <v>项</v>
      </c>
      <c r="J227" s="686" t="str">
        <f t="shared" si="25"/>
        <v>201</v>
      </c>
      <c r="K227" s="686" t="str">
        <f t="shared" si="26"/>
        <v>20138</v>
      </c>
      <c r="L227" s="686" t="str">
        <f t="shared" si="27"/>
        <v>2013815</v>
      </c>
    </row>
    <row r="228" s="529" customFormat="1" ht="34.9" customHeight="1" spans="1:12">
      <c r="A228" s="484">
        <v>2013816</v>
      </c>
      <c r="B228" s="243" t="s">
        <v>273</v>
      </c>
      <c r="C228" s="561">
        <v>0</v>
      </c>
      <c r="D228" s="561">
        <v>10</v>
      </c>
      <c r="E228" s="478">
        <v>14</v>
      </c>
      <c r="F228" s="477" t="str">
        <f t="shared" si="21"/>
        <v/>
      </c>
      <c r="G228" s="477">
        <f t="shared" si="22"/>
        <v>1.4</v>
      </c>
      <c r="H228" s="731" t="str">
        <f t="shared" si="23"/>
        <v>是</v>
      </c>
      <c r="I228" s="732" t="str">
        <f t="shared" si="24"/>
        <v>项</v>
      </c>
      <c r="J228" s="686" t="str">
        <f t="shared" si="25"/>
        <v>201</v>
      </c>
      <c r="K228" s="686" t="str">
        <f t="shared" si="26"/>
        <v>20138</v>
      </c>
      <c r="L228" s="686" t="str">
        <f t="shared" si="27"/>
        <v>2013816</v>
      </c>
    </row>
    <row r="229" s="529" customFormat="1" ht="34.9" customHeight="1" spans="1:12">
      <c r="A229" s="484">
        <v>2013850</v>
      </c>
      <c r="B229" s="243" t="s">
        <v>160</v>
      </c>
      <c r="C229" s="561">
        <v>217</v>
      </c>
      <c r="D229" s="561">
        <v>241</v>
      </c>
      <c r="E229" s="478">
        <v>279</v>
      </c>
      <c r="F229" s="477">
        <f t="shared" si="21"/>
        <v>0.285714285714286</v>
      </c>
      <c r="G229" s="477">
        <f t="shared" si="22"/>
        <v>1.15767634854772</v>
      </c>
      <c r="H229" s="731" t="str">
        <f t="shared" si="23"/>
        <v>是</v>
      </c>
      <c r="I229" s="732" t="str">
        <f t="shared" si="24"/>
        <v>项</v>
      </c>
      <c r="J229" s="686" t="str">
        <f t="shared" si="25"/>
        <v>201</v>
      </c>
      <c r="K229" s="686" t="str">
        <f t="shared" si="26"/>
        <v>20138</v>
      </c>
      <c r="L229" s="686" t="str">
        <f t="shared" si="27"/>
        <v>2013850</v>
      </c>
    </row>
    <row r="230" s="529" customFormat="1" ht="34.9" customHeight="1" spans="1:12">
      <c r="A230" s="484">
        <v>2013899</v>
      </c>
      <c r="B230" s="243" t="s">
        <v>274</v>
      </c>
      <c r="C230" s="561">
        <v>50</v>
      </c>
      <c r="D230" s="561">
        <v>88</v>
      </c>
      <c r="E230" s="478">
        <v>25</v>
      </c>
      <c r="F230" s="477">
        <f t="shared" si="21"/>
        <v>-0.5</v>
      </c>
      <c r="G230" s="477">
        <f t="shared" si="22"/>
        <v>0.284090909090909</v>
      </c>
      <c r="H230" s="731" t="str">
        <f t="shared" si="23"/>
        <v>是</v>
      </c>
      <c r="I230" s="732" t="str">
        <f t="shared" si="24"/>
        <v>项</v>
      </c>
      <c r="J230" s="686" t="str">
        <f t="shared" si="25"/>
        <v>201</v>
      </c>
      <c r="K230" s="686" t="str">
        <f t="shared" si="26"/>
        <v>20138</v>
      </c>
      <c r="L230" s="686" t="str">
        <f t="shared" si="27"/>
        <v>2013899</v>
      </c>
    </row>
    <row r="231" s="529" customFormat="1" ht="34.9" customHeight="1" spans="1:12">
      <c r="A231" s="482">
        <v>20139</v>
      </c>
      <c r="B231" s="483" t="s">
        <v>1157</v>
      </c>
      <c r="C231" s="693">
        <f>SUMIFS(C232:C$1300,$I232:$I$1300,"项",$K232:$K$1300,$A231)</f>
        <v>8</v>
      </c>
      <c r="D231" s="693">
        <f>SUMIFS(D232:D$1300,$I232:$I$1300,"项",$K232:$K$1300,$A231)</f>
        <v>5684</v>
      </c>
      <c r="E231" s="693">
        <f>SUMIFS(E232:E$1300,$I232:$I$1300,"项",$K232:$K$1300,$A231)</f>
        <v>4792</v>
      </c>
      <c r="F231" s="477">
        <f t="shared" si="21"/>
        <v>598</v>
      </c>
      <c r="G231" s="477">
        <f t="shared" si="22"/>
        <v>0.843068261787474</v>
      </c>
      <c r="H231" s="731" t="str">
        <f t="shared" si="23"/>
        <v>是</v>
      </c>
      <c r="I231" s="732" t="str">
        <f t="shared" si="24"/>
        <v>款</v>
      </c>
      <c r="J231" s="686" t="str">
        <f t="shared" si="25"/>
        <v>201</v>
      </c>
      <c r="K231" s="686" t="str">
        <f t="shared" si="26"/>
        <v>20139</v>
      </c>
      <c r="L231" s="686" t="str">
        <f t="shared" si="27"/>
        <v>20139</v>
      </c>
    </row>
    <row r="232" s="529" customFormat="1" ht="34.9" customHeight="1" spans="1:12">
      <c r="A232" s="484">
        <v>2013901</v>
      </c>
      <c r="B232" s="243" t="s">
        <v>276</v>
      </c>
      <c r="C232" s="561">
        <v>8</v>
      </c>
      <c r="D232" s="561">
        <v>123</v>
      </c>
      <c r="E232" s="561">
        <v>153</v>
      </c>
      <c r="F232" s="477">
        <f t="shared" si="21"/>
        <v>18.125</v>
      </c>
      <c r="G232" s="477">
        <f t="shared" si="22"/>
        <v>1.24390243902439</v>
      </c>
      <c r="H232" s="731" t="str">
        <f t="shared" si="23"/>
        <v>是</v>
      </c>
      <c r="I232" s="732" t="str">
        <f t="shared" si="24"/>
        <v>项</v>
      </c>
      <c r="J232" s="686" t="str">
        <f t="shared" si="25"/>
        <v>201</v>
      </c>
      <c r="K232" s="686" t="str">
        <f t="shared" si="26"/>
        <v>20139</v>
      </c>
      <c r="L232" s="686" t="str">
        <f t="shared" si="27"/>
        <v>2013901</v>
      </c>
    </row>
    <row r="233" s="529" customFormat="1" ht="34.9" customHeight="1" spans="1:12">
      <c r="A233" s="484">
        <v>2013902</v>
      </c>
      <c r="B233" s="243" t="s">
        <v>277</v>
      </c>
      <c r="C233" s="561">
        <v>0</v>
      </c>
      <c r="D233" s="561">
        <v>0</v>
      </c>
      <c r="E233" s="478">
        <v>1444</v>
      </c>
      <c r="F233" s="477" t="str">
        <f t="shared" si="21"/>
        <v/>
      </c>
      <c r="G233" s="477" t="str">
        <f t="shared" si="22"/>
        <v/>
      </c>
      <c r="H233" s="731" t="str">
        <f t="shared" si="23"/>
        <v>是</v>
      </c>
      <c r="I233" s="732" t="str">
        <f t="shared" si="24"/>
        <v>项</v>
      </c>
      <c r="J233" s="686" t="str">
        <f t="shared" si="25"/>
        <v>201</v>
      </c>
      <c r="K233" s="686" t="str">
        <f t="shared" si="26"/>
        <v>20139</v>
      </c>
      <c r="L233" s="686" t="str">
        <f t="shared" si="27"/>
        <v>2013902</v>
      </c>
    </row>
    <row r="234" s="529" customFormat="1" ht="34.9" hidden="1" customHeight="1" spans="1:12">
      <c r="A234" s="484">
        <v>2013903</v>
      </c>
      <c r="B234" s="243" t="s">
        <v>278</v>
      </c>
      <c r="C234" s="300">
        <v>0</v>
      </c>
      <c r="D234" s="301">
        <v>0</v>
      </c>
      <c r="E234" s="548">
        <v>0</v>
      </c>
      <c r="F234" s="477" t="str">
        <f t="shared" si="21"/>
        <v/>
      </c>
      <c r="G234" s="477" t="str">
        <f t="shared" si="22"/>
        <v/>
      </c>
      <c r="H234" s="731" t="str">
        <f t="shared" si="23"/>
        <v>否</v>
      </c>
      <c r="I234" s="732" t="str">
        <f t="shared" si="24"/>
        <v>项</v>
      </c>
      <c r="J234" s="686" t="str">
        <f t="shared" si="25"/>
        <v>201</v>
      </c>
      <c r="K234" s="686" t="str">
        <f t="shared" si="26"/>
        <v>20139</v>
      </c>
      <c r="L234" s="686" t="str">
        <f t="shared" si="27"/>
        <v>2013903</v>
      </c>
    </row>
    <row r="235" s="529" customFormat="1" ht="34.9" customHeight="1" spans="1:12">
      <c r="A235" s="484">
        <v>2013904</v>
      </c>
      <c r="B235" s="243" t="s">
        <v>279</v>
      </c>
      <c r="C235" s="561">
        <v>0</v>
      </c>
      <c r="D235" s="561">
        <v>5213</v>
      </c>
      <c r="E235" s="478">
        <v>3041</v>
      </c>
      <c r="F235" s="477" t="str">
        <f t="shared" si="21"/>
        <v/>
      </c>
      <c r="G235" s="477">
        <f t="shared" si="22"/>
        <v>0.583349319010167</v>
      </c>
      <c r="H235" s="731" t="str">
        <f t="shared" si="23"/>
        <v>是</v>
      </c>
      <c r="I235" s="732" t="str">
        <f t="shared" si="24"/>
        <v>项</v>
      </c>
      <c r="J235" s="686" t="str">
        <f t="shared" si="25"/>
        <v>201</v>
      </c>
      <c r="K235" s="686" t="str">
        <f t="shared" si="26"/>
        <v>20139</v>
      </c>
      <c r="L235" s="686" t="str">
        <f t="shared" si="27"/>
        <v>2013904</v>
      </c>
    </row>
    <row r="236" s="529" customFormat="1" ht="34.9" hidden="1" customHeight="1" spans="1:12">
      <c r="A236" s="484">
        <v>2013950</v>
      </c>
      <c r="B236" s="243" t="s">
        <v>280</v>
      </c>
      <c r="C236" s="300">
        <v>0</v>
      </c>
      <c r="D236" s="301">
        <v>0</v>
      </c>
      <c r="E236" s="548">
        <v>0</v>
      </c>
      <c r="F236" s="477" t="str">
        <f t="shared" si="21"/>
        <v/>
      </c>
      <c r="G236" s="477" t="str">
        <f t="shared" si="22"/>
        <v/>
      </c>
      <c r="H236" s="731" t="str">
        <f t="shared" si="23"/>
        <v>否</v>
      </c>
      <c r="I236" s="732" t="str">
        <f t="shared" si="24"/>
        <v>项</v>
      </c>
      <c r="J236" s="686" t="str">
        <f t="shared" si="25"/>
        <v>201</v>
      </c>
      <c r="K236" s="686" t="str">
        <f t="shared" si="26"/>
        <v>20139</v>
      </c>
      <c r="L236" s="686" t="str">
        <f t="shared" si="27"/>
        <v>2013950</v>
      </c>
    </row>
    <row r="237" s="529" customFormat="1" ht="34.9" customHeight="1" spans="1:12">
      <c r="A237" s="484">
        <v>2013999</v>
      </c>
      <c r="B237" s="243" t="s">
        <v>281</v>
      </c>
      <c r="C237" s="561">
        <v>0</v>
      </c>
      <c r="D237" s="561">
        <v>348</v>
      </c>
      <c r="E237" s="478">
        <v>154</v>
      </c>
      <c r="F237" s="477" t="str">
        <f t="shared" si="21"/>
        <v/>
      </c>
      <c r="G237" s="477">
        <f t="shared" si="22"/>
        <v>0.442528735632184</v>
      </c>
      <c r="H237" s="731" t="str">
        <f t="shared" si="23"/>
        <v>是</v>
      </c>
      <c r="I237" s="732" t="str">
        <f t="shared" si="24"/>
        <v>项</v>
      </c>
      <c r="J237" s="686" t="str">
        <f t="shared" si="25"/>
        <v>201</v>
      </c>
      <c r="K237" s="686" t="str">
        <f t="shared" si="26"/>
        <v>20139</v>
      </c>
      <c r="L237" s="686" t="str">
        <f t="shared" si="27"/>
        <v>2013999</v>
      </c>
    </row>
    <row r="238" s="529" customFormat="1" ht="34.9" customHeight="1" spans="1:12">
      <c r="A238" s="482">
        <v>20140</v>
      </c>
      <c r="B238" s="483" t="s">
        <v>282</v>
      </c>
      <c r="C238" s="693">
        <f>SUMIFS(C239:C$1300,$I239:$I$1300,"项",$K239:$K$1300,$A238)</f>
        <v>224</v>
      </c>
      <c r="D238" s="693">
        <f>SUMIFS(D239:D$1300,$I239:$I$1300,"项",$K239:$K$1300,$A238)</f>
        <v>211</v>
      </c>
      <c r="E238" s="693">
        <f>SUMIFS(E239:E$1300,$I239:$I$1300,"项",$K239:$K$1300,$A238)</f>
        <v>207</v>
      </c>
      <c r="F238" s="477">
        <f t="shared" si="21"/>
        <v>-0.0758928571428571</v>
      </c>
      <c r="G238" s="477">
        <f t="shared" si="22"/>
        <v>0.981042654028436</v>
      </c>
      <c r="H238" s="731" t="str">
        <f t="shared" si="23"/>
        <v>是</v>
      </c>
      <c r="I238" s="732" t="str">
        <f t="shared" si="24"/>
        <v>款</v>
      </c>
      <c r="J238" s="686" t="str">
        <f t="shared" si="25"/>
        <v>201</v>
      </c>
      <c r="K238" s="686" t="str">
        <f t="shared" si="26"/>
        <v>20140</v>
      </c>
      <c r="L238" s="686" t="str">
        <f t="shared" si="27"/>
        <v>20140</v>
      </c>
    </row>
    <row r="239" s="529" customFormat="1" ht="34.9" customHeight="1" spans="1:12">
      <c r="A239" s="484">
        <v>2014001</v>
      </c>
      <c r="B239" s="243" t="s">
        <v>276</v>
      </c>
      <c r="C239" s="561">
        <v>218</v>
      </c>
      <c r="D239" s="561">
        <v>192</v>
      </c>
      <c r="E239" s="478">
        <v>196</v>
      </c>
      <c r="F239" s="477">
        <f t="shared" si="21"/>
        <v>-0.100917431192661</v>
      </c>
      <c r="G239" s="477">
        <f t="shared" si="22"/>
        <v>1.02083333333333</v>
      </c>
      <c r="H239" s="731" t="str">
        <f t="shared" si="23"/>
        <v>是</v>
      </c>
      <c r="I239" s="732" t="str">
        <f t="shared" si="24"/>
        <v>项</v>
      </c>
      <c r="J239" s="686" t="str">
        <f t="shared" si="25"/>
        <v>201</v>
      </c>
      <c r="K239" s="686" t="str">
        <f t="shared" si="26"/>
        <v>20140</v>
      </c>
      <c r="L239" s="686" t="str">
        <f t="shared" si="27"/>
        <v>2014001</v>
      </c>
    </row>
    <row r="240" s="529" customFormat="1" ht="34.9" hidden="1" customHeight="1" spans="1:12">
      <c r="A240" s="484">
        <v>2014002</v>
      </c>
      <c r="B240" s="243" t="s">
        <v>277</v>
      </c>
      <c r="C240" s="300">
        <v>0</v>
      </c>
      <c r="D240" s="301">
        <v>0</v>
      </c>
      <c r="E240" s="548">
        <v>0</v>
      </c>
      <c r="F240" s="477" t="str">
        <f t="shared" si="21"/>
        <v/>
      </c>
      <c r="G240" s="477" t="str">
        <f t="shared" si="22"/>
        <v/>
      </c>
      <c r="H240" s="731" t="str">
        <f t="shared" si="23"/>
        <v>否</v>
      </c>
      <c r="I240" s="732" t="str">
        <f t="shared" si="24"/>
        <v>项</v>
      </c>
      <c r="J240" s="686" t="str">
        <f t="shared" si="25"/>
        <v>201</v>
      </c>
      <c r="K240" s="686" t="str">
        <f t="shared" si="26"/>
        <v>20140</v>
      </c>
      <c r="L240" s="686" t="str">
        <f t="shared" si="27"/>
        <v>2014002</v>
      </c>
    </row>
    <row r="241" s="529" customFormat="1" ht="34.9" hidden="1" customHeight="1" spans="1:12">
      <c r="A241" s="484">
        <v>2014003</v>
      </c>
      <c r="B241" s="243" t="s">
        <v>278</v>
      </c>
      <c r="C241" s="300">
        <v>0</v>
      </c>
      <c r="D241" s="301">
        <v>0</v>
      </c>
      <c r="E241" s="548">
        <v>0</v>
      </c>
      <c r="F241" s="477" t="str">
        <f t="shared" si="21"/>
        <v/>
      </c>
      <c r="G241" s="477" t="str">
        <f t="shared" si="22"/>
        <v/>
      </c>
      <c r="H241" s="731" t="str">
        <f t="shared" si="23"/>
        <v>否</v>
      </c>
      <c r="I241" s="732" t="str">
        <f t="shared" si="24"/>
        <v>项</v>
      </c>
      <c r="J241" s="686" t="str">
        <f t="shared" si="25"/>
        <v>201</v>
      </c>
      <c r="K241" s="686" t="str">
        <f t="shared" si="26"/>
        <v>20140</v>
      </c>
      <c r="L241" s="686" t="str">
        <f t="shared" si="27"/>
        <v>2014003</v>
      </c>
    </row>
    <row r="242" s="529" customFormat="1" ht="34.9" customHeight="1" spans="1:12">
      <c r="A242" s="484">
        <v>2014004</v>
      </c>
      <c r="B242" s="243" t="s">
        <v>283</v>
      </c>
      <c r="C242" s="561">
        <v>6</v>
      </c>
      <c r="D242" s="561">
        <v>19</v>
      </c>
      <c r="E242" s="478">
        <v>11</v>
      </c>
      <c r="F242" s="477">
        <f t="shared" si="21"/>
        <v>0.833333333333333</v>
      </c>
      <c r="G242" s="477">
        <f t="shared" si="22"/>
        <v>0.578947368421053</v>
      </c>
      <c r="H242" s="731" t="str">
        <f t="shared" si="23"/>
        <v>是</v>
      </c>
      <c r="I242" s="732" t="str">
        <f t="shared" si="24"/>
        <v>项</v>
      </c>
      <c r="J242" s="686" t="str">
        <f t="shared" si="25"/>
        <v>201</v>
      </c>
      <c r="K242" s="686" t="str">
        <f t="shared" si="26"/>
        <v>20140</v>
      </c>
      <c r="L242" s="686" t="str">
        <f t="shared" si="27"/>
        <v>2014004</v>
      </c>
    </row>
    <row r="243" s="529" customFormat="1" ht="34.9" hidden="1" customHeight="1" spans="1:12">
      <c r="A243" s="484">
        <v>2014099</v>
      </c>
      <c r="B243" s="243" t="s">
        <v>284</v>
      </c>
      <c r="C243" s="300">
        <v>0</v>
      </c>
      <c r="D243" s="301">
        <v>0</v>
      </c>
      <c r="E243" s="548">
        <v>0</v>
      </c>
      <c r="F243" s="477" t="str">
        <f t="shared" si="21"/>
        <v/>
      </c>
      <c r="G243" s="477" t="str">
        <f t="shared" si="22"/>
        <v/>
      </c>
      <c r="H243" s="731" t="str">
        <f t="shared" si="23"/>
        <v>否</v>
      </c>
      <c r="I243" s="732" t="str">
        <f t="shared" si="24"/>
        <v>项</v>
      </c>
      <c r="J243" s="686" t="str">
        <f t="shared" si="25"/>
        <v>201</v>
      </c>
      <c r="K243" s="686" t="str">
        <f t="shared" si="26"/>
        <v>20140</v>
      </c>
      <c r="L243" s="686" t="str">
        <f t="shared" si="27"/>
        <v>2014099</v>
      </c>
    </row>
    <row r="244" s="529" customFormat="1" ht="34.9" customHeight="1" spans="1:12">
      <c r="A244" s="482">
        <v>20199</v>
      </c>
      <c r="B244" s="483" t="s">
        <v>286</v>
      </c>
      <c r="C244" s="693">
        <f>SUMIFS(C245:C$1300,$I245:$I$1300,"项",$K245:$K$1300,$A244)</f>
        <v>0</v>
      </c>
      <c r="D244" s="693">
        <f>SUMIFS(D245:D$1300,$I245:$I$1300,"项",$K245:$K$1300,$A244)</f>
        <v>0</v>
      </c>
      <c r="E244" s="693">
        <f>SUMIFS(E245:E$1300,$I245:$I$1300,"项",$K245:$K$1300,$A244)</f>
        <v>42</v>
      </c>
      <c r="F244" s="477" t="str">
        <f t="shared" si="21"/>
        <v/>
      </c>
      <c r="G244" s="477" t="str">
        <f t="shared" si="22"/>
        <v/>
      </c>
      <c r="H244" s="731" t="str">
        <f t="shared" si="23"/>
        <v>是</v>
      </c>
      <c r="I244" s="732" t="str">
        <f t="shared" si="24"/>
        <v>款</v>
      </c>
      <c r="J244" s="686" t="str">
        <f t="shared" si="25"/>
        <v>201</v>
      </c>
      <c r="K244" s="686" t="str">
        <f t="shared" si="26"/>
        <v>20199</v>
      </c>
      <c r="L244" s="686" t="str">
        <f t="shared" si="27"/>
        <v>20199</v>
      </c>
    </row>
    <row r="245" s="529" customFormat="1" ht="34.9" hidden="1" customHeight="1" spans="1:12">
      <c r="A245" s="484">
        <v>2019901</v>
      </c>
      <c r="B245" s="243" t="s">
        <v>287</v>
      </c>
      <c r="C245" s="300">
        <v>0</v>
      </c>
      <c r="D245" s="301">
        <v>0</v>
      </c>
      <c r="E245" s="548">
        <v>0</v>
      </c>
      <c r="F245" s="477" t="str">
        <f t="shared" si="21"/>
        <v/>
      </c>
      <c r="G245" s="477" t="str">
        <f t="shared" si="22"/>
        <v/>
      </c>
      <c r="H245" s="731" t="str">
        <f t="shared" si="23"/>
        <v>否</v>
      </c>
      <c r="I245" s="732" t="str">
        <f t="shared" si="24"/>
        <v>项</v>
      </c>
      <c r="J245" s="686" t="str">
        <f t="shared" si="25"/>
        <v>201</v>
      </c>
      <c r="K245" s="686" t="str">
        <f t="shared" si="26"/>
        <v>20199</v>
      </c>
      <c r="L245" s="686" t="str">
        <f t="shared" si="27"/>
        <v>2019901</v>
      </c>
    </row>
    <row r="246" s="529" customFormat="1" ht="34.9" customHeight="1" spans="1:12">
      <c r="A246" s="484">
        <v>2019999</v>
      </c>
      <c r="B246" s="243" t="s">
        <v>288</v>
      </c>
      <c r="C246" s="561">
        <v>0</v>
      </c>
      <c r="D246" s="561">
        <v>0</v>
      </c>
      <c r="E246" s="478">
        <v>42</v>
      </c>
      <c r="F246" s="477" t="str">
        <f t="shared" si="21"/>
        <v/>
      </c>
      <c r="G246" s="477" t="str">
        <f t="shared" si="22"/>
        <v/>
      </c>
      <c r="H246" s="731" t="str">
        <f t="shared" si="23"/>
        <v>是</v>
      </c>
      <c r="I246" s="732" t="str">
        <f t="shared" si="24"/>
        <v>项</v>
      </c>
      <c r="J246" s="686" t="str">
        <f t="shared" si="25"/>
        <v>201</v>
      </c>
      <c r="K246" s="686" t="str">
        <f t="shared" si="26"/>
        <v>20199</v>
      </c>
      <c r="L246" s="686" t="str">
        <f t="shared" si="27"/>
        <v>2019999</v>
      </c>
    </row>
    <row r="247" s="529" customFormat="1" ht="34.9" customHeight="1" spans="1:12">
      <c r="A247" s="730">
        <v>202</v>
      </c>
      <c r="B247" s="185" t="s">
        <v>85</v>
      </c>
      <c r="C247" s="353">
        <f>SUMIFS(C248:C$1300,$I248:$I$1300,"款",$J248:$J$1300,$A247)</f>
        <v>0</v>
      </c>
      <c r="D247" s="353">
        <f>SUMIFS(D248:D$1300,$I248:$I$1300,"款",$J248:$J$1300,$A247)</f>
        <v>0</v>
      </c>
      <c r="E247" s="353">
        <f>SUMIFS(E248:E$1300,$I248:$I$1300,"款",$J248:$J$1300,$A247)</f>
        <v>0</v>
      </c>
      <c r="F247" s="471" t="str">
        <f t="shared" si="21"/>
        <v/>
      </c>
      <c r="G247" s="471" t="str">
        <f t="shared" si="22"/>
        <v/>
      </c>
      <c r="H247" s="731" t="str">
        <f t="shared" si="23"/>
        <v>是</v>
      </c>
      <c r="I247" s="732" t="str">
        <f t="shared" si="24"/>
        <v>类</v>
      </c>
      <c r="J247" s="686" t="str">
        <f t="shared" si="25"/>
        <v>202</v>
      </c>
      <c r="K247" s="686" t="str">
        <f t="shared" si="26"/>
        <v>202</v>
      </c>
      <c r="L247" s="686" t="str">
        <f t="shared" si="27"/>
        <v>202</v>
      </c>
    </row>
    <row r="248" s="529" customFormat="1" ht="34.9" hidden="1" customHeight="1" spans="1:12">
      <c r="A248" s="482">
        <v>20205</v>
      </c>
      <c r="B248" s="483" t="s">
        <v>289</v>
      </c>
      <c r="C248" s="297">
        <f>SUMIFS(C249:C$1300,$I249:$I$1300,"项",$K249:$K$1300,$A248)</f>
        <v>0</v>
      </c>
      <c r="D248" s="297">
        <f>SUMIFS(D249:D$1300,$I249:$I$1300,"项",$K249:$K$1300,$A248)</f>
        <v>0</v>
      </c>
      <c r="E248" s="297">
        <f>SUMIFS(E249:E$1300,$I249:$I$1300,"项",$K249:$K$1300,$A248)</f>
        <v>0</v>
      </c>
      <c r="F248" s="477" t="str">
        <f t="shared" si="21"/>
        <v/>
      </c>
      <c r="G248" s="477" t="str">
        <f t="shared" si="22"/>
        <v/>
      </c>
      <c r="H248" s="731" t="str">
        <f t="shared" si="23"/>
        <v>否</v>
      </c>
      <c r="I248" s="732" t="str">
        <f t="shared" si="24"/>
        <v>款</v>
      </c>
      <c r="J248" s="686" t="str">
        <f t="shared" si="25"/>
        <v>202</v>
      </c>
      <c r="K248" s="686" t="str">
        <f t="shared" si="26"/>
        <v>20205</v>
      </c>
      <c r="L248" s="686" t="str">
        <f t="shared" si="27"/>
        <v>20205</v>
      </c>
    </row>
    <row r="249" s="529" customFormat="1" ht="34.9" hidden="1" customHeight="1" spans="1:12">
      <c r="A249" s="482">
        <v>20299</v>
      </c>
      <c r="B249" s="483" t="s">
        <v>290</v>
      </c>
      <c r="C249" s="297">
        <f>SUMIFS(C250:C$1300,$I250:$I$1300,"项",$K250:$K$1300,$A249)</f>
        <v>0</v>
      </c>
      <c r="D249" s="297">
        <f>SUMIFS(D250:D$1300,$I250:$I$1300,"项",$K250:$K$1300,$A249)</f>
        <v>0</v>
      </c>
      <c r="E249" s="297">
        <f>SUMIFS(E250:E$1300,$I250:$I$1300,"项",$K250:$K$1300,$A249)</f>
        <v>0</v>
      </c>
      <c r="F249" s="477" t="str">
        <f t="shared" si="21"/>
        <v/>
      </c>
      <c r="G249" s="477" t="str">
        <f t="shared" si="22"/>
        <v/>
      </c>
      <c r="H249" s="731" t="str">
        <f t="shared" si="23"/>
        <v>否</v>
      </c>
      <c r="I249" s="732" t="str">
        <f t="shared" si="24"/>
        <v>款</v>
      </c>
      <c r="J249" s="686" t="str">
        <f t="shared" si="25"/>
        <v>202</v>
      </c>
      <c r="K249" s="686" t="str">
        <f t="shared" si="26"/>
        <v>20299</v>
      </c>
      <c r="L249" s="686" t="str">
        <f t="shared" si="27"/>
        <v>20299</v>
      </c>
    </row>
    <row r="250" s="529" customFormat="1" ht="34.9" customHeight="1" spans="1:12">
      <c r="A250" s="730">
        <v>203</v>
      </c>
      <c r="B250" s="185" t="s">
        <v>87</v>
      </c>
      <c r="C250" s="353">
        <f>SUMIFS(C251:C$1300,$I251:$I$1300,"款",$J251:$J$1300,$A250)</f>
        <v>0</v>
      </c>
      <c r="D250" s="353">
        <f>SUMIFS(D251:D$1300,$I251:$I$1300,"款",$J251:$J$1300,$A250)</f>
        <v>20</v>
      </c>
      <c r="E250" s="353">
        <f>SUMIFS(E251:E$1300,$I251:$I$1300,"款",$J251:$J$1300,$A250)</f>
        <v>0</v>
      </c>
      <c r="F250" s="471" t="str">
        <f t="shared" si="21"/>
        <v/>
      </c>
      <c r="G250" s="471">
        <f t="shared" si="22"/>
        <v>0</v>
      </c>
      <c r="H250" s="731" t="str">
        <f t="shared" si="23"/>
        <v>是</v>
      </c>
      <c r="I250" s="732" t="str">
        <f t="shared" si="24"/>
        <v>类</v>
      </c>
      <c r="J250" s="686" t="str">
        <f t="shared" si="25"/>
        <v>203</v>
      </c>
      <c r="K250" s="686" t="str">
        <f t="shared" si="26"/>
        <v>203</v>
      </c>
      <c r="L250" s="686" t="str">
        <f t="shared" si="27"/>
        <v>203</v>
      </c>
    </row>
    <row r="251" s="529" customFormat="1" ht="34.9" hidden="1" customHeight="1" spans="1:12">
      <c r="A251" s="482">
        <v>20301</v>
      </c>
      <c r="B251" s="483" t="s">
        <v>291</v>
      </c>
      <c r="C251" s="297">
        <f>SUMIFS(C252:C$1300,$I252:$I$1300,"项",$K252:$K$1300,$A251)</f>
        <v>0</v>
      </c>
      <c r="D251" s="297">
        <f>SUMIFS(D252:D$1300,$I252:$I$1300,"项",$K252:$K$1300,$A251)</f>
        <v>0</v>
      </c>
      <c r="E251" s="297">
        <f>SUMIFS(E252:E$1300,$I252:$I$1300,"项",$K252:$K$1300,$A251)</f>
        <v>0</v>
      </c>
      <c r="F251" s="477" t="str">
        <f t="shared" si="21"/>
        <v/>
      </c>
      <c r="G251" s="477" t="str">
        <f t="shared" si="22"/>
        <v/>
      </c>
      <c r="H251" s="731" t="str">
        <f t="shared" si="23"/>
        <v>否</v>
      </c>
      <c r="I251" s="732" t="str">
        <f t="shared" si="24"/>
        <v>款</v>
      </c>
      <c r="J251" s="686" t="str">
        <f t="shared" si="25"/>
        <v>203</v>
      </c>
      <c r="K251" s="686" t="str">
        <f t="shared" si="26"/>
        <v>20301</v>
      </c>
      <c r="L251" s="686" t="str">
        <f t="shared" si="27"/>
        <v>20301</v>
      </c>
    </row>
    <row r="252" s="529" customFormat="1" ht="34.9" hidden="1" customHeight="1" spans="1:12">
      <c r="A252" s="484">
        <v>2030101</v>
      </c>
      <c r="B252" s="243" t="s">
        <v>292</v>
      </c>
      <c r="C252" s="300">
        <v>0</v>
      </c>
      <c r="D252" s="301">
        <v>0</v>
      </c>
      <c r="E252" s="548">
        <v>0</v>
      </c>
      <c r="F252" s="477" t="str">
        <f t="shared" si="21"/>
        <v/>
      </c>
      <c r="G252" s="477" t="str">
        <f t="shared" si="22"/>
        <v/>
      </c>
      <c r="H252" s="731" t="str">
        <f t="shared" si="23"/>
        <v>否</v>
      </c>
      <c r="I252" s="732" t="str">
        <f t="shared" si="24"/>
        <v>项</v>
      </c>
      <c r="J252" s="686" t="str">
        <f t="shared" si="25"/>
        <v>203</v>
      </c>
      <c r="K252" s="686" t="str">
        <f t="shared" si="26"/>
        <v>20301</v>
      </c>
      <c r="L252" s="686" t="str">
        <f t="shared" si="27"/>
        <v>2030101</v>
      </c>
    </row>
    <row r="253" s="529" customFormat="1" ht="34.9" hidden="1" customHeight="1" spans="1:12">
      <c r="A253" s="484">
        <v>2030102</v>
      </c>
      <c r="B253" s="243" t="s">
        <v>293</v>
      </c>
      <c r="C253" s="300">
        <v>0</v>
      </c>
      <c r="D253" s="301">
        <v>0</v>
      </c>
      <c r="E253" s="548">
        <v>0</v>
      </c>
      <c r="F253" s="477" t="str">
        <f t="shared" si="21"/>
        <v/>
      </c>
      <c r="G253" s="477" t="str">
        <f t="shared" si="22"/>
        <v/>
      </c>
      <c r="H253" s="731" t="str">
        <f t="shared" si="23"/>
        <v>否</v>
      </c>
      <c r="I253" s="732" t="str">
        <f t="shared" si="24"/>
        <v>项</v>
      </c>
      <c r="J253" s="686" t="str">
        <f t="shared" si="25"/>
        <v>203</v>
      </c>
      <c r="K253" s="686" t="str">
        <f t="shared" si="26"/>
        <v>20301</v>
      </c>
      <c r="L253" s="686" t="str">
        <f t="shared" si="27"/>
        <v>2030102</v>
      </c>
    </row>
    <row r="254" s="529" customFormat="1" ht="34.9" hidden="1" customHeight="1" spans="1:12">
      <c r="A254" s="733">
        <v>2030199</v>
      </c>
      <c r="B254" s="347" t="s">
        <v>294</v>
      </c>
      <c r="C254" s="314">
        <v>0</v>
      </c>
      <c r="D254" s="716">
        <v>0</v>
      </c>
      <c r="E254" s="716">
        <v>0</v>
      </c>
      <c r="F254" s="471" t="str">
        <f t="shared" si="21"/>
        <v/>
      </c>
      <c r="G254" s="471" t="str">
        <f t="shared" si="22"/>
        <v/>
      </c>
      <c r="H254" s="731" t="str">
        <f t="shared" si="23"/>
        <v>否</v>
      </c>
      <c r="I254" s="732" t="str">
        <f t="shared" si="24"/>
        <v>项</v>
      </c>
      <c r="J254" s="686" t="str">
        <f t="shared" si="25"/>
        <v>203</v>
      </c>
      <c r="K254" s="686" t="str">
        <f t="shared" si="26"/>
        <v>20301</v>
      </c>
      <c r="L254" s="686" t="str">
        <f t="shared" si="27"/>
        <v>2030199</v>
      </c>
    </row>
    <row r="255" s="529" customFormat="1" ht="34.9" hidden="1" customHeight="1" spans="1:12">
      <c r="A255" s="482">
        <v>20304</v>
      </c>
      <c r="B255" s="483" t="s">
        <v>295</v>
      </c>
      <c r="C255" s="297">
        <f>SUMIFS(C256:C$1300,$I256:$I$1300,"项",$K256:$K$1300,$A255)</f>
        <v>0</v>
      </c>
      <c r="D255" s="297">
        <f>SUMIFS(D256:D$1300,$I256:$I$1300,"项",$K256:$K$1300,$A255)</f>
        <v>0</v>
      </c>
      <c r="E255" s="297">
        <f>SUMIFS(E256:E$1300,$I256:$I$1300,"项",$K256:$K$1300,$A255)</f>
        <v>0</v>
      </c>
      <c r="F255" s="477" t="str">
        <f t="shared" si="21"/>
        <v/>
      </c>
      <c r="G255" s="477" t="str">
        <f t="shared" si="22"/>
        <v/>
      </c>
      <c r="H255" s="731" t="str">
        <f t="shared" si="23"/>
        <v>否</v>
      </c>
      <c r="I255" s="732" t="str">
        <f t="shared" si="24"/>
        <v>款</v>
      </c>
      <c r="J255" s="686" t="str">
        <f t="shared" si="25"/>
        <v>203</v>
      </c>
      <c r="K255" s="686" t="str">
        <f t="shared" si="26"/>
        <v>20304</v>
      </c>
      <c r="L255" s="686" t="str">
        <f t="shared" si="27"/>
        <v>20304</v>
      </c>
    </row>
    <row r="256" s="529" customFormat="1" ht="34.9" hidden="1" customHeight="1" spans="1:12">
      <c r="A256" s="484">
        <v>2030401</v>
      </c>
      <c r="B256" s="243" t="s">
        <v>296</v>
      </c>
      <c r="C256" s="300">
        <v>0</v>
      </c>
      <c r="D256" s="301">
        <v>0</v>
      </c>
      <c r="E256" s="548">
        <v>0</v>
      </c>
      <c r="F256" s="477" t="str">
        <f t="shared" si="21"/>
        <v/>
      </c>
      <c r="G256" s="477" t="str">
        <f t="shared" si="22"/>
        <v/>
      </c>
      <c r="H256" s="731" t="str">
        <f t="shared" si="23"/>
        <v>否</v>
      </c>
      <c r="I256" s="732" t="str">
        <f t="shared" si="24"/>
        <v>项</v>
      </c>
      <c r="J256" s="686" t="str">
        <f t="shared" si="25"/>
        <v>203</v>
      </c>
      <c r="K256" s="686" t="str">
        <f t="shared" si="26"/>
        <v>20304</v>
      </c>
      <c r="L256" s="686" t="str">
        <f t="shared" si="27"/>
        <v>2030401</v>
      </c>
    </row>
    <row r="257" s="529" customFormat="1" ht="34.9" hidden="1" customHeight="1" spans="1:12">
      <c r="A257" s="482">
        <v>20305</v>
      </c>
      <c r="B257" s="483" t="s">
        <v>297</v>
      </c>
      <c r="C257" s="297">
        <f>SUMIFS(C258:C$1300,$I258:$I$1300,"项",$K258:$K$1300,$A257)</f>
        <v>0</v>
      </c>
      <c r="D257" s="297">
        <f>SUMIFS(D258:D$1300,$I258:$I$1300,"项",$K258:$K$1300,$A257)</f>
        <v>0</v>
      </c>
      <c r="E257" s="297">
        <f>SUMIFS(E258:E$1300,$I258:$I$1300,"项",$K258:$K$1300,$A257)</f>
        <v>0</v>
      </c>
      <c r="F257" s="471" t="str">
        <f t="shared" si="21"/>
        <v/>
      </c>
      <c r="G257" s="471" t="str">
        <f t="shared" si="22"/>
        <v/>
      </c>
      <c r="H257" s="731" t="str">
        <f t="shared" si="23"/>
        <v>否</v>
      </c>
      <c r="I257" s="732" t="str">
        <f t="shared" si="24"/>
        <v>款</v>
      </c>
      <c r="J257" s="686" t="str">
        <f t="shared" si="25"/>
        <v>203</v>
      </c>
      <c r="K257" s="686" t="str">
        <f t="shared" si="26"/>
        <v>20305</v>
      </c>
      <c r="L257" s="686" t="str">
        <f t="shared" si="27"/>
        <v>20305</v>
      </c>
    </row>
    <row r="258" s="529" customFormat="1" ht="34.9" hidden="1" customHeight="1" spans="1:12">
      <c r="A258" s="734">
        <v>2030501</v>
      </c>
      <c r="B258" s="243" t="s">
        <v>298</v>
      </c>
      <c r="C258" s="300">
        <v>0</v>
      </c>
      <c r="D258" s="301">
        <v>0</v>
      </c>
      <c r="E258" s="301">
        <v>0</v>
      </c>
      <c r="F258" s="477" t="str">
        <f t="shared" si="21"/>
        <v/>
      </c>
      <c r="G258" s="477" t="str">
        <f t="shared" si="22"/>
        <v/>
      </c>
      <c r="H258" s="731" t="str">
        <f t="shared" si="23"/>
        <v>否</v>
      </c>
      <c r="I258" s="732" t="str">
        <f t="shared" si="24"/>
        <v>项</v>
      </c>
      <c r="J258" s="686" t="str">
        <f t="shared" si="25"/>
        <v>203</v>
      </c>
      <c r="K258" s="686" t="str">
        <f t="shared" si="26"/>
        <v>20305</v>
      </c>
      <c r="L258" s="686" t="str">
        <f t="shared" si="27"/>
        <v>2030501</v>
      </c>
    </row>
    <row r="259" s="529" customFormat="1" ht="34.9" customHeight="1" spans="1:12">
      <c r="A259" s="735">
        <v>20306</v>
      </c>
      <c r="B259" s="483" t="s">
        <v>299</v>
      </c>
      <c r="C259" s="693">
        <f>SUMIFS(C260:C$1300,$I260:$I$1300,"项",$K260:$K$1300,$A259)</f>
        <v>0</v>
      </c>
      <c r="D259" s="693">
        <f>SUMIFS(D260:D$1300,$I260:$I$1300,"项",$K260:$K$1300,$A259)</f>
        <v>20</v>
      </c>
      <c r="E259" s="693">
        <f>SUMIFS(E260:E$1300,$I260:$I$1300,"项",$K260:$K$1300,$A259)</f>
        <v>0</v>
      </c>
      <c r="F259" s="477" t="str">
        <f t="shared" si="21"/>
        <v/>
      </c>
      <c r="G259" s="477">
        <f t="shared" si="22"/>
        <v>0</v>
      </c>
      <c r="H259" s="731" t="str">
        <f t="shared" si="23"/>
        <v>是</v>
      </c>
      <c r="I259" s="732" t="str">
        <f t="shared" si="24"/>
        <v>款</v>
      </c>
      <c r="J259" s="686" t="str">
        <f t="shared" si="25"/>
        <v>203</v>
      </c>
      <c r="K259" s="686" t="str">
        <f t="shared" si="26"/>
        <v>20306</v>
      </c>
      <c r="L259" s="686" t="str">
        <f t="shared" si="27"/>
        <v>20306</v>
      </c>
    </row>
    <row r="260" s="529" customFormat="1" ht="34.9" hidden="1" customHeight="1" spans="1:12">
      <c r="A260" s="734">
        <v>2030601</v>
      </c>
      <c r="B260" s="243" t="s">
        <v>300</v>
      </c>
      <c r="C260" s="300">
        <v>0</v>
      </c>
      <c r="D260" s="301">
        <v>0</v>
      </c>
      <c r="E260" s="301">
        <v>0</v>
      </c>
      <c r="F260" s="477" t="str">
        <f t="shared" si="21"/>
        <v/>
      </c>
      <c r="G260" s="477" t="str">
        <f t="shared" si="22"/>
        <v/>
      </c>
      <c r="H260" s="731" t="str">
        <f t="shared" si="23"/>
        <v>否</v>
      </c>
      <c r="I260" s="732" t="str">
        <f t="shared" si="24"/>
        <v>项</v>
      </c>
      <c r="J260" s="686" t="str">
        <f t="shared" si="25"/>
        <v>203</v>
      </c>
      <c r="K260" s="686" t="str">
        <f t="shared" si="26"/>
        <v>20306</v>
      </c>
      <c r="L260" s="686" t="str">
        <f t="shared" si="27"/>
        <v>2030601</v>
      </c>
    </row>
    <row r="261" s="529" customFormat="1" ht="34.9" hidden="1" customHeight="1" spans="1:12">
      <c r="A261" s="734">
        <v>2030602</v>
      </c>
      <c r="B261" s="243" t="s">
        <v>301</v>
      </c>
      <c r="C261" s="300">
        <v>0</v>
      </c>
      <c r="D261" s="301">
        <v>0</v>
      </c>
      <c r="E261" s="548">
        <v>0</v>
      </c>
      <c r="F261" s="477" t="str">
        <f t="shared" ref="F261:F324" si="28">IF(C261&lt;&gt;0,E261/C261-1,"")</f>
        <v/>
      </c>
      <c r="G261" s="477" t="str">
        <f t="shared" ref="G261:G324" si="29">IF(D261&lt;&gt;0,E261/D261,"")</f>
        <v/>
      </c>
      <c r="H261" s="731" t="str">
        <f t="shared" ref="H261:H324" si="30">IF(LEN(A261)=3,"是",IF(B261&lt;&gt;"",IF(SUM(C261:E261)&lt;&gt;0,"是","否"),"是"))</f>
        <v>否</v>
      </c>
      <c r="I261" s="732" t="str">
        <f t="shared" ref="I261:I324" si="31">_xlfn.IFS(LEN(A261)=3,"类",LEN(A261)=5,"款",LEN(A261)=7,"项")</f>
        <v>项</v>
      </c>
      <c r="J261" s="686" t="str">
        <f t="shared" ref="J261:J324" si="32">LEFT(A261,3)</f>
        <v>203</v>
      </c>
      <c r="K261" s="686" t="str">
        <f t="shared" ref="K261:K324" si="33">LEFT(A261,5)</f>
        <v>20306</v>
      </c>
      <c r="L261" s="686" t="str">
        <f t="shared" ref="L261:L324" si="34">LEFT(A261,7)</f>
        <v>2030602</v>
      </c>
    </row>
    <row r="262" s="529" customFormat="1" ht="34.9" customHeight="1" spans="1:12">
      <c r="A262" s="734">
        <v>2030603</v>
      </c>
      <c r="B262" s="243" t="s">
        <v>302</v>
      </c>
      <c r="C262" s="561">
        <v>0</v>
      </c>
      <c r="D262" s="561">
        <v>20</v>
      </c>
      <c r="E262" s="561">
        <v>0</v>
      </c>
      <c r="F262" s="477" t="str">
        <f t="shared" si="28"/>
        <v/>
      </c>
      <c r="G262" s="477">
        <f t="shared" si="29"/>
        <v>0</v>
      </c>
      <c r="H262" s="731" t="str">
        <f t="shared" si="30"/>
        <v>是</v>
      </c>
      <c r="I262" s="732" t="str">
        <f t="shared" si="31"/>
        <v>项</v>
      </c>
      <c r="J262" s="686" t="str">
        <f t="shared" si="32"/>
        <v>203</v>
      </c>
      <c r="K262" s="686" t="str">
        <f t="shared" si="33"/>
        <v>20306</v>
      </c>
      <c r="L262" s="686" t="str">
        <f t="shared" si="34"/>
        <v>2030603</v>
      </c>
    </row>
    <row r="263" s="529" customFormat="1" ht="34.9" hidden="1" customHeight="1" spans="1:12">
      <c r="A263" s="734">
        <v>2030604</v>
      </c>
      <c r="B263" s="243" t="s">
        <v>303</v>
      </c>
      <c r="C263" s="300">
        <v>0</v>
      </c>
      <c r="D263" s="301">
        <v>0</v>
      </c>
      <c r="E263" s="548">
        <v>0</v>
      </c>
      <c r="F263" s="477" t="str">
        <f t="shared" si="28"/>
        <v/>
      </c>
      <c r="G263" s="477" t="str">
        <f t="shared" si="29"/>
        <v/>
      </c>
      <c r="H263" s="731" t="str">
        <f t="shared" si="30"/>
        <v>否</v>
      </c>
      <c r="I263" s="732" t="str">
        <f t="shared" si="31"/>
        <v>项</v>
      </c>
      <c r="J263" s="686" t="str">
        <f t="shared" si="32"/>
        <v>203</v>
      </c>
      <c r="K263" s="686" t="str">
        <f t="shared" si="33"/>
        <v>20306</v>
      </c>
      <c r="L263" s="686" t="str">
        <f t="shared" si="34"/>
        <v>2030604</v>
      </c>
    </row>
    <row r="264" s="529" customFormat="1" ht="34.9" hidden="1" customHeight="1" spans="1:12">
      <c r="A264" s="484">
        <v>2030607</v>
      </c>
      <c r="B264" s="243" t="s">
        <v>304</v>
      </c>
      <c r="C264" s="300">
        <v>0</v>
      </c>
      <c r="D264" s="301">
        <v>0</v>
      </c>
      <c r="E264" s="301">
        <v>0</v>
      </c>
      <c r="F264" s="477" t="str">
        <f t="shared" si="28"/>
        <v/>
      </c>
      <c r="G264" s="477" t="str">
        <f t="shared" si="29"/>
        <v/>
      </c>
      <c r="H264" s="731" t="str">
        <f t="shared" si="30"/>
        <v>否</v>
      </c>
      <c r="I264" s="732" t="str">
        <f t="shared" si="31"/>
        <v>项</v>
      </c>
      <c r="J264" s="686" t="str">
        <f t="shared" si="32"/>
        <v>203</v>
      </c>
      <c r="K264" s="686" t="str">
        <f t="shared" si="33"/>
        <v>20306</v>
      </c>
      <c r="L264" s="686" t="str">
        <f t="shared" si="34"/>
        <v>2030607</v>
      </c>
    </row>
    <row r="265" s="529" customFormat="1" ht="34.9" hidden="1" customHeight="1" spans="1:12">
      <c r="A265" s="484">
        <v>2030608</v>
      </c>
      <c r="B265" s="243" t="s">
        <v>305</v>
      </c>
      <c r="C265" s="300">
        <v>0</v>
      </c>
      <c r="D265" s="301">
        <v>0</v>
      </c>
      <c r="E265" s="548">
        <v>0</v>
      </c>
      <c r="F265" s="477" t="str">
        <f t="shared" si="28"/>
        <v/>
      </c>
      <c r="G265" s="477" t="str">
        <f t="shared" si="29"/>
        <v/>
      </c>
      <c r="H265" s="731" t="str">
        <f t="shared" si="30"/>
        <v>否</v>
      </c>
      <c r="I265" s="732" t="str">
        <f t="shared" si="31"/>
        <v>项</v>
      </c>
      <c r="J265" s="686" t="str">
        <f t="shared" si="32"/>
        <v>203</v>
      </c>
      <c r="K265" s="686" t="str">
        <f t="shared" si="33"/>
        <v>20306</v>
      </c>
      <c r="L265" s="686" t="str">
        <f t="shared" si="34"/>
        <v>2030608</v>
      </c>
    </row>
    <row r="266" s="529" customFormat="1" ht="34.9" hidden="1" customHeight="1" spans="1:12">
      <c r="A266" s="484">
        <v>2030699</v>
      </c>
      <c r="B266" s="243" t="s">
        <v>306</v>
      </c>
      <c r="C266" s="300">
        <v>0</v>
      </c>
      <c r="D266" s="301">
        <v>0</v>
      </c>
      <c r="E266" s="548">
        <v>0</v>
      </c>
      <c r="F266" s="477" t="str">
        <f t="shared" si="28"/>
        <v/>
      </c>
      <c r="G266" s="477" t="str">
        <f t="shared" si="29"/>
        <v/>
      </c>
      <c r="H266" s="731" t="str">
        <f t="shared" si="30"/>
        <v>否</v>
      </c>
      <c r="I266" s="732" t="str">
        <f t="shared" si="31"/>
        <v>项</v>
      </c>
      <c r="J266" s="686" t="str">
        <f t="shared" si="32"/>
        <v>203</v>
      </c>
      <c r="K266" s="686" t="str">
        <f t="shared" si="33"/>
        <v>20306</v>
      </c>
      <c r="L266" s="686" t="str">
        <f t="shared" si="34"/>
        <v>2030699</v>
      </c>
    </row>
    <row r="267" s="529" customFormat="1" ht="34.9" hidden="1" customHeight="1" spans="1:12">
      <c r="A267" s="482">
        <v>20399</v>
      </c>
      <c r="B267" s="483" t="s">
        <v>307</v>
      </c>
      <c r="C267" s="297">
        <f>SUMIFS(C268:C$1300,$I268:$I$1300,"项",$K268:$K$1300,$A267)</f>
        <v>0</v>
      </c>
      <c r="D267" s="297">
        <f>SUMIFS(D268:D$1300,$I268:$I$1300,"项",$K268:$K$1300,$A267)</f>
        <v>0</v>
      </c>
      <c r="E267" s="297">
        <f>SUMIFS(E268:E$1300,$I268:$I$1300,"项",$K268:$K$1300,$A267)</f>
        <v>0</v>
      </c>
      <c r="F267" s="477" t="str">
        <f t="shared" si="28"/>
        <v/>
      </c>
      <c r="G267" s="477" t="str">
        <f t="shared" si="29"/>
        <v/>
      </c>
      <c r="H267" s="731" t="str">
        <f t="shared" si="30"/>
        <v>否</v>
      </c>
      <c r="I267" s="732" t="str">
        <f t="shared" si="31"/>
        <v>款</v>
      </c>
      <c r="J267" s="686" t="str">
        <f t="shared" si="32"/>
        <v>203</v>
      </c>
      <c r="K267" s="686" t="str">
        <f t="shared" si="33"/>
        <v>20399</v>
      </c>
      <c r="L267" s="686" t="str">
        <f t="shared" si="34"/>
        <v>20399</v>
      </c>
    </row>
    <row r="268" s="529" customFormat="1" ht="34.9" hidden="1" customHeight="1" spans="1:12">
      <c r="A268" s="484">
        <v>2039999</v>
      </c>
      <c r="B268" s="243" t="s">
        <v>308</v>
      </c>
      <c r="C268" s="300">
        <v>0</v>
      </c>
      <c r="D268" s="301">
        <v>0</v>
      </c>
      <c r="E268" s="548">
        <v>0</v>
      </c>
      <c r="F268" s="477" t="str">
        <f t="shared" si="28"/>
        <v/>
      </c>
      <c r="G268" s="477" t="str">
        <f t="shared" si="29"/>
        <v/>
      </c>
      <c r="H268" s="731" t="str">
        <f t="shared" si="30"/>
        <v>否</v>
      </c>
      <c r="I268" s="732" t="str">
        <f t="shared" si="31"/>
        <v>项</v>
      </c>
      <c r="J268" s="686" t="str">
        <f t="shared" si="32"/>
        <v>203</v>
      </c>
      <c r="K268" s="686" t="str">
        <f t="shared" si="33"/>
        <v>20399</v>
      </c>
      <c r="L268" s="686" t="str">
        <f t="shared" si="34"/>
        <v>2039999</v>
      </c>
    </row>
    <row r="269" s="529" customFormat="1" ht="34.9" customHeight="1" spans="1:12">
      <c r="A269" s="730">
        <v>204</v>
      </c>
      <c r="B269" s="185" t="s">
        <v>89</v>
      </c>
      <c r="C269" s="353">
        <f>SUMIFS(C270:C$1300,$I270:$I$1300,"款",$J270:$J$1300,$A269)</f>
        <v>13228</v>
      </c>
      <c r="D269" s="353">
        <f>SUMIFS(D270:D$1300,$I270:$I$1300,"款",$J270:$J$1300,$A269)</f>
        <v>14130</v>
      </c>
      <c r="E269" s="353">
        <f>SUMIFS(E270:E$1300,$I270:$I$1300,"款",$J270:$J$1300,$A269)</f>
        <v>13815</v>
      </c>
      <c r="F269" s="471">
        <f t="shared" si="28"/>
        <v>0.0443755669791353</v>
      </c>
      <c r="G269" s="471">
        <f t="shared" si="29"/>
        <v>0.977707006369427</v>
      </c>
      <c r="H269" s="731" t="str">
        <f t="shared" si="30"/>
        <v>是</v>
      </c>
      <c r="I269" s="732" t="str">
        <f t="shared" si="31"/>
        <v>类</v>
      </c>
      <c r="J269" s="686" t="str">
        <f t="shared" si="32"/>
        <v>204</v>
      </c>
      <c r="K269" s="686" t="str">
        <f t="shared" si="33"/>
        <v>204</v>
      </c>
      <c r="L269" s="686" t="str">
        <f t="shared" si="34"/>
        <v>204</v>
      </c>
    </row>
    <row r="270" s="529" customFormat="1" ht="34.9" hidden="1" customHeight="1" spans="1:12">
      <c r="A270" s="482">
        <v>20401</v>
      </c>
      <c r="B270" s="483" t="s">
        <v>309</v>
      </c>
      <c r="C270" s="297">
        <f>SUMIFS(C271:C$1300,$I271:$I$1300,"项",$K271:$K$1300,$A270)</f>
        <v>0</v>
      </c>
      <c r="D270" s="297">
        <f>SUMIFS(D271:D$1300,$I271:$I$1300,"项",$K271:$K$1300,$A270)</f>
        <v>0</v>
      </c>
      <c r="E270" s="297">
        <f>SUMIFS(E271:E$1300,$I271:$I$1300,"项",$K271:$K$1300,$A270)</f>
        <v>0</v>
      </c>
      <c r="F270" s="477" t="str">
        <f t="shared" si="28"/>
        <v/>
      </c>
      <c r="G270" s="477" t="str">
        <f t="shared" si="29"/>
        <v/>
      </c>
      <c r="H270" s="731" t="str">
        <f t="shared" si="30"/>
        <v>否</v>
      </c>
      <c r="I270" s="732" t="str">
        <f t="shared" si="31"/>
        <v>款</v>
      </c>
      <c r="J270" s="686" t="str">
        <f t="shared" si="32"/>
        <v>204</v>
      </c>
      <c r="K270" s="686" t="str">
        <f t="shared" si="33"/>
        <v>20401</v>
      </c>
      <c r="L270" s="686" t="str">
        <f t="shared" si="34"/>
        <v>20401</v>
      </c>
    </row>
    <row r="271" s="529" customFormat="1" ht="34.9" hidden="1" customHeight="1" spans="1:12">
      <c r="A271" s="484">
        <v>2040101</v>
      </c>
      <c r="B271" s="243" t="s">
        <v>310</v>
      </c>
      <c r="C271" s="300">
        <v>0</v>
      </c>
      <c r="D271" s="301">
        <v>0</v>
      </c>
      <c r="E271" s="548">
        <v>0</v>
      </c>
      <c r="F271" s="477" t="str">
        <f t="shared" si="28"/>
        <v/>
      </c>
      <c r="G271" s="477" t="str">
        <f t="shared" si="29"/>
        <v/>
      </c>
      <c r="H271" s="731" t="str">
        <f t="shared" si="30"/>
        <v>否</v>
      </c>
      <c r="I271" s="732" t="str">
        <f t="shared" si="31"/>
        <v>项</v>
      </c>
      <c r="J271" s="686" t="str">
        <f t="shared" si="32"/>
        <v>204</v>
      </c>
      <c r="K271" s="686" t="str">
        <f t="shared" si="33"/>
        <v>20401</v>
      </c>
      <c r="L271" s="686" t="str">
        <f t="shared" si="34"/>
        <v>2040101</v>
      </c>
    </row>
    <row r="272" s="529" customFormat="1" ht="34.9" hidden="1" customHeight="1" spans="1:12">
      <c r="A272" s="484">
        <v>2040199</v>
      </c>
      <c r="B272" s="243" t="s">
        <v>311</v>
      </c>
      <c r="C272" s="300">
        <v>0</v>
      </c>
      <c r="D272" s="301">
        <v>0</v>
      </c>
      <c r="E272" s="548">
        <v>0</v>
      </c>
      <c r="F272" s="477" t="str">
        <f t="shared" si="28"/>
        <v/>
      </c>
      <c r="G272" s="477" t="str">
        <f t="shared" si="29"/>
        <v/>
      </c>
      <c r="H272" s="731" t="str">
        <f t="shared" si="30"/>
        <v>否</v>
      </c>
      <c r="I272" s="732" t="str">
        <f t="shared" si="31"/>
        <v>项</v>
      </c>
      <c r="J272" s="686" t="str">
        <f t="shared" si="32"/>
        <v>204</v>
      </c>
      <c r="K272" s="686" t="str">
        <f t="shared" si="33"/>
        <v>20401</v>
      </c>
      <c r="L272" s="686" t="str">
        <f t="shared" si="34"/>
        <v>2040199</v>
      </c>
    </row>
    <row r="273" s="529" customFormat="1" ht="34.9" customHeight="1" spans="1:12">
      <c r="A273" s="482">
        <v>20402</v>
      </c>
      <c r="B273" s="483" t="s">
        <v>312</v>
      </c>
      <c r="C273" s="693">
        <f>SUMIFS(C274:C$1300,$I274:$I$1300,"项",$K274:$K$1300,$A273)</f>
        <v>11913</v>
      </c>
      <c r="D273" s="693">
        <f>SUMIFS(D274:D$1300,$I274:$I$1300,"项",$K274:$K$1300,$A273)</f>
        <v>12428</v>
      </c>
      <c r="E273" s="693">
        <f>SUMIFS(E274:E$1300,$I274:$I$1300,"项",$K274:$K$1300,$A273)</f>
        <v>12528</v>
      </c>
      <c r="F273" s="477">
        <f t="shared" si="28"/>
        <v>0.0516242760010073</v>
      </c>
      <c r="G273" s="477">
        <f t="shared" si="29"/>
        <v>1.00804634695848</v>
      </c>
      <c r="H273" s="731" t="str">
        <f t="shared" si="30"/>
        <v>是</v>
      </c>
      <c r="I273" s="732" t="str">
        <f t="shared" si="31"/>
        <v>款</v>
      </c>
      <c r="J273" s="686" t="str">
        <f t="shared" si="32"/>
        <v>204</v>
      </c>
      <c r="K273" s="686" t="str">
        <f t="shared" si="33"/>
        <v>20402</v>
      </c>
      <c r="L273" s="686" t="str">
        <f t="shared" si="34"/>
        <v>20402</v>
      </c>
    </row>
    <row r="274" s="529" customFormat="1" ht="34.9" customHeight="1" spans="1:12">
      <c r="A274" s="484">
        <v>2040201</v>
      </c>
      <c r="B274" s="243" t="s">
        <v>151</v>
      </c>
      <c r="C274" s="561">
        <v>11057</v>
      </c>
      <c r="D274" s="561">
        <v>10508</v>
      </c>
      <c r="E274" s="561">
        <v>10257</v>
      </c>
      <c r="F274" s="477">
        <f t="shared" si="28"/>
        <v>-0.0723523559735914</v>
      </c>
      <c r="G274" s="477">
        <f t="shared" si="29"/>
        <v>0.976113437381043</v>
      </c>
      <c r="H274" s="731" t="str">
        <f t="shared" si="30"/>
        <v>是</v>
      </c>
      <c r="I274" s="732" t="str">
        <f t="shared" si="31"/>
        <v>项</v>
      </c>
      <c r="J274" s="686" t="str">
        <f t="shared" si="32"/>
        <v>204</v>
      </c>
      <c r="K274" s="686" t="str">
        <f t="shared" si="33"/>
        <v>20402</v>
      </c>
      <c r="L274" s="686" t="str">
        <f t="shared" si="34"/>
        <v>2040201</v>
      </c>
    </row>
    <row r="275" s="529" customFormat="1" ht="34.9" customHeight="1" spans="1:12">
      <c r="A275" s="484">
        <v>2040202</v>
      </c>
      <c r="B275" s="243" t="s">
        <v>152</v>
      </c>
      <c r="C275" s="561">
        <v>11</v>
      </c>
      <c r="D275" s="561">
        <v>12</v>
      </c>
      <c r="E275" s="478">
        <v>9</v>
      </c>
      <c r="F275" s="477">
        <f t="shared" si="28"/>
        <v>-0.181818181818182</v>
      </c>
      <c r="G275" s="477">
        <f t="shared" si="29"/>
        <v>0.75</v>
      </c>
      <c r="H275" s="731" t="str">
        <f t="shared" si="30"/>
        <v>是</v>
      </c>
      <c r="I275" s="732" t="str">
        <f t="shared" si="31"/>
        <v>项</v>
      </c>
      <c r="J275" s="686" t="str">
        <f t="shared" si="32"/>
        <v>204</v>
      </c>
      <c r="K275" s="686" t="str">
        <f t="shared" si="33"/>
        <v>20402</v>
      </c>
      <c r="L275" s="686" t="str">
        <f t="shared" si="34"/>
        <v>2040202</v>
      </c>
    </row>
    <row r="276" s="529" customFormat="1" ht="34.9" hidden="1" customHeight="1" spans="1:12">
      <c r="A276" s="733">
        <v>2040203</v>
      </c>
      <c r="B276" s="347" t="s">
        <v>153</v>
      </c>
      <c r="C276" s="314">
        <v>0</v>
      </c>
      <c r="D276" s="716">
        <v>0</v>
      </c>
      <c r="E276" s="716">
        <v>0</v>
      </c>
      <c r="F276" s="471" t="str">
        <f t="shared" si="28"/>
        <v/>
      </c>
      <c r="G276" s="471" t="str">
        <f t="shared" si="29"/>
        <v/>
      </c>
      <c r="H276" s="731" t="str">
        <f t="shared" si="30"/>
        <v>否</v>
      </c>
      <c r="I276" s="732" t="str">
        <f t="shared" si="31"/>
        <v>项</v>
      </c>
      <c r="J276" s="686" t="str">
        <f t="shared" si="32"/>
        <v>204</v>
      </c>
      <c r="K276" s="686" t="str">
        <f t="shared" si="33"/>
        <v>20402</v>
      </c>
      <c r="L276" s="686" t="str">
        <f t="shared" si="34"/>
        <v>2040203</v>
      </c>
    </row>
    <row r="277" s="529" customFormat="1" ht="34.9" hidden="1" customHeight="1" spans="1:12">
      <c r="A277" s="484">
        <v>2040219</v>
      </c>
      <c r="B277" s="243" t="s">
        <v>192</v>
      </c>
      <c r="C277" s="300">
        <v>0</v>
      </c>
      <c r="D277" s="301">
        <v>0</v>
      </c>
      <c r="E277" s="301">
        <v>0</v>
      </c>
      <c r="F277" s="477" t="str">
        <f t="shared" si="28"/>
        <v/>
      </c>
      <c r="G277" s="477" t="str">
        <f t="shared" si="29"/>
        <v/>
      </c>
      <c r="H277" s="731" t="str">
        <f t="shared" si="30"/>
        <v>否</v>
      </c>
      <c r="I277" s="732" t="str">
        <f t="shared" si="31"/>
        <v>项</v>
      </c>
      <c r="J277" s="686" t="str">
        <f t="shared" si="32"/>
        <v>204</v>
      </c>
      <c r="K277" s="686" t="str">
        <f t="shared" si="33"/>
        <v>20402</v>
      </c>
      <c r="L277" s="686" t="str">
        <f t="shared" si="34"/>
        <v>2040219</v>
      </c>
    </row>
    <row r="278" s="529" customFormat="1" ht="34.9" hidden="1" customHeight="1" spans="1:12">
      <c r="A278" s="484">
        <v>2040220</v>
      </c>
      <c r="B278" s="243" t="s">
        <v>313</v>
      </c>
      <c r="C278" s="300">
        <v>0</v>
      </c>
      <c r="D278" s="301">
        <v>0</v>
      </c>
      <c r="E278" s="548">
        <v>0</v>
      </c>
      <c r="F278" s="477" t="str">
        <f t="shared" si="28"/>
        <v/>
      </c>
      <c r="G278" s="477" t="str">
        <f t="shared" si="29"/>
        <v/>
      </c>
      <c r="H278" s="731" t="str">
        <f t="shared" si="30"/>
        <v>否</v>
      </c>
      <c r="I278" s="732" t="str">
        <f t="shared" si="31"/>
        <v>项</v>
      </c>
      <c r="J278" s="686" t="str">
        <f t="shared" si="32"/>
        <v>204</v>
      </c>
      <c r="K278" s="686" t="str">
        <f t="shared" si="33"/>
        <v>20402</v>
      </c>
      <c r="L278" s="686" t="str">
        <f t="shared" si="34"/>
        <v>2040220</v>
      </c>
    </row>
    <row r="279" s="529" customFormat="1" ht="34.9" hidden="1" customHeight="1" spans="1:12">
      <c r="A279" s="484">
        <v>2040221</v>
      </c>
      <c r="B279" s="243" t="s">
        <v>314</v>
      </c>
      <c r="C279" s="300">
        <v>0</v>
      </c>
      <c r="D279" s="301">
        <v>0</v>
      </c>
      <c r="E279" s="548">
        <v>0</v>
      </c>
      <c r="F279" s="477" t="str">
        <f t="shared" si="28"/>
        <v/>
      </c>
      <c r="G279" s="477" t="str">
        <f t="shared" si="29"/>
        <v/>
      </c>
      <c r="H279" s="731" t="str">
        <f t="shared" si="30"/>
        <v>否</v>
      </c>
      <c r="I279" s="732" t="str">
        <f t="shared" si="31"/>
        <v>项</v>
      </c>
      <c r="J279" s="686" t="str">
        <f t="shared" si="32"/>
        <v>204</v>
      </c>
      <c r="K279" s="686" t="str">
        <f t="shared" si="33"/>
        <v>20402</v>
      </c>
      <c r="L279" s="686" t="str">
        <f t="shared" si="34"/>
        <v>2040221</v>
      </c>
    </row>
    <row r="280" s="529" customFormat="1" ht="34.9" hidden="1" customHeight="1" spans="1:12">
      <c r="A280" s="484">
        <v>2040222</v>
      </c>
      <c r="B280" s="243" t="s">
        <v>315</v>
      </c>
      <c r="C280" s="300">
        <v>0</v>
      </c>
      <c r="D280" s="301">
        <v>0</v>
      </c>
      <c r="E280" s="301">
        <v>0</v>
      </c>
      <c r="F280" s="477" t="str">
        <f t="shared" si="28"/>
        <v/>
      </c>
      <c r="G280" s="477" t="str">
        <f t="shared" si="29"/>
        <v/>
      </c>
      <c r="H280" s="731" t="str">
        <f t="shared" si="30"/>
        <v>否</v>
      </c>
      <c r="I280" s="732" t="str">
        <f t="shared" si="31"/>
        <v>项</v>
      </c>
      <c r="J280" s="686" t="str">
        <f t="shared" si="32"/>
        <v>204</v>
      </c>
      <c r="K280" s="686" t="str">
        <f t="shared" si="33"/>
        <v>20402</v>
      </c>
      <c r="L280" s="686" t="str">
        <f t="shared" si="34"/>
        <v>2040222</v>
      </c>
    </row>
    <row r="281" s="529" customFormat="1" ht="34.9" hidden="1" customHeight="1" spans="1:12">
      <c r="A281" s="484">
        <v>2040223</v>
      </c>
      <c r="B281" s="243" t="s">
        <v>316</v>
      </c>
      <c r="C281" s="300">
        <v>0</v>
      </c>
      <c r="D281" s="301">
        <v>0</v>
      </c>
      <c r="E281" s="548">
        <v>0</v>
      </c>
      <c r="F281" s="477" t="str">
        <f t="shared" si="28"/>
        <v/>
      </c>
      <c r="G281" s="477" t="str">
        <f t="shared" si="29"/>
        <v/>
      </c>
      <c r="H281" s="731" t="str">
        <f t="shared" si="30"/>
        <v>否</v>
      </c>
      <c r="I281" s="732" t="str">
        <f t="shared" si="31"/>
        <v>项</v>
      </c>
      <c r="J281" s="686" t="str">
        <f t="shared" si="32"/>
        <v>204</v>
      </c>
      <c r="K281" s="686" t="str">
        <f t="shared" si="33"/>
        <v>20402</v>
      </c>
      <c r="L281" s="686" t="str">
        <f t="shared" si="34"/>
        <v>2040223</v>
      </c>
    </row>
    <row r="282" s="529" customFormat="1" ht="34.9" hidden="1" customHeight="1" spans="1:12">
      <c r="A282" s="484">
        <v>2040250</v>
      </c>
      <c r="B282" s="243" t="s">
        <v>160</v>
      </c>
      <c r="C282" s="300">
        <v>0</v>
      </c>
      <c r="D282" s="301">
        <v>0</v>
      </c>
      <c r="E282" s="548">
        <v>0</v>
      </c>
      <c r="F282" s="477" t="str">
        <f t="shared" si="28"/>
        <v/>
      </c>
      <c r="G282" s="477" t="str">
        <f t="shared" si="29"/>
        <v/>
      </c>
      <c r="H282" s="731" t="str">
        <f t="shared" si="30"/>
        <v>否</v>
      </c>
      <c r="I282" s="732" t="str">
        <f t="shared" si="31"/>
        <v>项</v>
      </c>
      <c r="J282" s="686" t="str">
        <f t="shared" si="32"/>
        <v>204</v>
      </c>
      <c r="K282" s="686" t="str">
        <f t="shared" si="33"/>
        <v>20402</v>
      </c>
      <c r="L282" s="686" t="str">
        <f t="shared" si="34"/>
        <v>2040250</v>
      </c>
    </row>
    <row r="283" s="529" customFormat="1" ht="34.9" customHeight="1" spans="1:12">
      <c r="A283" s="484">
        <v>2040299</v>
      </c>
      <c r="B283" s="243" t="s">
        <v>317</v>
      </c>
      <c r="C283" s="561">
        <v>845</v>
      </c>
      <c r="D283" s="561">
        <v>1908</v>
      </c>
      <c r="E283" s="478">
        <v>2262</v>
      </c>
      <c r="F283" s="477">
        <f t="shared" si="28"/>
        <v>1.67692307692308</v>
      </c>
      <c r="G283" s="477">
        <f t="shared" si="29"/>
        <v>1.18553459119497</v>
      </c>
      <c r="H283" s="731" t="str">
        <f t="shared" si="30"/>
        <v>是</v>
      </c>
      <c r="I283" s="732" t="str">
        <f t="shared" si="31"/>
        <v>项</v>
      </c>
      <c r="J283" s="686" t="str">
        <f t="shared" si="32"/>
        <v>204</v>
      </c>
      <c r="K283" s="686" t="str">
        <f t="shared" si="33"/>
        <v>20402</v>
      </c>
      <c r="L283" s="686" t="str">
        <f t="shared" si="34"/>
        <v>2040299</v>
      </c>
    </row>
    <row r="284" s="529" customFormat="1" ht="34.9" hidden="1" customHeight="1" spans="1:12">
      <c r="A284" s="482">
        <v>20403</v>
      </c>
      <c r="B284" s="483" t="s">
        <v>318</v>
      </c>
      <c r="C284" s="297">
        <f>SUMIFS(C285:C$1300,$I285:$I$1300,"项",$K285:$K$1300,$A284)</f>
        <v>0</v>
      </c>
      <c r="D284" s="297">
        <f>SUMIFS(D285:D$1300,$I285:$I$1300,"项",$K285:$K$1300,$A284)</f>
        <v>0</v>
      </c>
      <c r="E284" s="297">
        <f>SUMIFS(E285:E$1300,$I285:$I$1300,"项",$K285:$K$1300,$A284)</f>
        <v>0</v>
      </c>
      <c r="F284" s="477" t="str">
        <f t="shared" si="28"/>
        <v/>
      </c>
      <c r="G284" s="477" t="str">
        <f t="shared" si="29"/>
        <v/>
      </c>
      <c r="H284" s="731" t="str">
        <f t="shared" si="30"/>
        <v>否</v>
      </c>
      <c r="I284" s="732" t="str">
        <f t="shared" si="31"/>
        <v>款</v>
      </c>
      <c r="J284" s="686" t="str">
        <f t="shared" si="32"/>
        <v>204</v>
      </c>
      <c r="K284" s="686" t="str">
        <f t="shared" si="33"/>
        <v>20403</v>
      </c>
      <c r="L284" s="686" t="str">
        <f t="shared" si="34"/>
        <v>20403</v>
      </c>
    </row>
    <row r="285" s="529" customFormat="1" ht="34.9" hidden="1" customHeight="1" spans="1:12">
      <c r="A285" s="484">
        <v>2040301</v>
      </c>
      <c r="B285" s="243" t="s">
        <v>151</v>
      </c>
      <c r="C285" s="300">
        <v>0</v>
      </c>
      <c r="D285" s="301">
        <v>0</v>
      </c>
      <c r="E285" s="548">
        <v>0</v>
      </c>
      <c r="F285" s="477" t="str">
        <f t="shared" si="28"/>
        <v/>
      </c>
      <c r="G285" s="477" t="str">
        <f t="shared" si="29"/>
        <v/>
      </c>
      <c r="H285" s="731" t="str">
        <f t="shared" si="30"/>
        <v>否</v>
      </c>
      <c r="I285" s="732" t="str">
        <f t="shared" si="31"/>
        <v>项</v>
      </c>
      <c r="J285" s="686" t="str">
        <f t="shared" si="32"/>
        <v>204</v>
      </c>
      <c r="K285" s="686" t="str">
        <f t="shared" si="33"/>
        <v>20403</v>
      </c>
      <c r="L285" s="686" t="str">
        <f t="shared" si="34"/>
        <v>2040301</v>
      </c>
    </row>
    <row r="286" s="529" customFormat="1" ht="34.9" hidden="1" customHeight="1" spans="1:12">
      <c r="A286" s="484">
        <v>2040302</v>
      </c>
      <c r="B286" s="243" t="s">
        <v>152</v>
      </c>
      <c r="C286" s="300">
        <v>0</v>
      </c>
      <c r="D286" s="301">
        <v>0</v>
      </c>
      <c r="E286" s="548">
        <v>0</v>
      </c>
      <c r="F286" s="477" t="str">
        <f t="shared" si="28"/>
        <v/>
      </c>
      <c r="G286" s="477" t="str">
        <f t="shared" si="29"/>
        <v/>
      </c>
      <c r="H286" s="731" t="str">
        <f t="shared" si="30"/>
        <v>否</v>
      </c>
      <c r="I286" s="732" t="str">
        <f t="shared" si="31"/>
        <v>项</v>
      </c>
      <c r="J286" s="686" t="str">
        <f t="shared" si="32"/>
        <v>204</v>
      </c>
      <c r="K286" s="686" t="str">
        <f t="shared" si="33"/>
        <v>20403</v>
      </c>
      <c r="L286" s="686" t="str">
        <f t="shared" si="34"/>
        <v>2040302</v>
      </c>
    </row>
    <row r="287" s="529" customFormat="1" ht="34.9" hidden="1" customHeight="1" spans="1:12">
      <c r="A287" s="484">
        <v>2040303</v>
      </c>
      <c r="B287" s="243" t="s">
        <v>153</v>
      </c>
      <c r="C287" s="300">
        <v>0</v>
      </c>
      <c r="D287" s="301">
        <v>0</v>
      </c>
      <c r="E287" s="548">
        <v>0</v>
      </c>
      <c r="F287" s="477" t="str">
        <f t="shared" si="28"/>
        <v/>
      </c>
      <c r="G287" s="477" t="str">
        <f t="shared" si="29"/>
        <v/>
      </c>
      <c r="H287" s="731" t="str">
        <f t="shared" si="30"/>
        <v>否</v>
      </c>
      <c r="I287" s="732" t="str">
        <f t="shared" si="31"/>
        <v>项</v>
      </c>
      <c r="J287" s="686" t="str">
        <f t="shared" si="32"/>
        <v>204</v>
      </c>
      <c r="K287" s="686" t="str">
        <f t="shared" si="33"/>
        <v>20403</v>
      </c>
      <c r="L287" s="686" t="str">
        <f t="shared" si="34"/>
        <v>2040303</v>
      </c>
    </row>
    <row r="288" s="529" customFormat="1" ht="34.9" hidden="1" customHeight="1" spans="1:12">
      <c r="A288" s="484">
        <v>2040304</v>
      </c>
      <c r="B288" s="243" t="s">
        <v>319</v>
      </c>
      <c r="C288" s="300">
        <v>0</v>
      </c>
      <c r="D288" s="301">
        <v>0</v>
      </c>
      <c r="E288" s="548">
        <v>0</v>
      </c>
      <c r="F288" s="477" t="str">
        <f t="shared" si="28"/>
        <v/>
      </c>
      <c r="G288" s="477" t="str">
        <f t="shared" si="29"/>
        <v/>
      </c>
      <c r="H288" s="731" t="str">
        <f t="shared" si="30"/>
        <v>否</v>
      </c>
      <c r="I288" s="732" t="str">
        <f t="shared" si="31"/>
        <v>项</v>
      </c>
      <c r="J288" s="686" t="str">
        <f t="shared" si="32"/>
        <v>204</v>
      </c>
      <c r="K288" s="686" t="str">
        <f t="shared" si="33"/>
        <v>20403</v>
      </c>
      <c r="L288" s="686" t="str">
        <f t="shared" si="34"/>
        <v>2040304</v>
      </c>
    </row>
    <row r="289" s="529" customFormat="1" ht="34.9" hidden="1" customHeight="1" spans="1:12">
      <c r="A289" s="484">
        <v>2040350</v>
      </c>
      <c r="B289" s="243" t="s">
        <v>160</v>
      </c>
      <c r="C289" s="300">
        <v>0</v>
      </c>
      <c r="D289" s="301">
        <v>0</v>
      </c>
      <c r="E289" s="548">
        <v>0</v>
      </c>
      <c r="F289" s="477" t="str">
        <f t="shared" si="28"/>
        <v/>
      </c>
      <c r="G289" s="477" t="str">
        <f t="shared" si="29"/>
        <v/>
      </c>
      <c r="H289" s="731" t="str">
        <f t="shared" si="30"/>
        <v>否</v>
      </c>
      <c r="I289" s="732" t="str">
        <f t="shared" si="31"/>
        <v>项</v>
      </c>
      <c r="J289" s="686" t="str">
        <f t="shared" si="32"/>
        <v>204</v>
      </c>
      <c r="K289" s="686" t="str">
        <f t="shared" si="33"/>
        <v>20403</v>
      </c>
      <c r="L289" s="686" t="str">
        <f t="shared" si="34"/>
        <v>2040350</v>
      </c>
    </row>
    <row r="290" s="529" customFormat="1" ht="34.9" hidden="1" customHeight="1" spans="1:12">
      <c r="A290" s="484">
        <v>2040399</v>
      </c>
      <c r="B290" s="243" t="s">
        <v>320</v>
      </c>
      <c r="C290" s="300">
        <v>0</v>
      </c>
      <c r="D290" s="301">
        <v>0</v>
      </c>
      <c r="E290" s="548">
        <v>0</v>
      </c>
      <c r="F290" s="477" t="str">
        <f t="shared" si="28"/>
        <v/>
      </c>
      <c r="G290" s="477" t="str">
        <f t="shared" si="29"/>
        <v/>
      </c>
      <c r="H290" s="731" t="str">
        <f t="shared" si="30"/>
        <v>否</v>
      </c>
      <c r="I290" s="732" t="str">
        <f t="shared" si="31"/>
        <v>项</v>
      </c>
      <c r="J290" s="686" t="str">
        <f t="shared" si="32"/>
        <v>204</v>
      </c>
      <c r="K290" s="686" t="str">
        <f t="shared" si="33"/>
        <v>20403</v>
      </c>
      <c r="L290" s="686" t="str">
        <f t="shared" si="34"/>
        <v>2040399</v>
      </c>
    </row>
    <row r="291" s="529" customFormat="1" ht="34.9" customHeight="1" spans="1:12">
      <c r="A291" s="482">
        <v>20404</v>
      </c>
      <c r="B291" s="483" t="s">
        <v>321</v>
      </c>
      <c r="C291" s="693">
        <f>SUMIFS(C292:C$1300,$I292:$I$1300,"项",$K292:$K$1300,$A291)</f>
        <v>30</v>
      </c>
      <c r="D291" s="693">
        <f>SUMIFS(D292:D$1300,$I292:$I$1300,"项",$K292:$K$1300,$A291)</f>
        <v>0</v>
      </c>
      <c r="E291" s="693">
        <f>SUMIFS(E292:E$1300,$I292:$I$1300,"项",$K292:$K$1300,$A291)</f>
        <v>15</v>
      </c>
      <c r="F291" s="477">
        <f t="shared" si="28"/>
        <v>-0.5</v>
      </c>
      <c r="G291" s="477" t="str">
        <f t="shared" si="29"/>
        <v/>
      </c>
      <c r="H291" s="731" t="str">
        <f t="shared" si="30"/>
        <v>是</v>
      </c>
      <c r="I291" s="732" t="str">
        <f t="shared" si="31"/>
        <v>款</v>
      </c>
      <c r="J291" s="686" t="str">
        <f t="shared" si="32"/>
        <v>204</v>
      </c>
      <c r="K291" s="686" t="str">
        <f t="shared" si="33"/>
        <v>20404</v>
      </c>
      <c r="L291" s="686" t="str">
        <f t="shared" si="34"/>
        <v>20404</v>
      </c>
    </row>
    <row r="292" s="529" customFormat="1" ht="34.9" hidden="1" customHeight="1" spans="1:12">
      <c r="A292" s="484">
        <v>2040401</v>
      </c>
      <c r="B292" s="243" t="s">
        <v>151</v>
      </c>
      <c r="C292" s="300">
        <v>0</v>
      </c>
      <c r="D292" s="301">
        <v>0</v>
      </c>
      <c r="E292" s="548">
        <v>0</v>
      </c>
      <c r="F292" s="477" t="str">
        <f t="shared" si="28"/>
        <v/>
      </c>
      <c r="G292" s="477" t="str">
        <f t="shared" si="29"/>
        <v/>
      </c>
      <c r="H292" s="731" t="str">
        <f t="shared" si="30"/>
        <v>否</v>
      </c>
      <c r="I292" s="732" t="str">
        <f t="shared" si="31"/>
        <v>项</v>
      </c>
      <c r="J292" s="686" t="str">
        <f t="shared" si="32"/>
        <v>204</v>
      </c>
      <c r="K292" s="686" t="str">
        <f t="shared" si="33"/>
        <v>20404</v>
      </c>
      <c r="L292" s="686" t="str">
        <f t="shared" si="34"/>
        <v>2040401</v>
      </c>
    </row>
    <row r="293" s="529" customFormat="1" ht="34.9" hidden="1" customHeight="1" spans="1:12">
      <c r="A293" s="484">
        <v>2040402</v>
      </c>
      <c r="B293" s="243" t="s">
        <v>152</v>
      </c>
      <c r="C293" s="300">
        <v>0</v>
      </c>
      <c r="D293" s="301">
        <v>0</v>
      </c>
      <c r="E293" s="548">
        <v>0</v>
      </c>
      <c r="F293" s="477" t="str">
        <f t="shared" si="28"/>
        <v/>
      </c>
      <c r="G293" s="477" t="str">
        <f t="shared" si="29"/>
        <v/>
      </c>
      <c r="H293" s="731" t="str">
        <f t="shared" si="30"/>
        <v>否</v>
      </c>
      <c r="I293" s="732" t="str">
        <f t="shared" si="31"/>
        <v>项</v>
      </c>
      <c r="J293" s="686" t="str">
        <f t="shared" si="32"/>
        <v>204</v>
      </c>
      <c r="K293" s="686" t="str">
        <f t="shared" si="33"/>
        <v>20404</v>
      </c>
      <c r="L293" s="686" t="str">
        <f t="shared" si="34"/>
        <v>2040402</v>
      </c>
    </row>
    <row r="294" s="529" customFormat="1" ht="34.9" hidden="1" customHeight="1" spans="1:12">
      <c r="A294" s="484">
        <v>2040403</v>
      </c>
      <c r="B294" s="243" t="s">
        <v>153</v>
      </c>
      <c r="C294" s="300">
        <v>0</v>
      </c>
      <c r="D294" s="301">
        <v>0</v>
      </c>
      <c r="E294" s="548">
        <v>0</v>
      </c>
      <c r="F294" s="477" t="str">
        <f t="shared" si="28"/>
        <v/>
      </c>
      <c r="G294" s="477" t="str">
        <f t="shared" si="29"/>
        <v/>
      </c>
      <c r="H294" s="731" t="str">
        <f t="shared" si="30"/>
        <v>否</v>
      </c>
      <c r="I294" s="732" t="str">
        <f t="shared" si="31"/>
        <v>项</v>
      </c>
      <c r="J294" s="686" t="str">
        <f t="shared" si="32"/>
        <v>204</v>
      </c>
      <c r="K294" s="686" t="str">
        <f t="shared" si="33"/>
        <v>20404</v>
      </c>
      <c r="L294" s="686" t="str">
        <f t="shared" si="34"/>
        <v>2040403</v>
      </c>
    </row>
    <row r="295" s="529" customFormat="1" ht="34.9" hidden="1" customHeight="1" spans="1:12">
      <c r="A295" s="484">
        <v>2040409</v>
      </c>
      <c r="B295" s="243" t="s">
        <v>322</v>
      </c>
      <c r="C295" s="300">
        <v>0</v>
      </c>
      <c r="D295" s="301">
        <v>0</v>
      </c>
      <c r="E295" s="548">
        <v>0</v>
      </c>
      <c r="F295" s="477" t="str">
        <f t="shared" si="28"/>
        <v/>
      </c>
      <c r="G295" s="477" t="str">
        <f t="shared" si="29"/>
        <v/>
      </c>
      <c r="H295" s="731" t="str">
        <f t="shared" si="30"/>
        <v>否</v>
      </c>
      <c r="I295" s="732" t="str">
        <f t="shared" si="31"/>
        <v>项</v>
      </c>
      <c r="J295" s="686" t="str">
        <f t="shared" si="32"/>
        <v>204</v>
      </c>
      <c r="K295" s="686" t="str">
        <f t="shared" si="33"/>
        <v>20404</v>
      </c>
      <c r="L295" s="686" t="str">
        <f t="shared" si="34"/>
        <v>2040409</v>
      </c>
    </row>
    <row r="296" s="529" customFormat="1" ht="34.9" hidden="1" customHeight="1" spans="1:12">
      <c r="A296" s="484">
        <v>2040410</v>
      </c>
      <c r="B296" s="243" t="s">
        <v>323</v>
      </c>
      <c r="C296" s="300">
        <v>0</v>
      </c>
      <c r="D296" s="301">
        <v>0</v>
      </c>
      <c r="E296" s="548">
        <v>0</v>
      </c>
      <c r="F296" s="477" t="str">
        <f t="shared" si="28"/>
        <v/>
      </c>
      <c r="G296" s="477" t="str">
        <f t="shared" si="29"/>
        <v/>
      </c>
      <c r="H296" s="731" t="str">
        <f t="shared" si="30"/>
        <v>否</v>
      </c>
      <c r="I296" s="732" t="str">
        <f t="shared" si="31"/>
        <v>项</v>
      </c>
      <c r="J296" s="686" t="str">
        <f t="shared" si="32"/>
        <v>204</v>
      </c>
      <c r="K296" s="686" t="str">
        <f t="shared" si="33"/>
        <v>20404</v>
      </c>
      <c r="L296" s="686" t="str">
        <f t="shared" si="34"/>
        <v>2040410</v>
      </c>
    </row>
    <row r="297" s="529" customFormat="1" ht="34.9" hidden="1" customHeight="1" spans="1:12">
      <c r="A297" s="484">
        <v>2040450</v>
      </c>
      <c r="B297" s="243" t="s">
        <v>160</v>
      </c>
      <c r="C297" s="300">
        <v>0</v>
      </c>
      <c r="D297" s="301">
        <v>0</v>
      </c>
      <c r="E297" s="548">
        <v>0</v>
      </c>
      <c r="F297" s="477" t="str">
        <f t="shared" si="28"/>
        <v/>
      </c>
      <c r="G297" s="477" t="str">
        <f t="shared" si="29"/>
        <v/>
      </c>
      <c r="H297" s="731" t="str">
        <f t="shared" si="30"/>
        <v>否</v>
      </c>
      <c r="I297" s="732" t="str">
        <f t="shared" si="31"/>
        <v>项</v>
      </c>
      <c r="J297" s="686" t="str">
        <f t="shared" si="32"/>
        <v>204</v>
      </c>
      <c r="K297" s="686" t="str">
        <f t="shared" si="33"/>
        <v>20404</v>
      </c>
      <c r="L297" s="686" t="str">
        <f t="shared" si="34"/>
        <v>2040450</v>
      </c>
    </row>
    <row r="298" s="529" customFormat="1" ht="34.9" customHeight="1" spans="1:12">
      <c r="A298" s="484">
        <v>2040499</v>
      </c>
      <c r="B298" s="243" t="s">
        <v>324</v>
      </c>
      <c r="C298" s="561">
        <v>30</v>
      </c>
      <c r="D298" s="561">
        <v>0</v>
      </c>
      <c r="E298" s="561">
        <v>15</v>
      </c>
      <c r="F298" s="477">
        <f t="shared" si="28"/>
        <v>-0.5</v>
      </c>
      <c r="G298" s="477" t="str">
        <f t="shared" si="29"/>
        <v/>
      </c>
      <c r="H298" s="731" t="str">
        <f t="shared" si="30"/>
        <v>是</v>
      </c>
      <c r="I298" s="732" t="str">
        <f t="shared" si="31"/>
        <v>项</v>
      </c>
      <c r="J298" s="686" t="str">
        <f t="shared" si="32"/>
        <v>204</v>
      </c>
      <c r="K298" s="686" t="str">
        <f t="shared" si="33"/>
        <v>20404</v>
      </c>
      <c r="L298" s="686" t="str">
        <f t="shared" si="34"/>
        <v>2040499</v>
      </c>
    </row>
    <row r="299" s="529" customFormat="1" ht="34.9" customHeight="1" spans="1:12">
      <c r="A299" s="482">
        <v>20405</v>
      </c>
      <c r="B299" s="483" t="s">
        <v>325</v>
      </c>
      <c r="C299" s="693">
        <f>SUMIFS(C300:C$1300,$I300:$I$1300,"项",$K300:$K$1300,$A299)</f>
        <v>0</v>
      </c>
      <c r="D299" s="693">
        <f>SUMIFS(D300:D$1300,$I300:$I$1300,"项",$K300:$K$1300,$A299)</f>
        <v>120</v>
      </c>
      <c r="E299" s="693">
        <f>SUMIFS(E300:E$1300,$I300:$I$1300,"项",$K300:$K$1300,$A299)</f>
        <v>20</v>
      </c>
      <c r="F299" s="477" t="str">
        <f t="shared" si="28"/>
        <v/>
      </c>
      <c r="G299" s="477">
        <f t="shared" si="29"/>
        <v>0.166666666666667</v>
      </c>
      <c r="H299" s="731" t="str">
        <f t="shared" si="30"/>
        <v>是</v>
      </c>
      <c r="I299" s="732" t="str">
        <f t="shared" si="31"/>
        <v>款</v>
      </c>
      <c r="J299" s="686" t="str">
        <f t="shared" si="32"/>
        <v>204</v>
      </c>
      <c r="K299" s="686" t="str">
        <f t="shared" si="33"/>
        <v>20405</v>
      </c>
      <c r="L299" s="686" t="str">
        <f t="shared" si="34"/>
        <v>20405</v>
      </c>
    </row>
    <row r="300" s="529" customFormat="1" ht="34.9" hidden="1" customHeight="1" spans="1:12">
      <c r="A300" s="484">
        <v>2040501</v>
      </c>
      <c r="B300" s="243" t="s">
        <v>151</v>
      </c>
      <c r="C300" s="300">
        <v>0</v>
      </c>
      <c r="D300" s="301">
        <v>0</v>
      </c>
      <c r="E300" s="548">
        <v>0</v>
      </c>
      <c r="F300" s="477" t="str">
        <f t="shared" si="28"/>
        <v/>
      </c>
      <c r="G300" s="477" t="str">
        <f t="shared" si="29"/>
        <v/>
      </c>
      <c r="H300" s="731" t="str">
        <f t="shared" si="30"/>
        <v>否</v>
      </c>
      <c r="I300" s="732" t="str">
        <f t="shared" si="31"/>
        <v>项</v>
      </c>
      <c r="J300" s="686" t="str">
        <f t="shared" si="32"/>
        <v>204</v>
      </c>
      <c r="K300" s="686" t="str">
        <f t="shared" si="33"/>
        <v>20405</v>
      </c>
      <c r="L300" s="686" t="str">
        <f t="shared" si="34"/>
        <v>2040501</v>
      </c>
    </row>
    <row r="301" s="529" customFormat="1" ht="34.9" hidden="1" customHeight="1" spans="1:12">
      <c r="A301" s="484">
        <v>2040502</v>
      </c>
      <c r="B301" s="243" t="s">
        <v>152</v>
      </c>
      <c r="C301" s="300">
        <v>0</v>
      </c>
      <c r="D301" s="301">
        <v>0</v>
      </c>
      <c r="E301" s="548">
        <v>0</v>
      </c>
      <c r="F301" s="477" t="str">
        <f t="shared" si="28"/>
        <v/>
      </c>
      <c r="G301" s="477" t="str">
        <f t="shared" si="29"/>
        <v/>
      </c>
      <c r="H301" s="731" t="str">
        <f t="shared" si="30"/>
        <v>否</v>
      </c>
      <c r="I301" s="732" t="str">
        <f t="shared" si="31"/>
        <v>项</v>
      </c>
      <c r="J301" s="686" t="str">
        <f t="shared" si="32"/>
        <v>204</v>
      </c>
      <c r="K301" s="686" t="str">
        <f t="shared" si="33"/>
        <v>20405</v>
      </c>
      <c r="L301" s="686" t="str">
        <f t="shared" si="34"/>
        <v>2040502</v>
      </c>
    </row>
    <row r="302" s="529" customFormat="1" ht="34.9" hidden="1" customHeight="1" spans="1:12">
      <c r="A302" s="484">
        <v>2040503</v>
      </c>
      <c r="B302" s="243" t="s">
        <v>153</v>
      </c>
      <c r="C302" s="300">
        <v>0</v>
      </c>
      <c r="D302" s="301">
        <v>0</v>
      </c>
      <c r="E302" s="548">
        <v>0</v>
      </c>
      <c r="F302" s="477" t="str">
        <f t="shared" si="28"/>
        <v/>
      </c>
      <c r="G302" s="477" t="str">
        <f t="shared" si="29"/>
        <v/>
      </c>
      <c r="H302" s="731" t="str">
        <f t="shared" si="30"/>
        <v>否</v>
      </c>
      <c r="I302" s="732" t="str">
        <f t="shared" si="31"/>
        <v>项</v>
      </c>
      <c r="J302" s="686" t="str">
        <f t="shared" si="32"/>
        <v>204</v>
      </c>
      <c r="K302" s="686" t="str">
        <f t="shared" si="33"/>
        <v>20405</v>
      </c>
      <c r="L302" s="686" t="str">
        <f t="shared" si="34"/>
        <v>2040503</v>
      </c>
    </row>
    <row r="303" s="529" customFormat="1" ht="34.9" customHeight="1" spans="1:12">
      <c r="A303" s="484">
        <v>2040504</v>
      </c>
      <c r="B303" s="243" t="s">
        <v>326</v>
      </c>
      <c r="C303" s="561">
        <v>0</v>
      </c>
      <c r="D303" s="561">
        <v>120</v>
      </c>
      <c r="E303" s="478">
        <v>20</v>
      </c>
      <c r="F303" s="477" t="str">
        <f t="shared" si="28"/>
        <v/>
      </c>
      <c r="G303" s="477">
        <f t="shared" si="29"/>
        <v>0.166666666666667</v>
      </c>
      <c r="H303" s="731" t="str">
        <f t="shared" si="30"/>
        <v>是</v>
      </c>
      <c r="I303" s="732" t="str">
        <f t="shared" si="31"/>
        <v>项</v>
      </c>
      <c r="J303" s="686" t="str">
        <f t="shared" si="32"/>
        <v>204</v>
      </c>
      <c r="K303" s="686" t="str">
        <f t="shared" si="33"/>
        <v>20405</v>
      </c>
      <c r="L303" s="686" t="str">
        <f t="shared" si="34"/>
        <v>2040504</v>
      </c>
    </row>
    <row r="304" s="529" customFormat="1" ht="34.9" hidden="1" customHeight="1" spans="1:12">
      <c r="A304" s="484">
        <v>2040505</v>
      </c>
      <c r="B304" s="243" t="s">
        <v>327</v>
      </c>
      <c r="C304" s="300">
        <v>0</v>
      </c>
      <c r="D304" s="301">
        <v>0</v>
      </c>
      <c r="E304" s="548">
        <v>0</v>
      </c>
      <c r="F304" s="477" t="str">
        <f t="shared" si="28"/>
        <v/>
      </c>
      <c r="G304" s="477" t="str">
        <f t="shared" si="29"/>
        <v/>
      </c>
      <c r="H304" s="731" t="str">
        <f t="shared" si="30"/>
        <v>否</v>
      </c>
      <c r="I304" s="732" t="str">
        <f t="shared" si="31"/>
        <v>项</v>
      </c>
      <c r="J304" s="686" t="str">
        <f t="shared" si="32"/>
        <v>204</v>
      </c>
      <c r="K304" s="686" t="str">
        <f t="shared" si="33"/>
        <v>20405</v>
      </c>
      <c r="L304" s="686" t="str">
        <f t="shared" si="34"/>
        <v>2040505</v>
      </c>
    </row>
    <row r="305" s="529" customFormat="1" ht="34.9" hidden="1" customHeight="1" spans="1:12">
      <c r="A305" s="484">
        <v>2040506</v>
      </c>
      <c r="B305" s="243" t="s">
        <v>328</v>
      </c>
      <c r="C305" s="300">
        <v>0</v>
      </c>
      <c r="D305" s="301">
        <v>0</v>
      </c>
      <c r="E305" s="548">
        <v>0</v>
      </c>
      <c r="F305" s="477" t="str">
        <f t="shared" si="28"/>
        <v/>
      </c>
      <c r="G305" s="477" t="str">
        <f t="shared" si="29"/>
        <v/>
      </c>
      <c r="H305" s="731" t="str">
        <f t="shared" si="30"/>
        <v>否</v>
      </c>
      <c r="I305" s="732" t="str">
        <f t="shared" si="31"/>
        <v>项</v>
      </c>
      <c r="J305" s="686" t="str">
        <f t="shared" si="32"/>
        <v>204</v>
      </c>
      <c r="K305" s="686" t="str">
        <f t="shared" si="33"/>
        <v>20405</v>
      </c>
      <c r="L305" s="686" t="str">
        <f t="shared" si="34"/>
        <v>2040506</v>
      </c>
    </row>
    <row r="306" s="529" customFormat="1" ht="34.9" hidden="1" customHeight="1" spans="1:12">
      <c r="A306" s="484">
        <v>2040550</v>
      </c>
      <c r="B306" s="243" t="s">
        <v>160</v>
      </c>
      <c r="C306" s="300">
        <v>0</v>
      </c>
      <c r="D306" s="301">
        <v>0</v>
      </c>
      <c r="E306" s="301">
        <v>0</v>
      </c>
      <c r="F306" s="477" t="str">
        <f t="shared" si="28"/>
        <v/>
      </c>
      <c r="G306" s="477" t="str">
        <f t="shared" si="29"/>
        <v/>
      </c>
      <c r="H306" s="731" t="str">
        <f t="shared" si="30"/>
        <v>否</v>
      </c>
      <c r="I306" s="732" t="str">
        <f t="shared" si="31"/>
        <v>项</v>
      </c>
      <c r="J306" s="686" t="str">
        <f t="shared" si="32"/>
        <v>204</v>
      </c>
      <c r="K306" s="686" t="str">
        <f t="shared" si="33"/>
        <v>20405</v>
      </c>
      <c r="L306" s="686" t="str">
        <f t="shared" si="34"/>
        <v>2040550</v>
      </c>
    </row>
    <row r="307" s="529" customFormat="1" ht="34.9" hidden="1" customHeight="1" spans="1:12">
      <c r="A307" s="484">
        <v>2040599</v>
      </c>
      <c r="B307" s="243" t="s">
        <v>329</v>
      </c>
      <c r="C307" s="300">
        <v>0</v>
      </c>
      <c r="D307" s="301">
        <v>0</v>
      </c>
      <c r="E307" s="548">
        <v>0</v>
      </c>
      <c r="F307" s="477" t="str">
        <f t="shared" si="28"/>
        <v/>
      </c>
      <c r="G307" s="477" t="str">
        <f t="shared" si="29"/>
        <v/>
      </c>
      <c r="H307" s="731" t="str">
        <f t="shared" si="30"/>
        <v>否</v>
      </c>
      <c r="I307" s="732" t="str">
        <f t="shared" si="31"/>
        <v>项</v>
      </c>
      <c r="J307" s="686" t="str">
        <f t="shared" si="32"/>
        <v>204</v>
      </c>
      <c r="K307" s="686" t="str">
        <f t="shared" si="33"/>
        <v>20405</v>
      </c>
      <c r="L307" s="686" t="str">
        <f t="shared" si="34"/>
        <v>2040599</v>
      </c>
    </row>
    <row r="308" s="529" customFormat="1" ht="34.9" customHeight="1" spans="1:12">
      <c r="A308" s="482">
        <v>20406</v>
      </c>
      <c r="B308" s="483" t="s">
        <v>330</v>
      </c>
      <c r="C308" s="693">
        <f>SUMIFS(C309:C$1300,$I309:$I$1300,"项",$K309:$K$1300,$A308)</f>
        <v>1269</v>
      </c>
      <c r="D308" s="693">
        <f>SUMIFS(D309:D$1300,$I309:$I$1300,"项",$K309:$K$1300,$A308)</f>
        <v>1536</v>
      </c>
      <c r="E308" s="693">
        <f>SUMIFS(E309:E$1300,$I309:$I$1300,"项",$K309:$K$1300,$A308)</f>
        <v>1246</v>
      </c>
      <c r="F308" s="477">
        <f t="shared" si="28"/>
        <v>-0.0181245074862096</v>
      </c>
      <c r="G308" s="477">
        <f t="shared" si="29"/>
        <v>0.811197916666667</v>
      </c>
      <c r="H308" s="731" t="str">
        <f t="shared" si="30"/>
        <v>是</v>
      </c>
      <c r="I308" s="732" t="str">
        <f t="shared" si="31"/>
        <v>款</v>
      </c>
      <c r="J308" s="686" t="str">
        <f t="shared" si="32"/>
        <v>204</v>
      </c>
      <c r="K308" s="686" t="str">
        <f t="shared" si="33"/>
        <v>20406</v>
      </c>
      <c r="L308" s="686" t="str">
        <f t="shared" si="34"/>
        <v>20406</v>
      </c>
    </row>
    <row r="309" s="529" customFormat="1" ht="34.9" customHeight="1" spans="1:12">
      <c r="A309" s="484">
        <v>2040601</v>
      </c>
      <c r="B309" s="243" t="s">
        <v>151</v>
      </c>
      <c r="C309" s="561">
        <v>1002</v>
      </c>
      <c r="D309" s="561">
        <v>942</v>
      </c>
      <c r="E309" s="478">
        <v>1005</v>
      </c>
      <c r="F309" s="477">
        <f t="shared" si="28"/>
        <v>0.00299401197604787</v>
      </c>
      <c r="G309" s="477">
        <f t="shared" si="29"/>
        <v>1.06687898089172</v>
      </c>
      <c r="H309" s="731" t="str">
        <f t="shared" si="30"/>
        <v>是</v>
      </c>
      <c r="I309" s="732" t="str">
        <f t="shared" si="31"/>
        <v>项</v>
      </c>
      <c r="J309" s="686" t="str">
        <f t="shared" si="32"/>
        <v>204</v>
      </c>
      <c r="K309" s="686" t="str">
        <f t="shared" si="33"/>
        <v>20406</v>
      </c>
      <c r="L309" s="686" t="str">
        <f t="shared" si="34"/>
        <v>2040601</v>
      </c>
    </row>
    <row r="310" s="529" customFormat="1" ht="34.9" hidden="1" customHeight="1" spans="1:12">
      <c r="A310" s="484">
        <v>2040602</v>
      </c>
      <c r="B310" s="243" t="s">
        <v>152</v>
      </c>
      <c r="C310" s="300">
        <v>0</v>
      </c>
      <c r="D310" s="301">
        <v>0</v>
      </c>
      <c r="E310" s="548">
        <v>0</v>
      </c>
      <c r="F310" s="477" t="str">
        <f t="shared" si="28"/>
        <v/>
      </c>
      <c r="G310" s="477" t="str">
        <f t="shared" si="29"/>
        <v/>
      </c>
      <c r="H310" s="731" t="str">
        <f t="shared" si="30"/>
        <v>否</v>
      </c>
      <c r="I310" s="732" t="str">
        <f t="shared" si="31"/>
        <v>项</v>
      </c>
      <c r="J310" s="686" t="str">
        <f t="shared" si="32"/>
        <v>204</v>
      </c>
      <c r="K310" s="686" t="str">
        <f t="shared" si="33"/>
        <v>20406</v>
      </c>
      <c r="L310" s="686" t="str">
        <f t="shared" si="34"/>
        <v>2040602</v>
      </c>
    </row>
    <row r="311" s="529" customFormat="1" ht="34.9" hidden="1" customHeight="1" spans="1:12">
      <c r="A311" s="484">
        <v>2040603</v>
      </c>
      <c r="B311" s="243" t="s">
        <v>153</v>
      </c>
      <c r="C311" s="300">
        <v>0</v>
      </c>
      <c r="D311" s="301">
        <v>0</v>
      </c>
      <c r="E311" s="548">
        <v>0</v>
      </c>
      <c r="F311" s="477" t="str">
        <f t="shared" si="28"/>
        <v/>
      </c>
      <c r="G311" s="477" t="str">
        <f t="shared" si="29"/>
        <v/>
      </c>
      <c r="H311" s="731" t="str">
        <f t="shared" si="30"/>
        <v>否</v>
      </c>
      <c r="I311" s="732" t="str">
        <f t="shared" si="31"/>
        <v>项</v>
      </c>
      <c r="J311" s="686" t="str">
        <f t="shared" si="32"/>
        <v>204</v>
      </c>
      <c r="K311" s="686" t="str">
        <f t="shared" si="33"/>
        <v>20406</v>
      </c>
      <c r="L311" s="686" t="str">
        <f t="shared" si="34"/>
        <v>2040603</v>
      </c>
    </row>
    <row r="312" s="529" customFormat="1" ht="34.9" customHeight="1" spans="1:12">
      <c r="A312" s="484">
        <v>2040604</v>
      </c>
      <c r="B312" s="243" t="s">
        <v>331</v>
      </c>
      <c r="C312" s="561">
        <v>26</v>
      </c>
      <c r="D312" s="561">
        <v>80</v>
      </c>
      <c r="E312" s="478">
        <v>45</v>
      </c>
      <c r="F312" s="477">
        <f t="shared" si="28"/>
        <v>0.730769230769231</v>
      </c>
      <c r="G312" s="477">
        <f t="shared" si="29"/>
        <v>0.5625</v>
      </c>
      <c r="H312" s="731" t="str">
        <f t="shared" si="30"/>
        <v>是</v>
      </c>
      <c r="I312" s="732" t="str">
        <f t="shared" si="31"/>
        <v>项</v>
      </c>
      <c r="J312" s="686" t="str">
        <f t="shared" si="32"/>
        <v>204</v>
      </c>
      <c r="K312" s="686" t="str">
        <f t="shared" si="33"/>
        <v>20406</v>
      </c>
      <c r="L312" s="686" t="str">
        <f t="shared" si="34"/>
        <v>2040604</v>
      </c>
    </row>
    <row r="313" s="529" customFormat="1" ht="34.9" hidden="1" customHeight="1" spans="1:12">
      <c r="A313" s="484">
        <v>2040605</v>
      </c>
      <c r="B313" s="243" t="s">
        <v>332</v>
      </c>
      <c r="C313" s="300">
        <v>0</v>
      </c>
      <c r="D313" s="301">
        <v>0</v>
      </c>
      <c r="E313" s="548">
        <v>0</v>
      </c>
      <c r="F313" s="477" t="str">
        <f t="shared" si="28"/>
        <v/>
      </c>
      <c r="G313" s="477" t="str">
        <f t="shared" si="29"/>
        <v/>
      </c>
      <c r="H313" s="731" t="str">
        <f t="shared" si="30"/>
        <v>否</v>
      </c>
      <c r="I313" s="732" t="str">
        <f t="shared" si="31"/>
        <v>项</v>
      </c>
      <c r="J313" s="686" t="str">
        <f t="shared" si="32"/>
        <v>204</v>
      </c>
      <c r="K313" s="686" t="str">
        <f t="shared" si="33"/>
        <v>20406</v>
      </c>
      <c r="L313" s="686" t="str">
        <f t="shared" si="34"/>
        <v>2040605</v>
      </c>
    </row>
    <row r="314" s="529" customFormat="1" ht="34.9" customHeight="1" spans="1:12">
      <c r="A314" s="484">
        <v>2040606</v>
      </c>
      <c r="B314" s="243" t="s">
        <v>333</v>
      </c>
      <c r="C314" s="561">
        <v>18</v>
      </c>
      <c r="D314" s="561">
        <v>18</v>
      </c>
      <c r="E314" s="478">
        <v>19</v>
      </c>
      <c r="F314" s="477">
        <f t="shared" si="28"/>
        <v>0.0555555555555556</v>
      </c>
      <c r="G314" s="477">
        <f t="shared" si="29"/>
        <v>1.05555555555556</v>
      </c>
      <c r="H314" s="731" t="str">
        <f t="shared" si="30"/>
        <v>是</v>
      </c>
      <c r="I314" s="732" t="str">
        <f t="shared" si="31"/>
        <v>项</v>
      </c>
      <c r="J314" s="686" t="str">
        <f t="shared" si="32"/>
        <v>204</v>
      </c>
      <c r="K314" s="686" t="str">
        <f t="shared" si="33"/>
        <v>20406</v>
      </c>
      <c r="L314" s="686" t="str">
        <f t="shared" si="34"/>
        <v>2040606</v>
      </c>
    </row>
    <row r="315" s="529" customFormat="1" ht="34.9" customHeight="1" spans="1:12">
      <c r="A315" s="484">
        <v>2040607</v>
      </c>
      <c r="B315" s="243" t="s">
        <v>334</v>
      </c>
      <c r="C315" s="561">
        <v>55</v>
      </c>
      <c r="D315" s="561">
        <v>80</v>
      </c>
      <c r="E315" s="561">
        <v>82</v>
      </c>
      <c r="F315" s="477">
        <f t="shared" si="28"/>
        <v>0.490909090909091</v>
      </c>
      <c r="G315" s="477">
        <f t="shared" si="29"/>
        <v>1.025</v>
      </c>
      <c r="H315" s="731" t="str">
        <f t="shared" si="30"/>
        <v>是</v>
      </c>
      <c r="I315" s="732" t="str">
        <f t="shared" si="31"/>
        <v>项</v>
      </c>
      <c r="J315" s="686" t="str">
        <f t="shared" si="32"/>
        <v>204</v>
      </c>
      <c r="K315" s="686" t="str">
        <f t="shared" si="33"/>
        <v>20406</v>
      </c>
      <c r="L315" s="686" t="str">
        <f t="shared" si="34"/>
        <v>2040607</v>
      </c>
    </row>
    <row r="316" s="529" customFormat="1" ht="34.9" hidden="1" customHeight="1" spans="1:12">
      <c r="A316" s="484">
        <v>2040608</v>
      </c>
      <c r="B316" s="243" t="s">
        <v>335</v>
      </c>
      <c r="C316" s="300">
        <v>0</v>
      </c>
      <c r="D316" s="301">
        <v>0</v>
      </c>
      <c r="E316" s="548">
        <v>0</v>
      </c>
      <c r="F316" s="477" t="str">
        <f t="shared" si="28"/>
        <v/>
      </c>
      <c r="G316" s="477" t="str">
        <f t="shared" si="29"/>
        <v/>
      </c>
      <c r="H316" s="731" t="str">
        <f t="shared" si="30"/>
        <v>否</v>
      </c>
      <c r="I316" s="732" t="str">
        <f t="shared" si="31"/>
        <v>项</v>
      </c>
      <c r="J316" s="686" t="str">
        <f t="shared" si="32"/>
        <v>204</v>
      </c>
      <c r="K316" s="686" t="str">
        <f t="shared" si="33"/>
        <v>20406</v>
      </c>
      <c r="L316" s="686" t="str">
        <f t="shared" si="34"/>
        <v>2040608</v>
      </c>
    </row>
    <row r="317" s="529" customFormat="1" ht="34.9" customHeight="1" spans="1:12">
      <c r="A317" s="484">
        <v>2040610</v>
      </c>
      <c r="B317" s="243" t="s">
        <v>336</v>
      </c>
      <c r="C317" s="561">
        <v>117</v>
      </c>
      <c r="D317" s="561">
        <v>101</v>
      </c>
      <c r="E317" s="478">
        <v>55</v>
      </c>
      <c r="F317" s="477">
        <f t="shared" si="28"/>
        <v>-0.52991452991453</v>
      </c>
      <c r="G317" s="477">
        <f t="shared" si="29"/>
        <v>0.544554455445545</v>
      </c>
      <c r="H317" s="731" t="str">
        <f t="shared" si="30"/>
        <v>是</v>
      </c>
      <c r="I317" s="732" t="str">
        <f t="shared" si="31"/>
        <v>项</v>
      </c>
      <c r="J317" s="686" t="str">
        <f t="shared" si="32"/>
        <v>204</v>
      </c>
      <c r="K317" s="686" t="str">
        <f t="shared" si="33"/>
        <v>20406</v>
      </c>
      <c r="L317" s="686" t="str">
        <f t="shared" si="34"/>
        <v>2040610</v>
      </c>
    </row>
    <row r="318" s="529" customFormat="1" ht="34.9" customHeight="1" spans="1:12">
      <c r="A318" s="484">
        <v>2040612</v>
      </c>
      <c r="B318" s="243" t="s">
        <v>337</v>
      </c>
      <c r="C318" s="561">
        <v>0</v>
      </c>
      <c r="D318" s="561">
        <v>21</v>
      </c>
      <c r="E318" s="478">
        <v>0</v>
      </c>
      <c r="F318" s="477" t="str">
        <f t="shared" si="28"/>
        <v/>
      </c>
      <c r="G318" s="477">
        <f t="shared" si="29"/>
        <v>0</v>
      </c>
      <c r="H318" s="731" t="str">
        <f t="shared" si="30"/>
        <v>是</v>
      </c>
      <c r="I318" s="732" t="str">
        <f t="shared" si="31"/>
        <v>项</v>
      </c>
      <c r="J318" s="686" t="str">
        <f t="shared" si="32"/>
        <v>204</v>
      </c>
      <c r="K318" s="686" t="str">
        <f t="shared" si="33"/>
        <v>20406</v>
      </c>
      <c r="L318" s="686" t="str">
        <f t="shared" si="34"/>
        <v>2040612</v>
      </c>
    </row>
    <row r="319" s="529" customFormat="1" ht="34.9" hidden="1" customHeight="1" spans="1:12">
      <c r="A319" s="484">
        <v>2040613</v>
      </c>
      <c r="B319" s="243" t="s">
        <v>192</v>
      </c>
      <c r="C319" s="300">
        <v>0</v>
      </c>
      <c r="D319" s="301">
        <v>0</v>
      </c>
      <c r="E319" s="548">
        <v>0</v>
      </c>
      <c r="F319" s="477" t="str">
        <f t="shared" si="28"/>
        <v/>
      </c>
      <c r="G319" s="477" t="str">
        <f t="shared" si="29"/>
        <v/>
      </c>
      <c r="H319" s="731" t="str">
        <f t="shared" si="30"/>
        <v>否</v>
      </c>
      <c r="I319" s="732" t="str">
        <f t="shared" si="31"/>
        <v>项</v>
      </c>
      <c r="J319" s="686" t="str">
        <f t="shared" si="32"/>
        <v>204</v>
      </c>
      <c r="K319" s="686" t="str">
        <f t="shared" si="33"/>
        <v>20406</v>
      </c>
      <c r="L319" s="686" t="str">
        <f t="shared" si="34"/>
        <v>2040613</v>
      </c>
    </row>
    <row r="320" s="529" customFormat="1" ht="34.9" hidden="1" customHeight="1" spans="1:12">
      <c r="A320" s="484">
        <v>2040650</v>
      </c>
      <c r="B320" s="243" t="s">
        <v>160</v>
      </c>
      <c r="C320" s="300">
        <v>0</v>
      </c>
      <c r="D320" s="301">
        <v>0</v>
      </c>
      <c r="E320" s="548">
        <v>0</v>
      </c>
      <c r="F320" s="477" t="str">
        <f t="shared" si="28"/>
        <v/>
      </c>
      <c r="G320" s="477" t="str">
        <f t="shared" si="29"/>
        <v/>
      </c>
      <c r="H320" s="731" t="str">
        <f t="shared" si="30"/>
        <v>否</v>
      </c>
      <c r="I320" s="732" t="str">
        <f t="shared" si="31"/>
        <v>项</v>
      </c>
      <c r="J320" s="686" t="str">
        <f t="shared" si="32"/>
        <v>204</v>
      </c>
      <c r="K320" s="686" t="str">
        <f t="shared" si="33"/>
        <v>20406</v>
      </c>
      <c r="L320" s="686" t="str">
        <f t="shared" si="34"/>
        <v>2040650</v>
      </c>
    </row>
    <row r="321" s="529" customFormat="1" ht="34.9" customHeight="1" spans="1:12">
      <c r="A321" s="484">
        <v>2040699</v>
      </c>
      <c r="B321" s="243" t="s">
        <v>338</v>
      </c>
      <c r="C321" s="561">
        <v>51</v>
      </c>
      <c r="D321" s="561">
        <v>294</v>
      </c>
      <c r="E321" s="478">
        <v>40</v>
      </c>
      <c r="F321" s="477">
        <f t="shared" si="28"/>
        <v>-0.215686274509804</v>
      </c>
      <c r="G321" s="477">
        <f t="shared" si="29"/>
        <v>0.136054421768707</v>
      </c>
      <c r="H321" s="731" t="str">
        <f t="shared" si="30"/>
        <v>是</v>
      </c>
      <c r="I321" s="732" t="str">
        <f t="shared" si="31"/>
        <v>项</v>
      </c>
      <c r="J321" s="686" t="str">
        <f t="shared" si="32"/>
        <v>204</v>
      </c>
      <c r="K321" s="686" t="str">
        <f t="shared" si="33"/>
        <v>20406</v>
      </c>
      <c r="L321" s="686" t="str">
        <f t="shared" si="34"/>
        <v>2040699</v>
      </c>
    </row>
    <row r="322" s="529" customFormat="1" ht="34.9" hidden="1" customHeight="1" spans="1:12">
      <c r="A322" s="482">
        <v>20407</v>
      </c>
      <c r="B322" s="483" t="s">
        <v>339</v>
      </c>
      <c r="C322" s="297">
        <f>SUMIFS(C323:C$1300,$I323:$I$1300,"项",$K323:$K$1300,$A322)</f>
        <v>0</v>
      </c>
      <c r="D322" s="297">
        <f>SUMIFS(D323:D$1300,$I323:$I$1300,"项",$K323:$K$1300,$A322)</f>
        <v>0</v>
      </c>
      <c r="E322" s="297">
        <f>SUMIFS(E323:E$1300,$I323:$I$1300,"项",$K323:$K$1300,$A322)</f>
        <v>0</v>
      </c>
      <c r="F322" s="477" t="str">
        <f t="shared" si="28"/>
        <v/>
      </c>
      <c r="G322" s="477" t="str">
        <f t="shared" si="29"/>
        <v/>
      </c>
      <c r="H322" s="731" t="str">
        <f t="shared" si="30"/>
        <v>否</v>
      </c>
      <c r="I322" s="732" t="str">
        <f t="shared" si="31"/>
        <v>款</v>
      </c>
      <c r="J322" s="686" t="str">
        <f t="shared" si="32"/>
        <v>204</v>
      </c>
      <c r="K322" s="686" t="str">
        <f t="shared" si="33"/>
        <v>20407</v>
      </c>
      <c r="L322" s="686" t="str">
        <f t="shared" si="34"/>
        <v>20407</v>
      </c>
    </row>
    <row r="323" s="529" customFormat="1" ht="34.9" hidden="1" customHeight="1" spans="1:12">
      <c r="A323" s="484">
        <v>2040701</v>
      </c>
      <c r="B323" s="243" t="s">
        <v>151</v>
      </c>
      <c r="C323" s="300">
        <v>0</v>
      </c>
      <c r="D323" s="301">
        <v>0</v>
      </c>
      <c r="E323" s="548">
        <v>0</v>
      </c>
      <c r="F323" s="477" t="str">
        <f t="shared" si="28"/>
        <v/>
      </c>
      <c r="G323" s="477" t="str">
        <f t="shared" si="29"/>
        <v/>
      </c>
      <c r="H323" s="731" t="str">
        <f t="shared" si="30"/>
        <v>否</v>
      </c>
      <c r="I323" s="732" t="str">
        <f t="shared" si="31"/>
        <v>项</v>
      </c>
      <c r="J323" s="686" t="str">
        <f t="shared" si="32"/>
        <v>204</v>
      </c>
      <c r="K323" s="686" t="str">
        <f t="shared" si="33"/>
        <v>20407</v>
      </c>
      <c r="L323" s="686" t="str">
        <f t="shared" si="34"/>
        <v>2040701</v>
      </c>
    </row>
    <row r="324" s="529" customFormat="1" ht="34.9" hidden="1" customHeight="1" spans="1:12">
      <c r="A324" s="484">
        <v>2040702</v>
      </c>
      <c r="B324" s="243" t="s">
        <v>152</v>
      </c>
      <c r="C324" s="300">
        <v>0</v>
      </c>
      <c r="D324" s="301">
        <v>0</v>
      </c>
      <c r="E324" s="548">
        <v>0</v>
      </c>
      <c r="F324" s="477" t="str">
        <f t="shared" si="28"/>
        <v/>
      </c>
      <c r="G324" s="477" t="str">
        <f t="shared" si="29"/>
        <v/>
      </c>
      <c r="H324" s="731" t="str">
        <f t="shared" si="30"/>
        <v>否</v>
      </c>
      <c r="I324" s="732" t="str">
        <f t="shared" si="31"/>
        <v>项</v>
      </c>
      <c r="J324" s="686" t="str">
        <f t="shared" si="32"/>
        <v>204</v>
      </c>
      <c r="K324" s="686" t="str">
        <f t="shared" si="33"/>
        <v>20407</v>
      </c>
      <c r="L324" s="686" t="str">
        <f t="shared" si="34"/>
        <v>2040702</v>
      </c>
    </row>
    <row r="325" s="529" customFormat="1" ht="34.9" hidden="1" customHeight="1" spans="1:12">
      <c r="A325" s="484">
        <v>2040703</v>
      </c>
      <c r="B325" s="243" t="s">
        <v>153</v>
      </c>
      <c r="C325" s="300">
        <v>0</v>
      </c>
      <c r="D325" s="301">
        <v>0</v>
      </c>
      <c r="E325" s="548">
        <v>0</v>
      </c>
      <c r="F325" s="477" t="str">
        <f t="shared" ref="F325:F388" si="35">IF(C325&lt;&gt;0,E325/C325-1,"")</f>
        <v/>
      </c>
      <c r="G325" s="477" t="str">
        <f t="shared" ref="G325:G388" si="36">IF(D325&lt;&gt;0,E325/D325,"")</f>
        <v/>
      </c>
      <c r="H325" s="731" t="str">
        <f t="shared" ref="H325:H388" si="37">IF(LEN(A325)=3,"是",IF(B325&lt;&gt;"",IF(SUM(C325:E325)&lt;&gt;0,"是","否"),"是"))</f>
        <v>否</v>
      </c>
      <c r="I325" s="732" t="str">
        <f t="shared" ref="I325:I388" si="38">_xlfn.IFS(LEN(A325)=3,"类",LEN(A325)=5,"款",LEN(A325)=7,"项")</f>
        <v>项</v>
      </c>
      <c r="J325" s="686" t="str">
        <f t="shared" ref="J325:J388" si="39">LEFT(A325,3)</f>
        <v>204</v>
      </c>
      <c r="K325" s="686" t="str">
        <f t="shared" ref="K325:K388" si="40">LEFT(A325,5)</f>
        <v>20407</v>
      </c>
      <c r="L325" s="686" t="str">
        <f t="shared" ref="L325:L388" si="41">LEFT(A325,7)</f>
        <v>2040703</v>
      </c>
    </row>
    <row r="326" s="529" customFormat="1" ht="34.9" hidden="1" customHeight="1" spans="1:12">
      <c r="A326" s="484">
        <v>2040704</v>
      </c>
      <c r="B326" s="243" t="s">
        <v>340</v>
      </c>
      <c r="C326" s="300">
        <v>0</v>
      </c>
      <c r="D326" s="301">
        <v>0</v>
      </c>
      <c r="E326" s="548">
        <v>0</v>
      </c>
      <c r="F326" s="477" t="str">
        <f t="shared" si="35"/>
        <v/>
      </c>
      <c r="G326" s="477" t="str">
        <f t="shared" si="36"/>
        <v/>
      </c>
      <c r="H326" s="731" t="str">
        <f t="shared" si="37"/>
        <v>否</v>
      </c>
      <c r="I326" s="732" t="str">
        <f t="shared" si="38"/>
        <v>项</v>
      </c>
      <c r="J326" s="686" t="str">
        <f t="shared" si="39"/>
        <v>204</v>
      </c>
      <c r="K326" s="686" t="str">
        <f t="shared" si="40"/>
        <v>20407</v>
      </c>
      <c r="L326" s="686" t="str">
        <f t="shared" si="41"/>
        <v>2040704</v>
      </c>
    </row>
    <row r="327" s="529" customFormat="1" ht="34.9" hidden="1" customHeight="1" spans="1:12">
      <c r="A327" s="484">
        <v>2040705</v>
      </c>
      <c r="B327" s="243" t="s">
        <v>341</v>
      </c>
      <c r="C327" s="300">
        <v>0</v>
      </c>
      <c r="D327" s="301">
        <v>0</v>
      </c>
      <c r="E327" s="548">
        <v>0</v>
      </c>
      <c r="F327" s="477" t="str">
        <f t="shared" si="35"/>
        <v/>
      </c>
      <c r="G327" s="477" t="str">
        <f t="shared" si="36"/>
        <v/>
      </c>
      <c r="H327" s="731" t="str">
        <f t="shared" si="37"/>
        <v>否</v>
      </c>
      <c r="I327" s="732" t="str">
        <f t="shared" si="38"/>
        <v>项</v>
      </c>
      <c r="J327" s="686" t="str">
        <f t="shared" si="39"/>
        <v>204</v>
      </c>
      <c r="K327" s="686" t="str">
        <f t="shared" si="40"/>
        <v>20407</v>
      </c>
      <c r="L327" s="686" t="str">
        <f t="shared" si="41"/>
        <v>2040705</v>
      </c>
    </row>
    <row r="328" s="529" customFormat="1" ht="34.9" hidden="1" customHeight="1" spans="1:12">
      <c r="A328" s="484">
        <v>2040706</v>
      </c>
      <c r="B328" s="243" t="s">
        <v>342</v>
      </c>
      <c r="C328" s="300">
        <v>0</v>
      </c>
      <c r="D328" s="301">
        <v>0</v>
      </c>
      <c r="E328" s="548">
        <v>0</v>
      </c>
      <c r="F328" s="477" t="str">
        <f t="shared" si="35"/>
        <v/>
      </c>
      <c r="G328" s="477" t="str">
        <f t="shared" si="36"/>
        <v/>
      </c>
      <c r="H328" s="731" t="str">
        <f t="shared" si="37"/>
        <v>否</v>
      </c>
      <c r="I328" s="732" t="str">
        <f t="shared" si="38"/>
        <v>项</v>
      </c>
      <c r="J328" s="686" t="str">
        <f t="shared" si="39"/>
        <v>204</v>
      </c>
      <c r="K328" s="686" t="str">
        <f t="shared" si="40"/>
        <v>20407</v>
      </c>
      <c r="L328" s="686" t="str">
        <f t="shared" si="41"/>
        <v>2040706</v>
      </c>
    </row>
    <row r="329" s="529" customFormat="1" ht="34.9" hidden="1" customHeight="1" spans="1:12">
      <c r="A329" s="484">
        <v>2040707</v>
      </c>
      <c r="B329" s="243" t="s">
        <v>192</v>
      </c>
      <c r="C329" s="300">
        <v>0</v>
      </c>
      <c r="D329" s="301">
        <v>0</v>
      </c>
      <c r="E329" s="548">
        <v>0</v>
      </c>
      <c r="F329" s="477" t="str">
        <f t="shared" si="35"/>
        <v/>
      </c>
      <c r="G329" s="477" t="str">
        <f t="shared" si="36"/>
        <v/>
      </c>
      <c r="H329" s="731" t="str">
        <f t="shared" si="37"/>
        <v>否</v>
      </c>
      <c r="I329" s="732" t="str">
        <f t="shared" si="38"/>
        <v>项</v>
      </c>
      <c r="J329" s="686" t="str">
        <f t="shared" si="39"/>
        <v>204</v>
      </c>
      <c r="K329" s="686" t="str">
        <f t="shared" si="40"/>
        <v>20407</v>
      </c>
      <c r="L329" s="686" t="str">
        <f t="shared" si="41"/>
        <v>2040707</v>
      </c>
    </row>
    <row r="330" s="529" customFormat="1" ht="34.9" hidden="1" customHeight="1" spans="1:12">
      <c r="A330" s="484">
        <v>2040750</v>
      </c>
      <c r="B330" s="243" t="s">
        <v>160</v>
      </c>
      <c r="C330" s="300">
        <v>0</v>
      </c>
      <c r="D330" s="301">
        <v>0</v>
      </c>
      <c r="E330" s="548">
        <v>0</v>
      </c>
      <c r="F330" s="477" t="str">
        <f t="shared" si="35"/>
        <v/>
      </c>
      <c r="G330" s="477" t="str">
        <f t="shared" si="36"/>
        <v/>
      </c>
      <c r="H330" s="731" t="str">
        <f t="shared" si="37"/>
        <v>否</v>
      </c>
      <c r="I330" s="732" t="str">
        <f t="shared" si="38"/>
        <v>项</v>
      </c>
      <c r="J330" s="686" t="str">
        <f t="shared" si="39"/>
        <v>204</v>
      </c>
      <c r="K330" s="686" t="str">
        <f t="shared" si="40"/>
        <v>20407</v>
      </c>
      <c r="L330" s="686" t="str">
        <f t="shared" si="41"/>
        <v>2040750</v>
      </c>
    </row>
    <row r="331" s="529" customFormat="1" ht="34.9" hidden="1" customHeight="1" spans="1:12">
      <c r="A331" s="484">
        <v>2040799</v>
      </c>
      <c r="B331" s="243" t="s">
        <v>343</v>
      </c>
      <c r="C331" s="300">
        <v>0</v>
      </c>
      <c r="D331" s="301">
        <v>0</v>
      </c>
      <c r="E331" s="301">
        <v>0</v>
      </c>
      <c r="F331" s="477" t="str">
        <f t="shared" si="35"/>
        <v/>
      </c>
      <c r="G331" s="477" t="str">
        <f t="shared" si="36"/>
        <v/>
      </c>
      <c r="H331" s="731" t="str">
        <f t="shared" si="37"/>
        <v>否</v>
      </c>
      <c r="I331" s="732" t="str">
        <f t="shared" si="38"/>
        <v>项</v>
      </c>
      <c r="J331" s="686" t="str">
        <f t="shared" si="39"/>
        <v>204</v>
      </c>
      <c r="K331" s="686" t="str">
        <f t="shared" si="40"/>
        <v>20407</v>
      </c>
      <c r="L331" s="686" t="str">
        <f t="shared" si="41"/>
        <v>2040799</v>
      </c>
    </row>
    <row r="332" s="529" customFormat="1" ht="34.9" hidden="1" customHeight="1" spans="1:12">
      <c r="A332" s="482">
        <v>20408</v>
      </c>
      <c r="B332" s="483" t="s">
        <v>344</v>
      </c>
      <c r="C332" s="297">
        <f>SUMIFS(C333:C$1300,$I333:$I$1300,"项",$K333:$K$1300,$A332)</f>
        <v>0</v>
      </c>
      <c r="D332" s="297">
        <f>SUMIFS(D333:D$1300,$I333:$I$1300,"项",$K333:$K$1300,$A332)</f>
        <v>0</v>
      </c>
      <c r="E332" s="297">
        <f>SUMIFS(E333:E$1300,$I333:$I$1300,"项",$K333:$K$1300,$A332)</f>
        <v>0</v>
      </c>
      <c r="F332" s="477" t="str">
        <f t="shared" si="35"/>
        <v/>
      </c>
      <c r="G332" s="477" t="str">
        <f t="shared" si="36"/>
        <v/>
      </c>
      <c r="H332" s="731" t="str">
        <f t="shared" si="37"/>
        <v>否</v>
      </c>
      <c r="I332" s="732" t="str">
        <f t="shared" si="38"/>
        <v>款</v>
      </c>
      <c r="J332" s="686" t="str">
        <f t="shared" si="39"/>
        <v>204</v>
      </c>
      <c r="K332" s="686" t="str">
        <f t="shared" si="40"/>
        <v>20408</v>
      </c>
      <c r="L332" s="686" t="str">
        <f t="shared" si="41"/>
        <v>20408</v>
      </c>
    </row>
    <row r="333" s="529" customFormat="1" ht="34.9" hidden="1" customHeight="1" spans="1:12">
      <c r="A333" s="484">
        <v>2040801</v>
      </c>
      <c r="B333" s="243" t="s">
        <v>151</v>
      </c>
      <c r="C333" s="300">
        <v>0</v>
      </c>
      <c r="D333" s="301">
        <v>0</v>
      </c>
      <c r="E333" s="548">
        <v>0</v>
      </c>
      <c r="F333" s="477" t="str">
        <f t="shared" si="35"/>
        <v/>
      </c>
      <c r="G333" s="477" t="str">
        <f t="shared" si="36"/>
        <v/>
      </c>
      <c r="H333" s="731" t="str">
        <f t="shared" si="37"/>
        <v>否</v>
      </c>
      <c r="I333" s="732" t="str">
        <f t="shared" si="38"/>
        <v>项</v>
      </c>
      <c r="J333" s="686" t="str">
        <f t="shared" si="39"/>
        <v>204</v>
      </c>
      <c r="K333" s="686" t="str">
        <f t="shared" si="40"/>
        <v>20408</v>
      </c>
      <c r="L333" s="686" t="str">
        <f t="shared" si="41"/>
        <v>2040801</v>
      </c>
    </row>
    <row r="334" s="529" customFormat="1" ht="34.9" hidden="1" customHeight="1" spans="1:12">
      <c r="A334" s="484">
        <v>2040802</v>
      </c>
      <c r="B334" s="243" t="s">
        <v>152</v>
      </c>
      <c r="C334" s="300">
        <v>0</v>
      </c>
      <c r="D334" s="301">
        <v>0</v>
      </c>
      <c r="E334" s="548">
        <v>0</v>
      </c>
      <c r="F334" s="477" t="str">
        <f t="shared" si="35"/>
        <v/>
      </c>
      <c r="G334" s="477" t="str">
        <f t="shared" si="36"/>
        <v/>
      </c>
      <c r="H334" s="731" t="str">
        <f t="shared" si="37"/>
        <v>否</v>
      </c>
      <c r="I334" s="732" t="str">
        <f t="shared" si="38"/>
        <v>项</v>
      </c>
      <c r="J334" s="686" t="str">
        <f t="shared" si="39"/>
        <v>204</v>
      </c>
      <c r="K334" s="686" t="str">
        <f t="shared" si="40"/>
        <v>20408</v>
      </c>
      <c r="L334" s="686" t="str">
        <f t="shared" si="41"/>
        <v>2040802</v>
      </c>
    </row>
    <row r="335" s="529" customFormat="1" ht="34.9" hidden="1" customHeight="1" spans="1:12">
      <c r="A335" s="484">
        <v>2040803</v>
      </c>
      <c r="B335" s="243" t="s">
        <v>153</v>
      </c>
      <c r="C335" s="300">
        <v>0</v>
      </c>
      <c r="D335" s="301">
        <v>0</v>
      </c>
      <c r="E335" s="548">
        <v>0</v>
      </c>
      <c r="F335" s="477" t="str">
        <f t="shared" si="35"/>
        <v/>
      </c>
      <c r="G335" s="477" t="str">
        <f t="shared" si="36"/>
        <v/>
      </c>
      <c r="H335" s="731" t="str">
        <f t="shared" si="37"/>
        <v>否</v>
      </c>
      <c r="I335" s="732" t="str">
        <f t="shared" si="38"/>
        <v>项</v>
      </c>
      <c r="J335" s="686" t="str">
        <f t="shared" si="39"/>
        <v>204</v>
      </c>
      <c r="K335" s="686" t="str">
        <f t="shared" si="40"/>
        <v>20408</v>
      </c>
      <c r="L335" s="686" t="str">
        <f t="shared" si="41"/>
        <v>2040803</v>
      </c>
    </row>
    <row r="336" s="529" customFormat="1" ht="34.9" hidden="1" customHeight="1" spans="1:12">
      <c r="A336" s="484">
        <v>2040804</v>
      </c>
      <c r="B336" s="243" t="s">
        <v>345</v>
      </c>
      <c r="C336" s="300">
        <v>0</v>
      </c>
      <c r="D336" s="301">
        <v>0</v>
      </c>
      <c r="E336" s="548">
        <v>0</v>
      </c>
      <c r="F336" s="477" t="str">
        <f t="shared" si="35"/>
        <v/>
      </c>
      <c r="G336" s="477" t="str">
        <f t="shared" si="36"/>
        <v/>
      </c>
      <c r="H336" s="731" t="str">
        <f t="shared" si="37"/>
        <v>否</v>
      </c>
      <c r="I336" s="732" t="str">
        <f t="shared" si="38"/>
        <v>项</v>
      </c>
      <c r="J336" s="686" t="str">
        <f t="shared" si="39"/>
        <v>204</v>
      </c>
      <c r="K336" s="686" t="str">
        <f t="shared" si="40"/>
        <v>20408</v>
      </c>
      <c r="L336" s="686" t="str">
        <f t="shared" si="41"/>
        <v>2040804</v>
      </c>
    </row>
    <row r="337" s="529" customFormat="1" ht="34.9" hidden="1" customHeight="1" spans="1:12">
      <c r="A337" s="484">
        <v>2040805</v>
      </c>
      <c r="B337" s="243" t="s">
        <v>346</v>
      </c>
      <c r="C337" s="300">
        <v>0</v>
      </c>
      <c r="D337" s="301">
        <v>0</v>
      </c>
      <c r="E337" s="548">
        <v>0</v>
      </c>
      <c r="F337" s="477" t="str">
        <f t="shared" si="35"/>
        <v/>
      </c>
      <c r="G337" s="477" t="str">
        <f t="shared" si="36"/>
        <v/>
      </c>
      <c r="H337" s="731" t="str">
        <f t="shared" si="37"/>
        <v>否</v>
      </c>
      <c r="I337" s="732" t="str">
        <f t="shared" si="38"/>
        <v>项</v>
      </c>
      <c r="J337" s="686" t="str">
        <f t="shared" si="39"/>
        <v>204</v>
      </c>
      <c r="K337" s="686" t="str">
        <f t="shared" si="40"/>
        <v>20408</v>
      </c>
      <c r="L337" s="686" t="str">
        <f t="shared" si="41"/>
        <v>2040805</v>
      </c>
    </row>
    <row r="338" s="529" customFormat="1" ht="34.9" hidden="1" customHeight="1" spans="1:12">
      <c r="A338" s="484">
        <v>2040806</v>
      </c>
      <c r="B338" s="243" t="s">
        <v>347</v>
      </c>
      <c r="C338" s="300">
        <v>0</v>
      </c>
      <c r="D338" s="301">
        <v>0</v>
      </c>
      <c r="E338" s="548">
        <v>0</v>
      </c>
      <c r="F338" s="477" t="str">
        <f t="shared" si="35"/>
        <v/>
      </c>
      <c r="G338" s="477" t="str">
        <f t="shared" si="36"/>
        <v/>
      </c>
      <c r="H338" s="731" t="str">
        <f t="shared" si="37"/>
        <v>否</v>
      </c>
      <c r="I338" s="732" t="str">
        <f t="shared" si="38"/>
        <v>项</v>
      </c>
      <c r="J338" s="686" t="str">
        <f t="shared" si="39"/>
        <v>204</v>
      </c>
      <c r="K338" s="686" t="str">
        <f t="shared" si="40"/>
        <v>20408</v>
      </c>
      <c r="L338" s="686" t="str">
        <f t="shared" si="41"/>
        <v>2040806</v>
      </c>
    </row>
    <row r="339" s="529" customFormat="1" ht="34.9" hidden="1" customHeight="1" spans="1:12">
      <c r="A339" s="484">
        <v>2040807</v>
      </c>
      <c r="B339" s="243" t="s">
        <v>192</v>
      </c>
      <c r="C339" s="300">
        <v>0</v>
      </c>
      <c r="D339" s="301">
        <v>0</v>
      </c>
      <c r="E339" s="548">
        <v>0</v>
      </c>
      <c r="F339" s="477" t="str">
        <f t="shared" si="35"/>
        <v/>
      </c>
      <c r="G339" s="477" t="str">
        <f t="shared" si="36"/>
        <v/>
      </c>
      <c r="H339" s="731" t="str">
        <f t="shared" si="37"/>
        <v>否</v>
      </c>
      <c r="I339" s="732" t="str">
        <f t="shared" si="38"/>
        <v>项</v>
      </c>
      <c r="J339" s="686" t="str">
        <f t="shared" si="39"/>
        <v>204</v>
      </c>
      <c r="K339" s="686" t="str">
        <f t="shared" si="40"/>
        <v>20408</v>
      </c>
      <c r="L339" s="686" t="str">
        <f t="shared" si="41"/>
        <v>2040807</v>
      </c>
    </row>
    <row r="340" s="529" customFormat="1" ht="34.9" hidden="1" customHeight="1" spans="1:12">
      <c r="A340" s="484">
        <v>2040850</v>
      </c>
      <c r="B340" s="243" t="s">
        <v>160</v>
      </c>
      <c r="C340" s="300">
        <v>0</v>
      </c>
      <c r="D340" s="301">
        <v>0</v>
      </c>
      <c r="E340" s="548">
        <v>0</v>
      </c>
      <c r="F340" s="477" t="str">
        <f t="shared" si="35"/>
        <v/>
      </c>
      <c r="G340" s="477" t="str">
        <f t="shared" si="36"/>
        <v/>
      </c>
      <c r="H340" s="731" t="str">
        <f t="shared" si="37"/>
        <v>否</v>
      </c>
      <c r="I340" s="732" t="str">
        <f t="shared" si="38"/>
        <v>项</v>
      </c>
      <c r="J340" s="686" t="str">
        <f t="shared" si="39"/>
        <v>204</v>
      </c>
      <c r="K340" s="686" t="str">
        <f t="shared" si="40"/>
        <v>20408</v>
      </c>
      <c r="L340" s="686" t="str">
        <f t="shared" si="41"/>
        <v>2040850</v>
      </c>
    </row>
    <row r="341" s="529" customFormat="1" ht="34.9" hidden="1" customHeight="1" spans="1:12">
      <c r="A341" s="484">
        <v>2040899</v>
      </c>
      <c r="B341" s="243" t="s">
        <v>348</v>
      </c>
      <c r="C341" s="300">
        <v>0</v>
      </c>
      <c r="D341" s="301">
        <v>0</v>
      </c>
      <c r="E341" s="301">
        <v>0</v>
      </c>
      <c r="F341" s="477" t="str">
        <f t="shared" si="35"/>
        <v/>
      </c>
      <c r="G341" s="477" t="str">
        <f t="shared" si="36"/>
        <v/>
      </c>
      <c r="H341" s="731" t="str">
        <f t="shared" si="37"/>
        <v>否</v>
      </c>
      <c r="I341" s="732" t="str">
        <f t="shared" si="38"/>
        <v>项</v>
      </c>
      <c r="J341" s="686" t="str">
        <f t="shared" si="39"/>
        <v>204</v>
      </c>
      <c r="K341" s="686" t="str">
        <f t="shared" si="40"/>
        <v>20408</v>
      </c>
      <c r="L341" s="686" t="str">
        <f t="shared" si="41"/>
        <v>2040899</v>
      </c>
    </row>
    <row r="342" s="529" customFormat="1" ht="34.9" hidden="1" customHeight="1" spans="1:12">
      <c r="A342" s="482">
        <v>20409</v>
      </c>
      <c r="B342" s="483" t="s">
        <v>349</v>
      </c>
      <c r="C342" s="297">
        <f>SUMIFS(C343:C$1300,$I343:$I$1300,"项",$K343:$K$1300,$A342)</f>
        <v>0</v>
      </c>
      <c r="D342" s="297">
        <f>SUMIFS(D343:D$1300,$I343:$I$1300,"项",$K343:$K$1300,$A342)</f>
        <v>0</v>
      </c>
      <c r="E342" s="297">
        <f>SUMIFS(E343:E$1300,$I343:$I$1300,"项",$K343:$K$1300,$A342)</f>
        <v>0</v>
      </c>
      <c r="F342" s="477" t="str">
        <f t="shared" si="35"/>
        <v/>
      </c>
      <c r="G342" s="477" t="str">
        <f t="shared" si="36"/>
        <v/>
      </c>
      <c r="H342" s="731" t="str">
        <f t="shared" si="37"/>
        <v>否</v>
      </c>
      <c r="I342" s="732" t="str">
        <f t="shared" si="38"/>
        <v>款</v>
      </c>
      <c r="J342" s="686" t="str">
        <f t="shared" si="39"/>
        <v>204</v>
      </c>
      <c r="K342" s="686" t="str">
        <f t="shared" si="40"/>
        <v>20409</v>
      </c>
      <c r="L342" s="686" t="str">
        <f t="shared" si="41"/>
        <v>20409</v>
      </c>
    </row>
    <row r="343" s="529" customFormat="1" ht="34.9" hidden="1" customHeight="1" spans="1:12">
      <c r="A343" s="484">
        <v>2040901</v>
      </c>
      <c r="B343" s="243" t="s">
        <v>151</v>
      </c>
      <c r="C343" s="300">
        <v>0</v>
      </c>
      <c r="D343" s="301">
        <v>0</v>
      </c>
      <c r="E343" s="548">
        <v>0</v>
      </c>
      <c r="F343" s="477" t="str">
        <f t="shared" si="35"/>
        <v/>
      </c>
      <c r="G343" s="477" t="str">
        <f t="shared" si="36"/>
        <v/>
      </c>
      <c r="H343" s="731" t="str">
        <f t="shared" si="37"/>
        <v>否</v>
      </c>
      <c r="I343" s="732" t="str">
        <f t="shared" si="38"/>
        <v>项</v>
      </c>
      <c r="J343" s="686" t="str">
        <f t="shared" si="39"/>
        <v>204</v>
      </c>
      <c r="K343" s="686" t="str">
        <f t="shared" si="40"/>
        <v>20409</v>
      </c>
      <c r="L343" s="686" t="str">
        <f t="shared" si="41"/>
        <v>2040901</v>
      </c>
    </row>
    <row r="344" s="529" customFormat="1" ht="34.9" hidden="1" customHeight="1" spans="1:12">
      <c r="A344" s="484">
        <v>2040902</v>
      </c>
      <c r="B344" s="243" t="s">
        <v>152</v>
      </c>
      <c r="C344" s="300">
        <v>0</v>
      </c>
      <c r="D344" s="301">
        <v>0</v>
      </c>
      <c r="E344" s="548">
        <v>0</v>
      </c>
      <c r="F344" s="477" t="str">
        <f t="shared" si="35"/>
        <v/>
      </c>
      <c r="G344" s="477" t="str">
        <f t="shared" si="36"/>
        <v/>
      </c>
      <c r="H344" s="731" t="str">
        <f t="shared" si="37"/>
        <v>否</v>
      </c>
      <c r="I344" s="732" t="str">
        <f t="shared" si="38"/>
        <v>项</v>
      </c>
      <c r="J344" s="686" t="str">
        <f t="shared" si="39"/>
        <v>204</v>
      </c>
      <c r="K344" s="686" t="str">
        <f t="shared" si="40"/>
        <v>20409</v>
      </c>
      <c r="L344" s="686" t="str">
        <f t="shared" si="41"/>
        <v>2040902</v>
      </c>
    </row>
    <row r="345" s="529" customFormat="1" ht="34.9" hidden="1" customHeight="1" spans="1:12">
      <c r="A345" s="484">
        <v>2040903</v>
      </c>
      <c r="B345" s="243" t="s">
        <v>153</v>
      </c>
      <c r="C345" s="300">
        <v>0</v>
      </c>
      <c r="D345" s="301">
        <v>0</v>
      </c>
      <c r="E345" s="548">
        <v>0</v>
      </c>
      <c r="F345" s="477" t="str">
        <f t="shared" si="35"/>
        <v/>
      </c>
      <c r="G345" s="477" t="str">
        <f t="shared" si="36"/>
        <v/>
      </c>
      <c r="H345" s="731" t="str">
        <f t="shared" si="37"/>
        <v>否</v>
      </c>
      <c r="I345" s="732" t="str">
        <f t="shared" si="38"/>
        <v>项</v>
      </c>
      <c r="J345" s="686" t="str">
        <f t="shared" si="39"/>
        <v>204</v>
      </c>
      <c r="K345" s="686" t="str">
        <f t="shared" si="40"/>
        <v>20409</v>
      </c>
      <c r="L345" s="686" t="str">
        <f t="shared" si="41"/>
        <v>2040903</v>
      </c>
    </row>
    <row r="346" s="529" customFormat="1" ht="34.9" hidden="1" customHeight="1" spans="1:12">
      <c r="A346" s="484">
        <v>2040904</v>
      </c>
      <c r="B346" s="243" t="s">
        <v>350</v>
      </c>
      <c r="C346" s="300">
        <v>0</v>
      </c>
      <c r="D346" s="301">
        <v>0</v>
      </c>
      <c r="E346" s="548">
        <v>0</v>
      </c>
      <c r="F346" s="477" t="str">
        <f t="shared" si="35"/>
        <v/>
      </c>
      <c r="G346" s="477" t="str">
        <f t="shared" si="36"/>
        <v/>
      </c>
      <c r="H346" s="731" t="str">
        <f t="shared" si="37"/>
        <v>否</v>
      </c>
      <c r="I346" s="732" t="str">
        <f t="shared" si="38"/>
        <v>项</v>
      </c>
      <c r="J346" s="686" t="str">
        <f t="shared" si="39"/>
        <v>204</v>
      </c>
      <c r="K346" s="686" t="str">
        <f t="shared" si="40"/>
        <v>20409</v>
      </c>
      <c r="L346" s="686" t="str">
        <f t="shared" si="41"/>
        <v>2040904</v>
      </c>
    </row>
    <row r="347" s="529" customFormat="1" ht="34.9" hidden="1" customHeight="1" spans="1:12">
      <c r="A347" s="484">
        <v>2040905</v>
      </c>
      <c r="B347" s="243" t="s">
        <v>351</v>
      </c>
      <c r="C347" s="300">
        <v>0</v>
      </c>
      <c r="D347" s="301">
        <v>0</v>
      </c>
      <c r="E347" s="548">
        <v>0</v>
      </c>
      <c r="F347" s="477" t="str">
        <f t="shared" si="35"/>
        <v/>
      </c>
      <c r="G347" s="477" t="str">
        <f t="shared" si="36"/>
        <v/>
      </c>
      <c r="H347" s="731" t="str">
        <f t="shared" si="37"/>
        <v>否</v>
      </c>
      <c r="I347" s="732" t="str">
        <f t="shared" si="38"/>
        <v>项</v>
      </c>
      <c r="J347" s="686" t="str">
        <f t="shared" si="39"/>
        <v>204</v>
      </c>
      <c r="K347" s="686" t="str">
        <f t="shared" si="40"/>
        <v>20409</v>
      </c>
      <c r="L347" s="686" t="str">
        <f t="shared" si="41"/>
        <v>2040905</v>
      </c>
    </row>
    <row r="348" s="529" customFormat="1" ht="34.9" hidden="1" customHeight="1" spans="1:12">
      <c r="A348" s="484">
        <v>2040950</v>
      </c>
      <c r="B348" s="243" t="s">
        <v>160</v>
      </c>
      <c r="C348" s="300">
        <v>0</v>
      </c>
      <c r="D348" s="301">
        <v>0</v>
      </c>
      <c r="E348" s="548">
        <v>0</v>
      </c>
      <c r="F348" s="477" t="str">
        <f t="shared" si="35"/>
        <v/>
      </c>
      <c r="G348" s="477" t="str">
        <f t="shared" si="36"/>
        <v/>
      </c>
      <c r="H348" s="731" t="str">
        <f t="shared" si="37"/>
        <v>否</v>
      </c>
      <c r="I348" s="732" t="str">
        <f t="shared" si="38"/>
        <v>项</v>
      </c>
      <c r="J348" s="686" t="str">
        <f t="shared" si="39"/>
        <v>204</v>
      </c>
      <c r="K348" s="686" t="str">
        <f t="shared" si="40"/>
        <v>20409</v>
      </c>
      <c r="L348" s="686" t="str">
        <f t="shared" si="41"/>
        <v>2040950</v>
      </c>
    </row>
    <row r="349" s="529" customFormat="1" ht="34.9" hidden="1" customHeight="1" spans="1:12">
      <c r="A349" s="484">
        <v>2040999</v>
      </c>
      <c r="B349" s="243" t="s">
        <v>352</v>
      </c>
      <c r="C349" s="300">
        <v>0</v>
      </c>
      <c r="D349" s="301">
        <v>0</v>
      </c>
      <c r="E349" s="548">
        <v>0</v>
      </c>
      <c r="F349" s="477" t="str">
        <f t="shared" si="35"/>
        <v/>
      </c>
      <c r="G349" s="477" t="str">
        <f t="shared" si="36"/>
        <v/>
      </c>
      <c r="H349" s="731" t="str">
        <f t="shared" si="37"/>
        <v>否</v>
      </c>
      <c r="I349" s="732" t="str">
        <f t="shared" si="38"/>
        <v>项</v>
      </c>
      <c r="J349" s="686" t="str">
        <f t="shared" si="39"/>
        <v>204</v>
      </c>
      <c r="K349" s="686" t="str">
        <f t="shared" si="40"/>
        <v>20409</v>
      </c>
      <c r="L349" s="686" t="str">
        <f t="shared" si="41"/>
        <v>2040999</v>
      </c>
    </row>
    <row r="350" s="529" customFormat="1" ht="34.9" hidden="1" customHeight="1" spans="1:12">
      <c r="A350" s="482">
        <v>20410</v>
      </c>
      <c r="B350" s="483" t="s">
        <v>353</v>
      </c>
      <c r="C350" s="297">
        <f>SUMIFS(C351:C$1300,$I351:$I$1300,"项",$K351:$K$1300,$A350)</f>
        <v>0</v>
      </c>
      <c r="D350" s="297">
        <f>SUMIFS(D351:D$1300,$I351:$I$1300,"项",$K351:$K$1300,$A350)</f>
        <v>0</v>
      </c>
      <c r="E350" s="297">
        <f>SUMIFS(E351:E$1300,$I351:$I$1300,"项",$K351:$K$1300,$A350)</f>
        <v>0</v>
      </c>
      <c r="F350" s="477" t="str">
        <f t="shared" si="35"/>
        <v/>
      </c>
      <c r="G350" s="477" t="str">
        <f t="shared" si="36"/>
        <v/>
      </c>
      <c r="H350" s="731" t="str">
        <f t="shared" si="37"/>
        <v>否</v>
      </c>
      <c r="I350" s="732" t="str">
        <f t="shared" si="38"/>
        <v>款</v>
      </c>
      <c r="J350" s="686" t="str">
        <f t="shared" si="39"/>
        <v>204</v>
      </c>
      <c r="K350" s="686" t="str">
        <f t="shared" si="40"/>
        <v>20410</v>
      </c>
      <c r="L350" s="686" t="str">
        <f t="shared" si="41"/>
        <v>20410</v>
      </c>
    </row>
    <row r="351" s="529" customFormat="1" ht="34.9" hidden="1" customHeight="1" spans="1:12">
      <c r="A351" s="484">
        <v>2041001</v>
      </c>
      <c r="B351" s="243" t="s">
        <v>151</v>
      </c>
      <c r="C351" s="300">
        <v>0</v>
      </c>
      <c r="D351" s="301">
        <v>0</v>
      </c>
      <c r="E351" s="301">
        <v>0</v>
      </c>
      <c r="F351" s="477" t="str">
        <f t="shared" si="35"/>
        <v/>
      </c>
      <c r="G351" s="477" t="str">
        <f t="shared" si="36"/>
        <v/>
      </c>
      <c r="H351" s="731" t="str">
        <f t="shared" si="37"/>
        <v>否</v>
      </c>
      <c r="I351" s="732" t="str">
        <f t="shared" si="38"/>
        <v>项</v>
      </c>
      <c r="J351" s="686" t="str">
        <f t="shared" si="39"/>
        <v>204</v>
      </c>
      <c r="K351" s="686" t="str">
        <f t="shared" si="40"/>
        <v>20410</v>
      </c>
      <c r="L351" s="686" t="str">
        <f t="shared" si="41"/>
        <v>2041001</v>
      </c>
    </row>
    <row r="352" s="529" customFormat="1" ht="34.9" hidden="1" customHeight="1" spans="1:12">
      <c r="A352" s="484">
        <v>2041002</v>
      </c>
      <c r="B352" s="243" t="s">
        <v>152</v>
      </c>
      <c r="C352" s="300">
        <v>0</v>
      </c>
      <c r="D352" s="301">
        <v>0</v>
      </c>
      <c r="E352" s="548">
        <v>0</v>
      </c>
      <c r="F352" s="477" t="str">
        <f t="shared" si="35"/>
        <v/>
      </c>
      <c r="G352" s="477" t="str">
        <f t="shared" si="36"/>
        <v/>
      </c>
      <c r="H352" s="731" t="str">
        <f t="shared" si="37"/>
        <v>否</v>
      </c>
      <c r="I352" s="732" t="str">
        <f t="shared" si="38"/>
        <v>项</v>
      </c>
      <c r="J352" s="686" t="str">
        <f t="shared" si="39"/>
        <v>204</v>
      </c>
      <c r="K352" s="686" t="str">
        <f t="shared" si="40"/>
        <v>20410</v>
      </c>
      <c r="L352" s="686" t="str">
        <f t="shared" si="41"/>
        <v>2041002</v>
      </c>
    </row>
    <row r="353" s="529" customFormat="1" ht="34.9" hidden="1" customHeight="1" spans="1:12">
      <c r="A353" s="484">
        <v>2041006</v>
      </c>
      <c r="B353" s="243" t="s">
        <v>192</v>
      </c>
      <c r="C353" s="300">
        <v>0</v>
      </c>
      <c r="D353" s="301">
        <v>0</v>
      </c>
      <c r="E353" s="548">
        <v>0</v>
      </c>
      <c r="F353" s="477" t="str">
        <f t="shared" si="35"/>
        <v/>
      </c>
      <c r="G353" s="477" t="str">
        <f t="shared" si="36"/>
        <v/>
      </c>
      <c r="H353" s="731" t="str">
        <f t="shared" si="37"/>
        <v>否</v>
      </c>
      <c r="I353" s="732" t="str">
        <f t="shared" si="38"/>
        <v>项</v>
      </c>
      <c r="J353" s="686" t="str">
        <f t="shared" si="39"/>
        <v>204</v>
      </c>
      <c r="K353" s="686" t="str">
        <f t="shared" si="40"/>
        <v>20410</v>
      </c>
      <c r="L353" s="686" t="str">
        <f t="shared" si="41"/>
        <v>2041006</v>
      </c>
    </row>
    <row r="354" s="529" customFormat="1" ht="34.9" hidden="1" customHeight="1" spans="1:12">
      <c r="A354" s="484">
        <v>2041007</v>
      </c>
      <c r="B354" s="243" t="s">
        <v>354</v>
      </c>
      <c r="C354" s="300">
        <v>0</v>
      </c>
      <c r="D354" s="301">
        <v>0</v>
      </c>
      <c r="E354" s="548">
        <v>0</v>
      </c>
      <c r="F354" s="477" t="str">
        <f t="shared" si="35"/>
        <v/>
      </c>
      <c r="G354" s="477" t="str">
        <f t="shared" si="36"/>
        <v/>
      </c>
      <c r="H354" s="731" t="str">
        <f t="shared" si="37"/>
        <v>否</v>
      </c>
      <c r="I354" s="732" t="str">
        <f t="shared" si="38"/>
        <v>项</v>
      </c>
      <c r="J354" s="686" t="str">
        <f t="shared" si="39"/>
        <v>204</v>
      </c>
      <c r="K354" s="686" t="str">
        <f t="shared" si="40"/>
        <v>20410</v>
      </c>
      <c r="L354" s="686" t="str">
        <f t="shared" si="41"/>
        <v>2041007</v>
      </c>
    </row>
    <row r="355" s="529" customFormat="1" ht="34.9" hidden="1" customHeight="1" spans="1:12">
      <c r="A355" s="484">
        <v>2041099</v>
      </c>
      <c r="B355" s="243" t="s">
        <v>355</v>
      </c>
      <c r="C355" s="300">
        <v>0</v>
      </c>
      <c r="D355" s="301">
        <v>0</v>
      </c>
      <c r="E355" s="548">
        <v>0</v>
      </c>
      <c r="F355" s="477" t="str">
        <f t="shared" si="35"/>
        <v/>
      </c>
      <c r="G355" s="477" t="str">
        <f t="shared" si="36"/>
        <v/>
      </c>
      <c r="H355" s="731" t="str">
        <f t="shared" si="37"/>
        <v>否</v>
      </c>
      <c r="I355" s="732" t="str">
        <f t="shared" si="38"/>
        <v>项</v>
      </c>
      <c r="J355" s="686" t="str">
        <f t="shared" si="39"/>
        <v>204</v>
      </c>
      <c r="K355" s="686" t="str">
        <f t="shared" si="40"/>
        <v>20410</v>
      </c>
      <c r="L355" s="686" t="str">
        <f t="shared" si="41"/>
        <v>2041099</v>
      </c>
    </row>
    <row r="356" s="529" customFormat="1" ht="34.9" customHeight="1" spans="1:12">
      <c r="A356" s="482">
        <v>20499</v>
      </c>
      <c r="B356" s="483" t="s">
        <v>356</v>
      </c>
      <c r="C356" s="693">
        <f>SUMIFS(C357:C$1300,$I357:$I$1300,"项",$K357:$K$1300,$A356)</f>
        <v>16</v>
      </c>
      <c r="D356" s="693">
        <f>SUMIFS(D357:D$1300,$I357:$I$1300,"项",$K357:$K$1300,$A356)</f>
        <v>46</v>
      </c>
      <c r="E356" s="693">
        <f>SUMIFS(E357:E$1300,$I357:$I$1300,"项",$K357:$K$1300,$A356)</f>
        <v>6</v>
      </c>
      <c r="F356" s="477">
        <f t="shared" si="35"/>
        <v>-0.625</v>
      </c>
      <c r="G356" s="477">
        <f t="shared" si="36"/>
        <v>0.130434782608696</v>
      </c>
      <c r="H356" s="731" t="str">
        <f t="shared" si="37"/>
        <v>是</v>
      </c>
      <c r="I356" s="732" t="str">
        <f t="shared" si="38"/>
        <v>款</v>
      </c>
      <c r="J356" s="686" t="str">
        <f t="shared" si="39"/>
        <v>204</v>
      </c>
      <c r="K356" s="686" t="str">
        <f t="shared" si="40"/>
        <v>20499</v>
      </c>
      <c r="L356" s="686" t="str">
        <f t="shared" si="41"/>
        <v>20499</v>
      </c>
    </row>
    <row r="357" s="529" customFormat="1" ht="34.9" hidden="1" customHeight="1" spans="1:12">
      <c r="A357" s="484">
        <v>2049902</v>
      </c>
      <c r="B357" s="243" t="s">
        <v>357</v>
      </c>
      <c r="C357" s="300">
        <v>0</v>
      </c>
      <c r="D357" s="301">
        <v>0</v>
      </c>
      <c r="E357" s="548">
        <v>0</v>
      </c>
      <c r="F357" s="477" t="str">
        <f t="shared" si="35"/>
        <v/>
      </c>
      <c r="G357" s="477" t="str">
        <f t="shared" si="36"/>
        <v/>
      </c>
      <c r="H357" s="731" t="str">
        <f t="shared" si="37"/>
        <v>否</v>
      </c>
      <c r="I357" s="732" t="str">
        <f t="shared" si="38"/>
        <v>项</v>
      </c>
      <c r="J357" s="686" t="str">
        <f t="shared" si="39"/>
        <v>204</v>
      </c>
      <c r="K357" s="686" t="str">
        <f t="shared" si="40"/>
        <v>20499</v>
      </c>
      <c r="L357" s="686" t="str">
        <f t="shared" si="41"/>
        <v>2049902</v>
      </c>
    </row>
    <row r="358" s="529" customFormat="1" ht="34.9" customHeight="1" spans="1:12">
      <c r="A358" s="484">
        <v>2049999</v>
      </c>
      <c r="B358" s="243" t="s">
        <v>358</v>
      </c>
      <c r="C358" s="561">
        <v>16</v>
      </c>
      <c r="D358" s="561">
        <v>46</v>
      </c>
      <c r="E358" s="478">
        <v>6</v>
      </c>
      <c r="F358" s="477">
        <f t="shared" si="35"/>
        <v>-0.625</v>
      </c>
      <c r="G358" s="477">
        <f t="shared" si="36"/>
        <v>0.130434782608696</v>
      </c>
      <c r="H358" s="731" t="str">
        <f t="shared" si="37"/>
        <v>是</v>
      </c>
      <c r="I358" s="732" t="str">
        <f t="shared" si="38"/>
        <v>项</v>
      </c>
      <c r="J358" s="686" t="str">
        <f t="shared" si="39"/>
        <v>204</v>
      </c>
      <c r="K358" s="686" t="str">
        <f t="shared" si="40"/>
        <v>20499</v>
      </c>
      <c r="L358" s="686" t="str">
        <f t="shared" si="41"/>
        <v>2049999</v>
      </c>
    </row>
    <row r="359" s="529" customFormat="1" ht="34.9" customHeight="1" spans="1:12">
      <c r="A359" s="730">
        <v>205</v>
      </c>
      <c r="B359" s="185" t="s">
        <v>91</v>
      </c>
      <c r="C359" s="353">
        <f>SUMIFS(C360:C$1300,$I360:$I$1300,"款",$J360:$J$1300,$A359)</f>
        <v>57881</v>
      </c>
      <c r="D359" s="353">
        <f>SUMIFS(D360:D$1300,$I360:$I$1300,"款",$J360:$J$1300,$A359)</f>
        <v>62936</v>
      </c>
      <c r="E359" s="353">
        <f>SUMIFS(E360:E$1300,$I360:$I$1300,"款",$J360:$J$1300,$A359)</f>
        <v>56742</v>
      </c>
      <c r="F359" s="471">
        <f t="shared" si="35"/>
        <v>-0.0196783054888479</v>
      </c>
      <c r="G359" s="471">
        <f t="shared" si="36"/>
        <v>0.901582560061014</v>
      </c>
      <c r="H359" s="731" t="str">
        <f t="shared" si="37"/>
        <v>是</v>
      </c>
      <c r="I359" s="732" t="str">
        <f t="shared" si="38"/>
        <v>类</v>
      </c>
      <c r="J359" s="686" t="str">
        <f t="shared" si="39"/>
        <v>205</v>
      </c>
      <c r="K359" s="686" t="str">
        <f t="shared" si="40"/>
        <v>205</v>
      </c>
      <c r="L359" s="686" t="str">
        <f t="shared" si="41"/>
        <v>205</v>
      </c>
    </row>
    <row r="360" s="529" customFormat="1" ht="34.9" customHeight="1" spans="1:12">
      <c r="A360" s="482">
        <v>20501</v>
      </c>
      <c r="B360" s="483" t="s">
        <v>359</v>
      </c>
      <c r="C360" s="693">
        <f>SUMIFS(C361:C$1300,$I361:$I$1300,"项",$K361:$K$1300,$A360)</f>
        <v>293</v>
      </c>
      <c r="D360" s="693">
        <f>SUMIFS(D361:D$1300,$I361:$I$1300,"项",$K361:$K$1300,$A360)</f>
        <v>365</v>
      </c>
      <c r="E360" s="693">
        <f>SUMIFS(E361:E$1300,$I361:$I$1300,"项",$K361:$K$1300,$A360)</f>
        <v>345</v>
      </c>
      <c r="F360" s="477">
        <f t="shared" si="35"/>
        <v>0.177474402730375</v>
      </c>
      <c r="G360" s="477">
        <f t="shared" si="36"/>
        <v>0.945205479452055</v>
      </c>
      <c r="H360" s="731" t="str">
        <f t="shared" si="37"/>
        <v>是</v>
      </c>
      <c r="I360" s="732" t="str">
        <f t="shared" si="38"/>
        <v>款</v>
      </c>
      <c r="J360" s="686" t="str">
        <f t="shared" si="39"/>
        <v>205</v>
      </c>
      <c r="K360" s="686" t="str">
        <f t="shared" si="40"/>
        <v>20501</v>
      </c>
      <c r="L360" s="686" t="str">
        <f t="shared" si="41"/>
        <v>20501</v>
      </c>
    </row>
    <row r="361" s="529" customFormat="1" ht="34.9" customHeight="1" spans="1:12">
      <c r="A361" s="484">
        <v>2050101</v>
      </c>
      <c r="B361" s="243" t="s">
        <v>151</v>
      </c>
      <c r="C361" s="561">
        <v>271</v>
      </c>
      <c r="D361" s="561">
        <v>263</v>
      </c>
      <c r="E361" s="478">
        <v>291</v>
      </c>
      <c r="F361" s="477">
        <f t="shared" si="35"/>
        <v>0.0738007380073802</v>
      </c>
      <c r="G361" s="477">
        <f t="shared" si="36"/>
        <v>1.106463878327</v>
      </c>
      <c r="H361" s="731" t="str">
        <f t="shared" si="37"/>
        <v>是</v>
      </c>
      <c r="I361" s="732" t="str">
        <f t="shared" si="38"/>
        <v>项</v>
      </c>
      <c r="J361" s="686" t="str">
        <f t="shared" si="39"/>
        <v>205</v>
      </c>
      <c r="K361" s="686" t="str">
        <f t="shared" si="40"/>
        <v>20501</v>
      </c>
      <c r="L361" s="686" t="str">
        <f t="shared" si="41"/>
        <v>2050101</v>
      </c>
    </row>
    <row r="362" s="529" customFormat="1" ht="34.9" hidden="1" customHeight="1" spans="1:12">
      <c r="A362" s="484">
        <v>2050102</v>
      </c>
      <c r="B362" s="243" t="s">
        <v>152</v>
      </c>
      <c r="C362" s="300">
        <v>0</v>
      </c>
      <c r="D362" s="301">
        <v>0</v>
      </c>
      <c r="E362" s="548">
        <v>0</v>
      </c>
      <c r="F362" s="477" t="str">
        <f t="shared" si="35"/>
        <v/>
      </c>
      <c r="G362" s="477" t="str">
        <f t="shared" si="36"/>
        <v/>
      </c>
      <c r="H362" s="731" t="str">
        <f t="shared" si="37"/>
        <v>否</v>
      </c>
      <c r="I362" s="732" t="str">
        <f t="shared" si="38"/>
        <v>项</v>
      </c>
      <c r="J362" s="686" t="str">
        <f t="shared" si="39"/>
        <v>205</v>
      </c>
      <c r="K362" s="686" t="str">
        <f t="shared" si="40"/>
        <v>20501</v>
      </c>
      <c r="L362" s="686" t="str">
        <f t="shared" si="41"/>
        <v>2050102</v>
      </c>
    </row>
    <row r="363" s="529" customFormat="1" ht="34.9" hidden="1" customHeight="1" spans="1:12">
      <c r="A363" s="484">
        <v>2050103</v>
      </c>
      <c r="B363" s="243" t="s">
        <v>153</v>
      </c>
      <c r="C363" s="300">
        <v>0</v>
      </c>
      <c r="D363" s="301">
        <v>0</v>
      </c>
      <c r="E363" s="548">
        <v>0</v>
      </c>
      <c r="F363" s="477" t="str">
        <f t="shared" si="35"/>
        <v/>
      </c>
      <c r="G363" s="477" t="str">
        <f t="shared" si="36"/>
        <v/>
      </c>
      <c r="H363" s="731" t="str">
        <f t="shared" si="37"/>
        <v>否</v>
      </c>
      <c r="I363" s="732" t="str">
        <f t="shared" si="38"/>
        <v>项</v>
      </c>
      <c r="J363" s="686" t="str">
        <f t="shared" si="39"/>
        <v>205</v>
      </c>
      <c r="K363" s="686" t="str">
        <f t="shared" si="40"/>
        <v>20501</v>
      </c>
      <c r="L363" s="686" t="str">
        <f t="shared" si="41"/>
        <v>2050103</v>
      </c>
    </row>
    <row r="364" s="529" customFormat="1" ht="34.9" customHeight="1" spans="1:12">
      <c r="A364" s="484">
        <v>2050199</v>
      </c>
      <c r="B364" s="243" t="s">
        <v>360</v>
      </c>
      <c r="C364" s="561">
        <v>22</v>
      </c>
      <c r="D364" s="561">
        <v>102</v>
      </c>
      <c r="E364" s="478">
        <v>54</v>
      </c>
      <c r="F364" s="477">
        <f t="shared" si="35"/>
        <v>1.45454545454545</v>
      </c>
      <c r="G364" s="477">
        <f t="shared" si="36"/>
        <v>0.529411764705882</v>
      </c>
      <c r="H364" s="731" t="str">
        <f t="shared" si="37"/>
        <v>是</v>
      </c>
      <c r="I364" s="732" t="str">
        <f t="shared" si="38"/>
        <v>项</v>
      </c>
      <c r="J364" s="686" t="str">
        <f t="shared" si="39"/>
        <v>205</v>
      </c>
      <c r="K364" s="686" t="str">
        <f t="shared" si="40"/>
        <v>20501</v>
      </c>
      <c r="L364" s="686" t="str">
        <f t="shared" si="41"/>
        <v>2050199</v>
      </c>
    </row>
    <row r="365" s="529" customFormat="1" ht="34.9" customHeight="1" spans="1:12">
      <c r="A365" s="482">
        <v>20502</v>
      </c>
      <c r="B365" s="483" t="s">
        <v>361</v>
      </c>
      <c r="C365" s="693">
        <f>SUMIFS(C366:C$1300,$I366:$I$1300,"项",$K366:$K$1300,$A365)</f>
        <v>55450</v>
      </c>
      <c r="D365" s="693">
        <f>SUMIFS(D366:D$1300,$I366:$I$1300,"项",$K366:$K$1300,$A365)</f>
        <v>58620</v>
      </c>
      <c r="E365" s="693">
        <f>SUMIFS(E366:E$1300,$I366:$I$1300,"项",$K366:$K$1300,$A365)</f>
        <v>54241</v>
      </c>
      <c r="F365" s="477">
        <f t="shared" si="35"/>
        <v>-0.0218034265103697</v>
      </c>
      <c r="G365" s="477">
        <f t="shared" si="36"/>
        <v>0.925298532923917</v>
      </c>
      <c r="H365" s="731" t="str">
        <f t="shared" si="37"/>
        <v>是</v>
      </c>
      <c r="I365" s="732" t="str">
        <f t="shared" si="38"/>
        <v>款</v>
      </c>
      <c r="J365" s="686" t="str">
        <f t="shared" si="39"/>
        <v>205</v>
      </c>
      <c r="K365" s="686" t="str">
        <f t="shared" si="40"/>
        <v>20502</v>
      </c>
      <c r="L365" s="686" t="str">
        <f t="shared" si="41"/>
        <v>20502</v>
      </c>
    </row>
    <row r="366" s="529" customFormat="1" ht="34.9" customHeight="1" spans="1:12">
      <c r="A366" s="484">
        <v>2050201</v>
      </c>
      <c r="B366" s="243" t="s">
        <v>362</v>
      </c>
      <c r="C366" s="561">
        <v>2413</v>
      </c>
      <c r="D366" s="561">
        <v>2424</v>
      </c>
      <c r="E366" s="478">
        <v>1031</v>
      </c>
      <c r="F366" s="477">
        <f t="shared" si="35"/>
        <v>-0.572731040198923</v>
      </c>
      <c r="G366" s="477">
        <f t="shared" si="36"/>
        <v>0.4253300330033</v>
      </c>
      <c r="H366" s="731" t="str">
        <f t="shared" si="37"/>
        <v>是</v>
      </c>
      <c r="I366" s="732" t="str">
        <f t="shared" si="38"/>
        <v>项</v>
      </c>
      <c r="J366" s="686" t="str">
        <f t="shared" si="39"/>
        <v>205</v>
      </c>
      <c r="K366" s="686" t="str">
        <f t="shared" si="40"/>
        <v>20502</v>
      </c>
      <c r="L366" s="686" t="str">
        <f t="shared" si="41"/>
        <v>2050201</v>
      </c>
    </row>
    <row r="367" s="529" customFormat="1" ht="34.9" customHeight="1" spans="1:12">
      <c r="A367" s="484">
        <v>2050202</v>
      </c>
      <c r="B367" s="243" t="s">
        <v>363</v>
      </c>
      <c r="C367" s="561">
        <v>23598</v>
      </c>
      <c r="D367" s="561">
        <v>23553</v>
      </c>
      <c r="E367" s="561">
        <v>25296</v>
      </c>
      <c r="F367" s="477">
        <f t="shared" si="35"/>
        <v>0.071955250444953</v>
      </c>
      <c r="G367" s="477">
        <f t="shared" si="36"/>
        <v>1.07400331168004</v>
      </c>
      <c r="H367" s="731" t="str">
        <f t="shared" si="37"/>
        <v>是</v>
      </c>
      <c r="I367" s="732" t="str">
        <f t="shared" si="38"/>
        <v>项</v>
      </c>
      <c r="J367" s="686" t="str">
        <f t="shared" si="39"/>
        <v>205</v>
      </c>
      <c r="K367" s="686" t="str">
        <f t="shared" si="40"/>
        <v>20502</v>
      </c>
      <c r="L367" s="686" t="str">
        <f t="shared" si="41"/>
        <v>2050202</v>
      </c>
    </row>
    <row r="368" s="529" customFormat="1" ht="34.9" customHeight="1" spans="1:12">
      <c r="A368" s="484">
        <v>2050203</v>
      </c>
      <c r="B368" s="243" t="s">
        <v>364</v>
      </c>
      <c r="C368" s="561">
        <v>16285</v>
      </c>
      <c r="D368" s="561">
        <v>16649</v>
      </c>
      <c r="E368" s="561">
        <v>16842</v>
      </c>
      <c r="F368" s="477">
        <f t="shared" si="35"/>
        <v>0.0342032545287074</v>
      </c>
      <c r="G368" s="477">
        <f t="shared" si="36"/>
        <v>1.01159228782509</v>
      </c>
      <c r="H368" s="731" t="str">
        <f t="shared" si="37"/>
        <v>是</v>
      </c>
      <c r="I368" s="732" t="str">
        <f t="shared" si="38"/>
        <v>项</v>
      </c>
      <c r="J368" s="686" t="str">
        <f t="shared" si="39"/>
        <v>205</v>
      </c>
      <c r="K368" s="686" t="str">
        <f t="shared" si="40"/>
        <v>20502</v>
      </c>
      <c r="L368" s="686" t="str">
        <f t="shared" si="41"/>
        <v>2050203</v>
      </c>
    </row>
    <row r="369" s="529" customFormat="1" ht="34.9" customHeight="1" spans="1:12">
      <c r="A369" s="484">
        <v>2050204</v>
      </c>
      <c r="B369" s="243" t="s">
        <v>365</v>
      </c>
      <c r="C369" s="561">
        <v>7807</v>
      </c>
      <c r="D369" s="561">
        <v>9923</v>
      </c>
      <c r="E369" s="478">
        <v>8662</v>
      </c>
      <c r="F369" s="477">
        <f t="shared" si="35"/>
        <v>0.109517100038427</v>
      </c>
      <c r="G369" s="477">
        <f t="shared" si="36"/>
        <v>0.872921495515469</v>
      </c>
      <c r="H369" s="731" t="str">
        <f t="shared" si="37"/>
        <v>是</v>
      </c>
      <c r="I369" s="732" t="str">
        <f t="shared" si="38"/>
        <v>项</v>
      </c>
      <c r="J369" s="686" t="str">
        <f t="shared" si="39"/>
        <v>205</v>
      </c>
      <c r="K369" s="686" t="str">
        <f t="shared" si="40"/>
        <v>20502</v>
      </c>
      <c r="L369" s="686" t="str">
        <f t="shared" si="41"/>
        <v>2050204</v>
      </c>
    </row>
    <row r="370" s="529" customFormat="1" ht="34.9" customHeight="1" spans="1:12">
      <c r="A370" s="484">
        <v>2050205</v>
      </c>
      <c r="B370" s="243" t="s">
        <v>366</v>
      </c>
      <c r="C370" s="561">
        <v>0</v>
      </c>
      <c r="D370" s="561">
        <v>0</v>
      </c>
      <c r="E370" s="478">
        <v>2</v>
      </c>
      <c r="F370" s="477" t="str">
        <f t="shared" si="35"/>
        <v/>
      </c>
      <c r="G370" s="477" t="str">
        <f t="shared" si="36"/>
        <v/>
      </c>
      <c r="H370" s="731" t="str">
        <f t="shared" si="37"/>
        <v>是</v>
      </c>
      <c r="I370" s="732" t="str">
        <f t="shared" si="38"/>
        <v>项</v>
      </c>
      <c r="J370" s="686" t="str">
        <f t="shared" si="39"/>
        <v>205</v>
      </c>
      <c r="K370" s="686" t="str">
        <f t="shared" si="40"/>
        <v>20502</v>
      </c>
      <c r="L370" s="686" t="str">
        <f t="shared" si="41"/>
        <v>2050205</v>
      </c>
    </row>
    <row r="371" s="529" customFormat="1" ht="34.9" customHeight="1" spans="1:12">
      <c r="A371" s="484">
        <v>2050299</v>
      </c>
      <c r="B371" s="243" t="s">
        <v>367</v>
      </c>
      <c r="C371" s="561">
        <v>5347</v>
      </c>
      <c r="D371" s="561">
        <v>6071</v>
      </c>
      <c r="E371" s="478">
        <v>2408</v>
      </c>
      <c r="F371" s="477">
        <f t="shared" si="35"/>
        <v>-0.549654011595287</v>
      </c>
      <c r="G371" s="477">
        <f t="shared" si="36"/>
        <v>0.396639762806786</v>
      </c>
      <c r="H371" s="731" t="str">
        <f t="shared" si="37"/>
        <v>是</v>
      </c>
      <c r="I371" s="732" t="str">
        <f t="shared" si="38"/>
        <v>项</v>
      </c>
      <c r="J371" s="686" t="str">
        <f t="shared" si="39"/>
        <v>205</v>
      </c>
      <c r="K371" s="686" t="str">
        <f t="shared" si="40"/>
        <v>20502</v>
      </c>
      <c r="L371" s="686" t="str">
        <f t="shared" si="41"/>
        <v>2050299</v>
      </c>
    </row>
    <row r="372" s="529" customFormat="1" ht="34.9" customHeight="1" spans="1:12">
      <c r="A372" s="482">
        <v>20503</v>
      </c>
      <c r="B372" s="483" t="s">
        <v>368</v>
      </c>
      <c r="C372" s="693">
        <f>SUMIFS(C373:C$1300,$I373:$I$1300,"项",$K373:$K$1300,$A372)</f>
        <v>1236</v>
      </c>
      <c r="D372" s="693">
        <f>SUMIFS(D373:D$1300,$I373:$I$1300,"项",$K373:$K$1300,$A372)</f>
        <v>1817</v>
      </c>
      <c r="E372" s="693">
        <f>SUMIFS(E373:E$1300,$I373:$I$1300,"项",$K373:$K$1300,$A372)</f>
        <v>1370</v>
      </c>
      <c r="F372" s="477">
        <f t="shared" si="35"/>
        <v>0.108414239482201</v>
      </c>
      <c r="G372" s="477">
        <f t="shared" si="36"/>
        <v>0.753990093560814</v>
      </c>
      <c r="H372" s="731" t="str">
        <f t="shared" si="37"/>
        <v>是</v>
      </c>
      <c r="I372" s="732" t="str">
        <f t="shared" si="38"/>
        <v>款</v>
      </c>
      <c r="J372" s="686" t="str">
        <f t="shared" si="39"/>
        <v>205</v>
      </c>
      <c r="K372" s="686" t="str">
        <f t="shared" si="40"/>
        <v>20503</v>
      </c>
      <c r="L372" s="686" t="str">
        <f t="shared" si="41"/>
        <v>20503</v>
      </c>
    </row>
    <row r="373" s="529" customFormat="1" ht="34.9" hidden="1" customHeight="1" spans="1:12">
      <c r="A373" s="484">
        <v>2050301</v>
      </c>
      <c r="B373" s="243" t="s">
        <v>369</v>
      </c>
      <c r="C373" s="300">
        <v>0</v>
      </c>
      <c r="D373" s="301">
        <v>0</v>
      </c>
      <c r="E373" s="301">
        <v>0</v>
      </c>
      <c r="F373" s="477" t="str">
        <f t="shared" si="35"/>
        <v/>
      </c>
      <c r="G373" s="477" t="str">
        <f t="shared" si="36"/>
        <v/>
      </c>
      <c r="H373" s="731" t="str">
        <f t="shared" si="37"/>
        <v>否</v>
      </c>
      <c r="I373" s="732" t="str">
        <f t="shared" si="38"/>
        <v>项</v>
      </c>
      <c r="J373" s="686" t="str">
        <f t="shared" si="39"/>
        <v>205</v>
      </c>
      <c r="K373" s="686" t="str">
        <f t="shared" si="40"/>
        <v>20503</v>
      </c>
      <c r="L373" s="686" t="str">
        <f t="shared" si="41"/>
        <v>2050301</v>
      </c>
    </row>
    <row r="374" s="529" customFormat="1" ht="34.9" customHeight="1" spans="1:12">
      <c r="A374" s="484">
        <v>2050302</v>
      </c>
      <c r="B374" s="243" t="s">
        <v>370</v>
      </c>
      <c r="C374" s="561">
        <v>1236</v>
      </c>
      <c r="D374" s="561">
        <v>1817</v>
      </c>
      <c r="E374" s="478">
        <v>1370</v>
      </c>
      <c r="F374" s="477">
        <f t="shared" si="35"/>
        <v>0.108414239482201</v>
      </c>
      <c r="G374" s="477">
        <f t="shared" si="36"/>
        <v>0.753990093560814</v>
      </c>
      <c r="H374" s="731" t="str">
        <f t="shared" si="37"/>
        <v>是</v>
      </c>
      <c r="I374" s="732" t="str">
        <f t="shared" si="38"/>
        <v>项</v>
      </c>
      <c r="J374" s="686" t="str">
        <f t="shared" si="39"/>
        <v>205</v>
      </c>
      <c r="K374" s="686" t="str">
        <f t="shared" si="40"/>
        <v>20503</v>
      </c>
      <c r="L374" s="686" t="str">
        <f t="shared" si="41"/>
        <v>2050302</v>
      </c>
    </row>
    <row r="375" s="529" customFormat="1" ht="34.9" hidden="1" customHeight="1" spans="1:12">
      <c r="A375" s="484">
        <v>2050303</v>
      </c>
      <c r="B375" s="243" t="s">
        <v>371</v>
      </c>
      <c r="C375" s="300">
        <v>0</v>
      </c>
      <c r="D375" s="301">
        <v>0</v>
      </c>
      <c r="E375" s="548">
        <v>0</v>
      </c>
      <c r="F375" s="477" t="str">
        <f t="shared" si="35"/>
        <v/>
      </c>
      <c r="G375" s="477" t="str">
        <f t="shared" si="36"/>
        <v/>
      </c>
      <c r="H375" s="731" t="str">
        <f t="shared" si="37"/>
        <v>否</v>
      </c>
      <c r="I375" s="732" t="str">
        <f t="shared" si="38"/>
        <v>项</v>
      </c>
      <c r="J375" s="686" t="str">
        <f t="shared" si="39"/>
        <v>205</v>
      </c>
      <c r="K375" s="686" t="str">
        <f t="shared" si="40"/>
        <v>20503</v>
      </c>
      <c r="L375" s="686" t="str">
        <f t="shared" si="41"/>
        <v>2050303</v>
      </c>
    </row>
    <row r="376" s="529" customFormat="1" ht="34.9" hidden="1" customHeight="1" spans="1:12">
      <c r="A376" s="484">
        <v>2050305</v>
      </c>
      <c r="B376" s="243" t="s">
        <v>372</v>
      </c>
      <c r="C376" s="300">
        <v>0</v>
      </c>
      <c r="D376" s="301">
        <v>0</v>
      </c>
      <c r="E376" s="548">
        <v>0</v>
      </c>
      <c r="F376" s="477" t="str">
        <f t="shared" si="35"/>
        <v/>
      </c>
      <c r="G376" s="477" t="str">
        <f t="shared" si="36"/>
        <v/>
      </c>
      <c r="H376" s="731" t="str">
        <f t="shared" si="37"/>
        <v>否</v>
      </c>
      <c r="I376" s="732" t="str">
        <f t="shared" si="38"/>
        <v>项</v>
      </c>
      <c r="J376" s="686" t="str">
        <f t="shared" si="39"/>
        <v>205</v>
      </c>
      <c r="K376" s="686" t="str">
        <f t="shared" si="40"/>
        <v>20503</v>
      </c>
      <c r="L376" s="686" t="str">
        <f t="shared" si="41"/>
        <v>2050305</v>
      </c>
    </row>
    <row r="377" s="529" customFormat="1" ht="34.9" hidden="1" customHeight="1" spans="1:12">
      <c r="A377" s="484">
        <v>2050399</v>
      </c>
      <c r="B377" s="243" t="s">
        <v>373</v>
      </c>
      <c r="C377" s="300">
        <v>0</v>
      </c>
      <c r="D377" s="301">
        <v>0</v>
      </c>
      <c r="E377" s="548">
        <v>0</v>
      </c>
      <c r="F377" s="477" t="str">
        <f t="shared" si="35"/>
        <v/>
      </c>
      <c r="G377" s="477" t="str">
        <f t="shared" si="36"/>
        <v/>
      </c>
      <c r="H377" s="731" t="str">
        <f t="shared" si="37"/>
        <v>否</v>
      </c>
      <c r="I377" s="732" t="str">
        <f t="shared" si="38"/>
        <v>项</v>
      </c>
      <c r="J377" s="686" t="str">
        <f t="shared" si="39"/>
        <v>205</v>
      </c>
      <c r="K377" s="686" t="str">
        <f t="shared" si="40"/>
        <v>20503</v>
      </c>
      <c r="L377" s="686" t="str">
        <f t="shared" si="41"/>
        <v>2050399</v>
      </c>
    </row>
    <row r="378" s="529" customFormat="1" ht="34.9" hidden="1" customHeight="1" spans="1:12">
      <c r="A378" s="482">
        <v>20504</v>
      </c>
      <c r="B378" s="483" t="s">
        <v>374</v>
      </c>
      <c r="C378" s="297">
        <f>SUMIFS(C379:C$1300,$I379:$I$1300,"项",$K379:$K$1300,$A378)</f>
        <v>0</v>
      </c>
      <c r="D378" s="297">
        <f>SUMIFS(D379:D$1300,$I379:$I$1300,"项",$K379:$K$1300,$A378)</f>
        <v>0</v>
      </c>
      <c r="E378" s="297">
        <f>SUMIFS(E379:E$1300,$I379:$I$1300,"项",$K379:$K$1300,$A378)</f>
        <v>0</v>
      </c>
      <c r="F378" s="477" t="str">
        <f t="shared" si="35"/>
        <v/>
      </c>
      <c r="G378" s="477" t="str">
        <f t="shared" si="36"/>
        <v/>
      </c>
      <c r="H378" s="731" t="str">
        <f t="shared" si="37"/>
        <v>否</v>
      </c>
      <c r="I378" s="732" t="str">
        <f t="shared" si="38"/>
        <v>款</v>
      </c>
      <c r="J378" s="686" t="str">
        <f t="shared" si="39"/>
        <v>205</v>
      </c>
      <c r="K378" s="686" t="str">
        <f t="shared" si="40"/>
        <v>20504</v>
      </c>
      <c r="L378" s="686" t="str">
        <f t="shared" si="41"/>
        <v>20504</v>
      </c>
    </row>
    <row r="379" s="529" customFormat="1" ht="34.9" hidden="1" customHeight="1" spans="1:12">
      <c r="A379" s="484">
        <v>2050401</v>
      </c>
      <c r="B379" s="243" t="s">
        <v>375</v>
      </c>
      <c r="C379" s="300">
        <v>0</v>
      </c>
      <c r="D379" s="301">
        <v>0</v>
      </c>
      <c r="E379" s="548">
        <v>0</v>
      </c>
      <c r="F379" s="477" t="str">
        <f t="shared" si="35"/>
        <v/>
      </c>
      <c r="G379" s="477" t="str">
        <f t="shared" si="36"/>
        <v/>
      </c>
      <c r="H379" s="731" t="str">
        <f t="shared" si="37"/>
        <v>否</v>
      </c>
      <c r="I379" s="732" t="str">
        <f t="shared" si="38"/>
        <v>项</v>
      </c>
      <c r="J379" s="686" t="str">
        <f t="shared" si="39"/>
        <v>205</v>
      </c>
      <c r="K379" s="686" t="str">
        <f t="shared" si="40"/>
        <v>20504</v>
      </c>
      <c r="L379" s="686" t="str">
        <f t="shared" si="41"/>
        <v>2050401</v>
      </c>
    </row>
    <row r="380" s="529" customFormat="1" ht="34.9" hidden="1" customHeight="1" spans="1:12">
      <c r="A380" s="484">
        <v>2050402</v>
      </c>
      <c r="B380" s="243" t="s">
        <v>376</v>
      </c>
      <c r="C380" s="300">
        <v>0</v>
      </c>
      <c r="D380" s="301">
        <v>0</v>
      </c>
      <c r="E380" s="548">
        <v>0</v>
      </c>
      <c r="F380" s="477" t="str">
        <f t="shared" si="35"/>
        <v/>
      </c>
      <c r="G380" s="477" t="str">
        <f t="shared" si="36"/>
        <v/>
      </c>
      <c r="H380" s="731" t="str">
        <f t="shared" si="37"/>
        <v>否</v>
      </c>
      <c r="I380" s="732" t="str">
        <f t="shared" si="38"/>
        <v>项</v>
      </c>
      <c r="J380" s="686" t="str">
        <f t="shared" si="39"/>
        <v>205</v>
      </c>
      <c r="K380" s="686" t="str">
        <f t="shared" si="40"/>
        <v>20504</v>
      </c>
      <c r="L380" s="686" t="str">
        <f t="shared" si="41"/>
        <v>2050402</v>
      </c>
    </row>
    <row r="381" s="529" customFormat="1" ht="34.9" hidden="1" customHeight="1" spans="1:12">
      <c r="A381" s="484">
        <v>2050403</v>
      </c>
      <c r="B381" s="243" t="s">
        <v>377</v>
      </c>
      <c r="C381" s="300">
        <v>0</v>
      </c>
      <c r="D381" s="301">
        <v>0</v>
      </c>
      <c r="E381" s="548">
        <v>0</v>
      </c>
      <c r="F381" s="477" t="str">
        <f t="shared" si="35"/>
        <v/>
      </c>
      <c r="G381" s="477" t="str">
        <f t="shared" si="36"/>
        <v/>
      </c>
      <c r="H381" s="731" t="str">
        <f t="shared" si="37"/>
        <v>否</v>
      </c>
      <c r="I381" s="732" t="str">
        <f t="shared" si="38"/>
        <v>项</v>
      </c>
      <c r="J381" s="686" t="str">
        <f t="shared" si="39"/>
        <v>205</v>
      </c>
      <c r="K381" s="686" t="str">
        <f t="shared" si="40"/>
        <v>20504</v>
      </c>
      <c r="L381" s="686" t="str">
        <f t="shared" si="41"/>
        <v>2050403</v>
      </c>
    </row>
    <row r="382" s="529" customFormat="1" ht="34.9" hidden="1" customHeight="1" spans="1:12">
      <c r="A382" s="484">
        <v>2050404</v>
      </c>
      <c r="B382" s="243" t="s">
        <v>378</v>
      </c>
      <c r="C382" s="300">
        <v>0</v>
      </c>
      <c r="D382" s="301">
        <v>0</v>
      </c>
      <c r="E382" s="301">
        <v>0</v>
      </c>
      <c r="F382" s="477" t="str">
        <f t="shared" si="35"/>
        <v/>
      </c>
      <c r="G382" s="477" t="str">
        <f t="shared" si="36"/>
        <v/>
      </c>
      <c r="H382" s="731" t="str">
        <f t="shared" si="37"/>
        <v>否</v>
      </c>
      <c r="I382" s="732" t="str">
        <f t="shared" si="38"/>
        <v>项</v>
      </c>
      <c r="J382" s="686" t="str">
        <f t="shared" si="39"/>
        <v>205</v>
      </c>
      <c r="K382" s="686" t="str">
        <f t="shared" si="40"/>
        <v>20504</v>
      </c>
      <c r="L382" s="686" t="str">
        <f t="shared" si="41"/>
        <v>2050404</v>
      </c>
    </row>
    <row r="383" s="529" customFormat="1" ht="34.9" hidden="1" customHeight="1" spans="1:12">
      <c r="A383" s="484">
        <v>2050499</v>
      </c>
      <c r="B383" s="243" t="s">
        <v>379</v>
      </c>
      <c r="C383" s="300">
        <v>0</v>
      </c>
      <c r="D383" s="301">
        <v>0</v>
      </c>
      <c r="E383" s="548">
        <v>0</v>
      </c>
      <c r="F383" s="477" t="str">
        <f t="shared" si="35"/>
        <v/>
      </c>
      <c r="G383" s="477" t="str">
        <f t="shared" si="36"/>
        <v/>
      </c>
      <c r="H383" s="731" t="str">
        <f t="shared" si="37"/>
        <v>否</v>
      </c>
      <c r="I383" s="732" t="str">
        <f t="shared" si="38"/>
        <v>项</v>
      </c>
      <c r="J383" s="686" t="str">
        <f t="shared" si="39"/>
        <v>205</v>
      </c>
      <c r="K383" s="686" t="str">
        <f t="shared" si="40"/>
        <v>20504</v>
      </c>
      <c r="L383" s="686" t="str">
        <f t="shared" si="41"/>
        <v>2050499</v>
      </c>
    </row>
    <row r="384" s="529" customFormat="1" ht="34.9" hidden="1" customHeight="1" spans="1:12">
      <c r="A384" s="482">
        <v>20505</v>
      </c>
      <c r="B384" s="483" t="s">
        <v>380</v>
      </c>
      <c r="C384" s="297">
        <f>SUMIFS(C385:C$1300,$I385:$I$1300,"项",$K385:$K$1300,$A384)</f>
        <v>0</v>
      </c>
      <c r="D384" s="297">
        <f>SUMIFS(D385:D$1300,$I385:$I$1300,"项",$K385:$K$1300,$A384)</f>
        <v>0</v>
      </c>
      <c r="E384" s="297">
        <f>SUMIFS(E385:E$1300,$I385:$I$1300,"项",$K385:$K$1300,$A384)</f>
        <v>0</v>
      </c>
      <c r="F384" s="477" t="str">
        <f t="shared" si="35"/>
        <v/>
      </c>
      <c r="G384" s="477" t="str">
        <f t="shared" si="36"/>
        <v/>
      </c>
      <c r="H384" s="731" t="str">
        <f t="shared" si="37"/>
        <v>否</v>
      </c>
      <c r="I384" s="732" t="str">
        <f t="shared" si="38"/>
        <v>款</v>
      </c>
      <c r="J384" s="686" t="str">
        <f t="shared" si="39"/>
        <v>205</v>
      </c>
      <c r="K384" s="686" t="str">
        <f t="shared" si="40"/>
        <v>20505</v>
      </c>
      <c r="L384" s="686" t="str">
        <f t="shared" si="41"/>
        <v>20505</v>
      </c>
    </row>
    <row r="385" s="529" customFormat="1" ht="34.9" hidden="1" customHeight="1" spans="1:12">
      <c r="A385" s="484">
        <v>2050501</v>
      </c>
      <c r="B385" s="243" t="s">
        <v>381</v>
      </c>
      <c r="C385" s="300">
        <v>0</v>
      </c>
      <c r="D385" s="301">
        <v>0</v>
      </c>
      <c r="E385" s="548">
        <v>0</v>
      </c>
      <c r="F385" s="477" t="str">
        <f t="shared" si="35"/>
        <v/>
      </c>
      <c r="G385" s="477" t="str">
        <f t="shared" si="36"/>
        <v/>
      </c>
      <c r="H385" s="731" t="str">
        <f t="shared" si="37"/>
        <v>否</v>
      </c>
      <c r="I385" s="732" t="str">
        <f t="shared" si="38"/>
        <v>项</v>
      </c>
      <c r="J385" s="686" t="str">
        <f t="shared" si="39"/>
        <v>205</v>
      </c>
      <c r="K385" s="686" t="str">
        <f t="shared" si="40"/>
        <v>20505</v>
      </c>
      <c r="L385" s="686" t="str">
        <f t="shared" si="41"/>
        <v>2050501</v>
      </c>
    </row>
    <row r="386" s="529" customFormat="1" ht="34.9" hidden="1" customHeight="1" spans="1:12">
      <c r="A386" s="484">
        <v>2050502</v>
      </c>
      <c r="B386" s="243" t="s">
        <v>382</v>
      </c>
      <c r="C386" s="300">
        <v>0</v>
      </c>
      <c r="D386" s="301">
        <v>0</v>
      </c>
      <c r="E386" s="548">
        <v>0</v>
      </c>
      <c r="F386" s="477" t="str">
        <f t="shared" si="35"/>
        <v/>
      </c>
      <c r="G386" s="477" t="str">
        <f t="shared" si="36"/>
        <v/>
      </c>
      <c r="H386" s="731" t="str">
        <f t="shared" si="37"/>
        <v>否</v>
      </c>
      <c r="I386" s="732" t="str">
        <f t="shared" si="38"/>
        <v>项</v>
      </c>
      <c r="J386" s="686" t="str">
        <f t="shared" si="39"/>
        <v>205</v>
      </c>
      <c r="K386" s="686" t="str">
        <f t="shared" si="40"/>
        <v>20505</v>
      </c>
      <c r="L386" s="686" t="str">
        <f t="shared" si="41"/>
        <v>2050502</v>
      </c>
    </row>
    <row r="387" s="529" customFormat="1" ht="34.9" hidden="1" customHeight="1" spans="1:12">
      <c r="A387" s="484">
        <v>2050599</v>
      </c>
      <c r="B387" s="243" t="s">
        <v>383</v>
      </c>
      <c r="C387" s="300">
        <v>0</v>
      </c>
      <c r="D387" s="301">
        <v>0</v>
      </c>
      <c r="E387" s="548">
        <v>0</v>
      </c>
      <c r="F387" s="477" t="str">
        <f t="shared" si="35"/>
        <v/>
      </c>
      <c r="G387" s="477" t="str">
        <f t="shared" si="36"/>
        <v/>
      </c>
      <c r="H387" s="731" t="str">
        <f t="shared" si="37"/>
        <v>否</v>
      </c>
      <c r="I387" s="732" t="str">
        <f t="shared" si="38"/>
        <v>项</v>
      </c>
      <c r="J387" s="686" t="str">
        <f t="shared" si="39"/>
        <v>205</v>
      </c>
      <c r="K387" s="686" t="str">
        <f t="shared" si="40"/>
        <v>20505</v>
      </c>
      <c r="L387" s="686" t="str">
        <f t="shared" si="41"/>
        <v>2050599</v>
      </c>
    </row>
    <row r="388" s="529" customFormat="1" ht="34.9" hidden="1" customHeight="1" spans="1:12">
      <c r="A388" s="482">
        <v>20506</v>
      </c>
      <c r="B388" s="483" t="s">
        <v>384</v>
      </c>
      <c r="C388" s="297">
        <f>SUMIFS(C389:C$1300,$I389:$I$1300,"项",$K389:$K$1300,$A388)</f>
        <v>0</v>
      </c>
      <c r="D388" s="297">
        <f>SUMIFS(D389:D$1300,$I389:$I$1300,"项",$K389:$K$1300,$A388)</f>
        <v>0</v>
      </c>
      <c r="E388" s="297">
        <f>SUMIFS(E389:E$1300,$I389:$I$1300,"项",$K389:$K$1300,$A388)</f>
        <v>0</v>
      </c>
      <c r="F388" s="477" t="str">
        <f t="shared" si="35"/>
        <v/>
      </c>
      <c r="G388" s="477" t="str">
        <f t="shared" si="36"/>
        <v/>
      </c>
      <c r="H388" s="731" t="str">
        <f t="shared" si="37"/>
        <v>否</v>
      </c>
      <c r="I388" s="732" t="str">
        <f t="shared" si="38"/>
        <v>款</v>
      </c>
      <c r="J388" s="686" t="str">
        <f t="shared" si="39"/>
        <v>205</v>
      </c>
      <c r="K388" s="686" t="str">
        <f t="shared" si="40"/>
        <v>20506</v>
      </c>
      <c r="L388" s="686" t="str">
        <f t="shared" si="41"/>
        <v>20506</v>
      </c>
    </row>
    <row r="389" s="529" customFormat="1" ht="34.9" hidden="1" customHeight="1" spans="1:12">
      <c r="A389" s="484">
        <v>2050601</v>
      </c>
      <c r="B389" s="243" t="s">
        <v>385</v>
      </c>
      <c r="C389" s="300">
        <v>0</v>
      </c>
      <c r="D389" s="301">
        <v>0</v>
      </c>
      <c r="E389" s="301">
        <v>0</v>
      </c>
      <c r="F389" s="477" t="str">
        <f t="shared" ref="F389:F452" si="42">IF(C389&lt;&gt;0,E389/C389-1,"")</f>
        <v/>
      </c>
      <c r="G389" s="477" t="str">
        <f t="shared" ref="G389:G452" si="43">IF(D389&lt;&gt;0,E389/D389,"")</f>
        <v/>
      </c>
      <c r="H389" s="731" t="str">
        <f t="shared" ref="H389:H452" si="44">IF(LEN(A389)=3,"是",IF(B389&lt;&gt;"",IF(SUM(C389:E389)&lt;&gt;0,"是","否"),"是"))</f>
        <v>否</v>
      </c>
      <c r="I389" s="732" t="str">
        <f t="shared" ref="I389:I452" si="45">_xlfn.IFS(LEN(A389)=3,"类",LEN(A389)=5,"款",LEN(A389)=7,"项")</f>
        <v>项</v>
      </c>
      <c r="J389" s="686" t="str">
        <f t="shared" ref="J389:J452" si="46">LEFT(A389,3)</f>
        <v>205</v>
      </c>
      <c r="K389" s="686" t="str">
        <f t="shared" ref="K389:K452" si="47">LEFT(A389,5)</f>
        <v>20506</v>
      </c>
      <c r="L389" s="686" t="str">
        <f t="shared" ref="L389:L452" si="48">LEFT(A389,7)</f>
        <v>2050601</v>
      </c>
    </row>
    <row r="390" s="529" customFormat="1" ht="34.9" hidden="1" customHeight="1" spans="1:12">
      <c r="A390" s="484">
        <v>2050602</v>
      </c>
      <c r="B390" s="243" t="s">
        <v>386</v>
      </c>
      <c r="C390" s="300">
        <v>0</v>
      </c>
      <c r="D390" s="301">
        <v>0</v>
      </c>
      <c r="E390" s="548">
        <v>0</v>
      </c>
      <c r="F390" s="477" t="str">
        <f t="shared" si="42"/>
        <v/>
      </c>
      <c r="G390" s="477" t="str">
        <f t="shared" si="43"/>
        <v/>
      </c>
      <c r="H390" s="731" t="str">
        <f t="shared" si="44"/>
        <v>否</v>
      </c>
      <c r="I390" s="732" t="str">
        <f t="shared" si="45"/>
        <v>项</v>
      </c>
      <c r="J390" s="686" t="str">
        <f t="shared" si="46"/>
        <v>205</v>
      </c>
      <c r="K390" s="686" t="str">
        <f t="shared" si="47"/>
        <v>20506</v>
      </c>
      <c r="L390" s="686" t="str">
        <f t="shared" si="48"/>
        <v>2050602</v>
      </c>
    </row>
    <row r="391" s="529" customFormat="1" ht="34.9" hidden="1" customHeight="1" spans="1:12">
      <c r="A391" s="484">
        <v>2050699</v>
      </c>
      <c r="B391" s="243" t="s">
        <v>387</v>
      </c>
      <c r="C391" s="300">
        <v>0</v>
      </c>
      <c r="D391" s="301">
        <v>0</v>
      </c>
      <c r="E391" s="548">
        <v>0</v>
      </c>
      <c r="F391" s="477" t="str">
        <f t="shared" si="42"/>
        <v/>
      </c>
      <c r="G391" s="477" t="str">
        <f t="shared" si="43"/>
        <v/>
      </c>
      <c r="H391" s="731" t="str">
        <f t="shared" si="44"/>
        <v>否</v>
      </c>
      <c r="I391" s="732" t="str">
        <f t="shared" si="45"/>
        <v>项</v>
      </c>
      <c r="J391" s="686" t="str">
        <f t="shared" si="46"/>
        <v>205</v>
      </c>
      <c r="K391" s="686" t="str">
        <f t="shared" si="47"/>
        <v>20506</v>
      </c>
      <c r="L391" s="686" t="str">
        <f t="shared" si="48"/>
        <v>2050699</v>
      </c>
    </row>
    <row r="392" s="529" customFormat="1" ht="34.9" customHeight="1" spans="1:12">
      <c r="A392" s="482">
        <v>20507</v>
      </c>
      <c r="B392" s="483" t="s">
        <v>388</v>
      </c>
      <c r="C392" s="693">
        <f>SUMIFS(C393:C$1300,$I393:$I$1300,"项",$K393:$K$1300,$A392)</f>
        <v>307</v>
      </c>
      <c r="D392" s="693">
        <f>SUMIFS(D393:D$1300,$I393:$I$1300,"项",$K393:$K$1300,$A392)</f>
        <v>329</v>
      </c>
      <c r="E392" s="693">
        <f>SUMIFS(E393:E$1300,$I393:$I$1300,"项",$K393:$K$1300,$A392)</f>
        <v>187</v>
      </c>
      <c r="F392" s="477">
        <f t="shared" si="42"/>
        <v>-0.390879478827362</v>
      </c>
      <c r="G392" s="477">
        <f t="shared" si="43"/>
        <v>0.56838905775076</v>
      </c>
      <c r="H392" s="731" t="str">
        <f t="shared" si="44"/>
        <v>是</v>
      </c>
      <c r="I392" s="732" t="str">
        <f t="shared" si="45"/>
        <v>款</v>
      </c>
      <c r="J392" s="686" t="str">
        <f t="shared" si="46"/>
        <v>205</v>
      </c>
      <c r="K392" s="686" t="str">
        <f t="shared" si="47"/>
        <v>20507</v>
      </c>
      <c r="L392" s="686" t="str">
        <f t="shared" si="48"/>
        <v>20507</v>
      </c>
    </row>
    <row r="393" s="529" customFormat="1" ht="34.9" customHeight="1" spans="1:12">
      <c r="A393" s="484">
        <v>2050701</v>
      </c>
      <c r="B393" s="243" t="s">
        <v>389</v>
      </c>
      <c r="C393" s="561">
        <v>307</v>
      </c>
      <c r="D393" s="561">
        <v>329</v>
      </c>
      <c r="E393" s="478">
        <v>187</v>
      </c>
      <c r="F393" s="477">
        <f t="shared" si="42"/>
        <v>-0.390879478827362</v>
      </c>
      <c r="G393" s="477">
        <f t="shared" si="43"/>
        <v>0.56838905775076</v>
      </c>
      <c r="H393" s="731" t="str">
        <f t="shared" si="44"/>
        <v>是</v>
      </c>
      <c r="I393" s="732" t="str">
        <f t="shared" si="45"/>
        <v>项</v>
      </c>
      <c r="J393" s="686" t="str">
        <f t="shared" si="46"/>
        <v>205</v>
      </c>
      <c r="K393" s="686" t="str">
        <f t="shared" si="47"/>
        <v>20507</v>
      </c>
      <c r="L393" s="686" t="str">
        <f t="shared" si="48"/>
        <v>2050701</v>
      </c>
    </row>
    <row r="394" s="529" customFormat="1" ht="34.9" hidden="1" customHeight="1" spans="1:12">
      <c r="A394" s="484">
        <v>2050702</v>
      </c>
      <c r="B394" s="243" t="s">
        <v>390</v>
      </c>
      <c r="C394" s="300">
        <v>0</v>
      </c>
      <c r="D394" s="301">
        <v>0</v>
      </c>
      <c r="E394" s="548">
        <v>0</v>
      </c>
      <c r="F394" s="477" t="str">
        <f t="shared" si="42"/>
        <v/>
      </c>
      <c r="G394" s="477" t="str">
        <f t="shared" si="43"/>
        <v/>
      </c>
      <c r="H394" s="731" t="str">
        <f t="shared" si="44"/>
        <v>否</v>
      </c>
      <c r="I394" s="732" t="str">
        <f t="shared" si="45"/>
        <v>项</v>
      </c>
      <c r="J394" s="686" t="str">
        <f t="shared" si="46"/>
        <v>205</v>
      </c>
      <c r="K394" s="686" t="str">
        <f t="shared" si="47"/>
        <v>20507</v>
      </c>
      <c r="L394" s="686" t="str">
        <f t="shared" si="48"/>
        <v>2050702</v>
      </c>
    </row>
    <row r="395" s="529" customFormat="1" ht="34.9" hidden="1" customHeight="1" spans="1:12">
      <c r="A395" s="484">
        <v>2050799</v>
      </c>
      <c r="B395" s="243" t="s">
        <v>391</v>
      </c>
      <c r="C395" s="300">
        <v>0</v>
      </c>
      <c r="D395" s="301">
        <v>0</v>
      </c>
      <c r="E395" s="301">
        <v>0</v>
      </c>
      <c r="F395" s="477" t="str">
        <f t="shared" si="42"/>
        <v/>
      </c>
      <c r="G395" s="477" t="str">
        <f t="shared" si="43"/>
        <v/>
      </c>
      <c r="H395" s="731" t="str">
        <f t="shared" si="44"/>
        <v>否</v>
      </c>
      <c r="I395" s="732" t="str">
        <f t="shared" si="45"/>
        <v>项</v>
      </c>
      <c r="J395" s="686" t="str">
        <f t="shared" si="46"/>
        <v>205</v>
      </c>
      <c r="K395" s="686" t="str">
        <f t="shared" si="47"/>
        <v>20507</v>
      </c>
      <c r="L395" s="686" t="str">
        <f t="shared" si="48"/>
        <v>2050799</v>
      </c>
    </row>
    <row r="396" s="529" customFormat="1" ht="34.9" customHeight="1" spans="1:12">
      <c r="A396" s="482">
        <v>20508</v>
      </c>
      <c r="B396" s="483" t="s">
        <v>392</v>
      </c>
      <c r="C396" s="693">
        <f>SUMIFS(C397:C$1300,$I397:$I$1300,"项",$K397:$K$1300,$A396)</f>
        <v>230</v>
      </c>
      <c r="D396" s="693">
        <f>SUMIFS(D397:D$1300,$I397:$I$1300,"项",$K397:$K$1300,$A396)</f>
        <v>235</v>
      </c>
      <c r="E396" s="693">
        <f>SUMIFS(E397:E$1300,$I397:$I$1300,"项",$K397:$K$1300,$A396)</f>
        <v>253</v>
      </c>
      <c r="F396" s="477">
        <f t="shared" si="42"/>
        <v>0.1</v>
      </c>
      <c r="G396" s="477">
        <f t="shared" si="43"/>
        <v>1.07659574468085</v>
      </c>
      <c r="H396" s="731" t="str">
        <f t="shared" si="44"/>
        <v>是</v>
      </c>
      <c r="I396" s="732" t="str">
        <f t="shared" si="45"/>
        <v>款</v>
      </c>
      <c r="J396" s="686" t="str">
        <f t="shared" si="46"/>
        <v>205</v>
      </c>
      <c r="K396" s="686" t="str">
        <f t="shared" si="47"/>
        <v>20508</v>
      </c>
      <c r="L396" s="686" t="str">
        <f t="shared" si="48"/>
        <v>20508</v>
      </c>
    </row>
    <row r="397" s="529" customFormat="1" ht="34.9" hidden="1" customHeight="1" spans="1:12">
      <c r="A397" s="484">
        <v>2050801</v>
      </c>
      <c r="B397" s="243" t="s">
        <v>393</v>
      </c>
      <c r="C397" s="300">
        <v>0</v>
      </c>
      <c r="D397" s="301">
        <v>0</v>
      </c>
      <c r="E397" s="548">
        <v>0</v>
      </c>
      <c r="F397" s="477" t="str">
        <f t="shared" si="42"/>
        <v/>
      </c>
      <c r="G397" s="477" t="str">
        <f t="shared" si="43"/>
        <v/>
      </c>
      <c r="H397" s="731" t="str">
        <f t="shared" si="44"/>
        <v>否</v>
      </c>
      <c r="I397" s="732" t="str">
        <f t="shared" si="45"/>
        <v>项</v>
      </c>
      <c r="J397" s="686" t="str">
        <f t="shared" si="46"/>
        <v>205</v>
      </c>
      <c r="K397" s="686" t="str">
        <f t="shared" si="47"/>
        <v>20508</v>
      </c>
      <c r="L397" s="686" t="str">
        <f t="shared" si="48"/>
        <v>2050801</v>
      </c>
    </row>
    <row r="398" s="529" customFormat="1" ht="34.9" customHeight="1" spans="1:12">
      <c r="A398" s="484">
        <v>2050802</v>
      </c>
      <c r="B398" s="243" t="s">
        <v>394</v>
      </c>
      <c r="C398" s="561">
        <v>230</v>
      </c>
      <c r="D398" s="561">
        <v>235</v>
      </c>
      <c r="E398" s="478">
        <v>253</v>
      </c>
      <c r="F398" s="477">
        <f t="shared" si="42"/>
        <v>0.1</v>
      </c>
      <c r="G398" s="477">
        <f t="shared" si="43"/>
        <v>1.07659574468085</v>
      </c>
      <c r="H398" s="731" t="str">
        <f t="shared" si="44"/>
        <v>是</v>
      </c>
      <c r="I398" s="732" t="str">
        <f t="shared" si="45"/>
        <v>项</v>
      </c>
      <c r="J398" s="686" t="str">
        <f t="shared" si="46"/>
        <v>205</v>
      </c>
      <c r="K398" s="686" t="str">
        <f t="shared" si="47"/>
        <v>20508</v>
      </c>
      <c r="L398" s="686" t="str">
        <f t="shared" si="48"/>
        <v>2050802</v>
      </c>
    </row>
    <row r="399" s="529" customFormat="1" ht="34.9" hidden="1" customHeight="1" spans="1:12">
      <c r="A399" s="484">
        <v>2050803</v>
      </c>
      <c r="B399" s="243" t="s">
        <v>395</v>
      </c>
      <c r="C399" s="300">
        <v>0</v>
      </c>
      <c r="D399" s="301">
        <v>0</v>
      </c>
      <c r="E399" s="301">
        <v>0</v>
      </c>
      <c r="F399" s="477" t="str">
        <f t="shared" si="42"/>
        <v/>
      </c>
      <c r="G399" s="477" t="str">
        <f t="shared" si="43"/>
        <v/>
      </c>
      <c r="H399" s="731" t="str">
        <f t="shared" si="44"/>
        <v>否</v>
      </c>
      <c r="I399" s="732" t="str">
        <f t="shared" si="45"/>
        <v>项</v>
      </c>
      <c r="J399" s="686" t="str">
        <f t="shared" si="46"/>
        <v>205</v>
      </c>
      <c r="K399" s="686" t="str">
        <f t="shared" si="47"/>
        <v>20508</v>
      </c>
      <c r="L399" s="686" t="str">
        <f t="shared" si="48"/>
        <v>2050803</v>
      </c>
    </row>
    <row r="400" s="529" customFormat="1" ht="34.9" hidden="1" customHeight="1" spans="1:12">
      <c r="A400" s="484">
        <v>2050804</v>
      </c>
      <c r="B400" s="243" t="s">
        <v>396</v>
      </c>
      <c r="C400" s="300">
        <v>0</v>
      </c>
      <c r="D400" s="301">
        <v>0</v>
      </c>
      <c r="E400" s="548">
        <v>0</v>
      </c>
      <c r="F400" s="477" t="str">
        <f t="shared" si="42"/>
        <v/>
      </c>
      <c r="G400" s="477" t="str">
        <f t="shared" si="43"/>
        <v/>
      </c>
      <c r="H400" s="731" t="str">
        <f t="shared" si="44"/>
        <v>否</v>
      </c>
      <c r="I400" s="732" t="str">
        <f t="shared" si="45"/>
        <v>项</v>
      </c>
      <c r="J400" s="686" t="str">
        <f t="shared" si="46"/>
        <v>205</v>
      </c>
      <c r="K400" s="686" t="str">
        <f t="shared" si="47"/>
        <v>20508</v>
      </c>
      <c r="L400" s="686" t="str">
        <f t="shared" si="48"/>
        <v>2050804</v>
      </c>
    </row>
    <row r="401" s="529" customFormat="1" ht="34.9" hidden="1" customHeight="1" spans="1:12">
      <c r="A401" s="484">
        <v>2050899</v>
      </c>
      <c r="B401" s="243" t="s">
        <v>397</v>
      </c>
      <c r="C401" s="300">
        <v>0</v>
      </c>
      <c r="D401" s="301">
        <v>0</v>
      </c>
      <c r="E401" s="548">
        <v>0</v>
      </c>
      <c r="F401" s="477" t="str">
        <f t="shared" si="42"/>
        <v/>
      </c>
      <c r="G401" s="477" t="str">
        <f t="shared" si="43"/>
        <v/>
      </c>
      <c r="H401" s="731" t="str">
        <f t="shared" si="44"/>
        <v>否</v>
      </c>
      <c r="I401" s="732" t="str">
        <f t="shared" si="45"/>
        <v>项</v>
      </c>
      <c r="J401" s="686" t="str">
        <f t="shared" si="46"/>
        <v>205</v>
      </c>
      <c r="K401" s="686" t="str">
        <f t="shared" si="47"/>
        <v>20508</v>
      </c>
      <c r="L401" s="686" t="str">
        <f t="shared" si="48"/>
        <v>2050899</v>
      </c>
    </row>
    <row r="402" s="529" customFormat="1" ht="34.9" customHeight="1" spans="1:12">
      <c r="A402" s="482">
        <v>20509</v>
      </c>
      <c r="B402" s="483" t="s">
        <v>398</v>
      </c>
      <c r="C402" s="693">
        <f>SUMIFS(C403:C$1300,$I403:$I$1300,"项",$K403:$K$1300,$A402)</f>
        <v>365</v>
      </c>
      <c r="D402" s="693">
        <f>SUMIFS(D403:D$1300,$I403:$I$1300,"项",$K403:$K$1300,$A402)</f>
        <v>1570</v>
      </c>
      <c r="E402" s="693">
        <f>SUMIFS(E403:E$1300,$I403:$I$1300,"项",$K403:$K$1300,$A402)</f>
        <v>204</v>
      </c>
      <c r="F402" s="477">
        <f t="shared" si="42"/>
        <v>-0.441095890410959</v>
      </c>
      <c r="G402" s="477">
        <f t="shared" si="43"/>
        <v>0.129936305732484</v>
      </c>
      <c r="H402" s="731" t="str">
        <f t="shared" si="44"/>
        <v>是</v>
      </c>
      <c r="I402" s="732" t="str">
        <f t="shared" si="45"/>
        <v>款</v>
      </c>
      <c r="J402" s="686" t="str">
        <f t="shared" si="46"/>
        <v>205</v>
      </c>
      <c r="K402" s="686" t="str">
        <f t="shared" si="47"/>
        <v>20509</v>
      </c>
      <c r="L402" s="686" t="str">
        <f t="shared" si="48"/>
        <v>20509</v>
      </c>
    </row>
    <row r="403" s="529" customFormat="1" ht="34.9" hidden="1" customHeight="1" spans="1:12">
      <c r="A403" s="484">
        <v>2050901</v>
      </c>
      <c r="B403" s="243" t="s">
        <v>399</v>
      </c>
      <c r="C403" s="300">
        <v>0</v>
      </c>
      <c r="D403" s="301">
        <v>0</v>
      </c>
      <c r="E403" s="301">
        <v>0</v>
      </c>
      <c r="F403" s="477" t="str">
        <f t="shared" si="42"/>
        <v/>
      </c>
      <c r="G403" s="477" t="str">
        <f t="shared" si="43"/>
        <v/>
      </c>
      <c r="H403" s="731" t="str">
        <f t="shared" si="44"/>
        <v>否</v>
      </c>
      <c r="I403" s="732" t="str">
        <f t="shared" si="45"/>
        <v>项</v>
      </c>
      <c r="J403" s="686" t="str">
        <f t="shared" si="46"/>
        <v>205</v>
      </c>
      <c r="K403" s="686" t="str">
        <f t="shared" si="47"/>
        <v>20509</v>
      </c>
      <c r="L403" s="686" t="str">
        <f t="shared" si="48"/>
        <v>2050901</v>
      </c>
    </row>
    <row r="404" s="529" customFormat="1" ht="34.9" hidden="1" customHeight="1" spans="1:12">
      <c r="A404" s="736">
        <v>2050902</v>
      </c>
      <c r="B404" s="243" t="s">
        <v>400</v>
      </c>
      <c r="C404" s="300">
        <v>0</v>
      </c>
      <c r="D404" s="301">
        <v>0</v>
      </c>
      <c r="E404" s="548">
        <v>0</v>
      </c>
      <c r="F404" s="477" t="str">
        <f t="shared" si="42"/>
        <v/>
      </c>
      <c r="G404" s="477" t="str">
        <f t="shared" si="43"/>
        <v/>
      </c>
      <c r="H404" s="731" t="str">
        <f t="shared" si="44"/>
        <v>否</v>
      </c>
      <c r="I404" s="732" t="str">
        <f t="shared" si="45"/>
        <v>项</v>
      </c>
      <c r="J404" s="686" t="str">
        <f t="shared" si="46"/>
        <v>205</v>
      </c>
      <c r="K404" s="686" t="str">
        <f t="shared" si="47"/>
        <v>20509</v>
      </c>
      <c r="L404" s="686" t="str">
        <f t="shared" si="48"/>
        <v>2050902</v>
      </c>
    </row>
    <row r="405" s="529" customFormat="1" ht="34.9" hidden="1" customHeight="1" spans="1:12">
      <c r="A405" s="484">
        <v>2050903</v>
      </c>
      <c r="B405" s="243" t="s">
        <v>401</v>
      </c>
      <c r="C405" s="300">
        <v>0</v>
      </c>
      <c r="D405" s="301">
        <v>0</v>
      </c>
      <c r="E405" s="548">
        <v>0</v>
      </c>
      <c r="F405" s="477" t="str">
        <f t="shared" si="42"/>
        <v/>
      </c>
      <c r="G405" s="477" t="str">
        <f t="shared" si="43"/>
        <v/>
      </c>
      <c r="H405" s="731" t="str">
        <f t="shared" si="44"/>
        <v>否</v>
      </c>
      <c r="I405" s="732" t="str">
        <f t="shared" si="45"/>
        <v>项</v>
      </c>
      <c r="J405" s="686" t="str">
        <f t="shared" si="46"/>
        <v>205</v>
      </c>
      <c r="K405" s="686" t="str">
        <f t="shared" si="47"/>
        <v>20509</v>
      </c>
      <c r="L405" s="686" t="str">
        <f t="shared" si="48"/>
        <v>2050903</v>
      </c>
    </row>
    <row r="406" s="529" customFormat="1" ht="34.9" hidden="1" customHeight="1" spans="1:12">
      <c r="A406" s="484">
        <v>2050904</v>
      </c>
      <c r="B406" s="243" t="s">
        <v>402</v>
      </c>
      <c r="C406" s="300">
        <v>0</v>
      </c>
      <c r="D406" s="301">
        <v>0</v>
      </c>
      <c r="E406" s="548">
        <v>0</v>
      </c>
      <c r="F406" s="477" t="str">
        <f t="shared" si="42"/>
        <v/>
      </c>
      <c r="G406" s="477" t="str">
        <f t="shared" si="43"/>
        <v/>
      </c>
      <c r="H406" s="731" t="str">
        <f t="shared" si="44"/>
        <v>否</v>
      </c>
      <c r="I406" s="732" t="str">
        <f t="shared" si="45"/>
        <v>项</v>
      </c>
      <c r="J406" s="686" t="str">
        <f t="shared" si="46"/>
        <v>205</v>
      </c>
      <c r="K406" s="686" t="str">
        <f t="shared" si="47"/>
        <v>20509</v>
      </c>
      <c r="L406" s="686" t="str">
        <f t="shared" si="48"/>
        <v>2050904</v>
      </c>
    </row>
    <row r="407" s="529" customFormat="1" ht="34.9" hidden="1" customHeight="1" spans="1:12">
      <c r="A407" s="736">
        <v>2050905</v>
      </c>
      <c r="B407" s="243" t="s">
        <v>403</v>
      </c>
      <c r="C407" s="300">
        <v>0</v>
      </c>
      <c r="D407" s="301">
        <v>0</v>
      </c>
      <c r="E407" s="301">
        <v>0</v>
      </c>
      <c r="F407" s="477" t="str">
        <f t="shared" si="42"/>
        <v/>
      </c>
      <c r="G407" s="477" t="str">
        <f t="shared" si="43"/>
        <v/>
      </c>
      <c r="H407" s="731" t="str">
        <f t="shared" si="44"/>
        <v>否</v>
      </c>
      <c r="I407" s="732" t="str">
        <f t="shared" si="45"/>
        <v>项</v>
      </c>
      <c r="J407" s="686" t="str">
        <f t="shared" si="46"/>
        <v>205</v>
      </c>
      <c r="K407" s="686" t="str">
        <f t="shared" si="47"/>
        <v>20509</v>
      </c>
      <c r="L407" s="686" t="str">
        <f t="shared" si="48"/>
        <v>2050905</v>
      </c>
    </row>
    <row r="408" s="529" customFormat="1" ht="34.9" customHeight="1" spans="1:12">
      <c r="A408" s="484">
        <v>2050999</v>
      </c>
      <c r="B408" s="243" t="s">
        <v>404</v>
      </c>
      <c r="C408" s="561">
        <v>365</v>
      </c>
      <c r="D408" s="561">
        <v>1570</v>
      </c>
      <c r="E408" s="478">
        <v>204</v>
      </c>
      <c r="F408" s="477">
        <f t="shared" si="42"/>
        <v>-0.441095890410959</v>
      </c>
      <c r="G408" s="477">
        <f t="shared" si="43"/>
        <v>0.129936305732484</v>
      </c>
      <c r="H408" s="731" t="str">
        <f t="shared" si="44"/>
        <v>是</v>
      </c>
      <c r="I408" s="732" t="str">
        <f t="shared" si="45"/>
        <v>项</v>
      </c>
      <c r="J408" s="686" t="str">
        <f t="shared" si="46"/>
        <v>205</v>
      </c>
      <c r="K408" s="686" t="str">
        <f t="shared" si="47"/>
        <v>20509</v>
      </c>
      <c r="L408" s="686" t="str">
        <f t="shared" si="48"/>
        <v>2050999</v>
      </c>
    </row>
    <row r="409" s="529" customFormat="1" ht="34.9" customHeight="1" spans="1:12">
      <c r="A409" s="482">
        <v>20599</v>
      </c>
      <c r="B409" s="483" t="s">
        <v>405</v>
      </c>
      <c r="C409" s="693">
        <f>SUMIFS(C410:C$1300,$I410:$I$1300,"项",$K410:$K$1300,$A409)</f>
        <v>0</v>
      </c>
      <c r="D409" s="693">
        <f>SUMIFS(D410:D$1300,$I410:$I$1300,"项",$K410:$K$1300,$A409)</f>
        <v>0</v>
      </c>
      <c r="E409" s="693">
        <f>SUMIFS(E410:E$1300,$I410:$I$1300,"项",$K410:$K$1300,$A409)</f>
        <v>142</v>
      </c>
      <c r="F409" s="477" t="str">
        <f t="shared" si="42"/>
        <v/>
      </c>
      <c r="G409" s="477" t="str">
        <f t="shared" si="43"/>
        <v/>
      </c>
      <c r="H409" s="731" t="str">
        <f t="shared" si="44"/>
        <v>是</v>
      </c>
      <c r="I409" s="732" t="str">
        <f t="shared" si="45"/>
        <v>款</v>
      </c>
      <c r="J409" s="686" t="str">
        <f t="shared" si="46"/>
        <v>205</v>
      </c>
      <c r="K409" s="686" t="str">
        <f t="shared" si="47"/>
        <v>20599</v>
      </c>
      <c r="L409" s="686" t="str">
        <f t="shared" si="48"/>
        <v>20599</v>
      </c>
    </row>
    <row r="410" s="529" customFormat="1" ht="34.9" customHeight="1" spans="1:12">
      <c r="A410" s="484">
        <v>2059999</v>
      </c>
      <c r="B410" s="243" t="s">
        <v>406</v>
      </c>
      <c r="C410" s="561">
        <v>0</v>
      </c>
      <c r="D410" s="561">
        <v>0</v>
      </c>
      <c r="E410" s="478">
        <v>142</v>
      </c>
      <c r="F410" s="477" t="str">
        <f t="shared" si="42"/>
        <v/>
      </c>
      <c r="G410" s="477" t="str">
        <f t="shared" si="43"/>
        <v/>
      </c>
      <c r="H410" s="731" t="str">
        <f t="shared" si="44"/>
        <v>是</v>
      </c>
      <c r="I410" s="732" t="str">
        <f t="shared" si="45"/>
        <v>项</v>
      </c>
      <c r="J410" s="686" t="str">
        <f t="shared" si="46"/>
        <v>205</v>
      </c>
      <c r="K410" s="686" t="str">
        <f t="shared" si="47"/>
        <v>20599</v>
      </c>
      <c r="L410" s="686" t="str">
        <f t="shared" si="48"/>
        <v>2059999</v>
      </c>
    </row>
    <row r="411" s="529" customFormat="1" ht="34.9" customHeight="1" spans="1:12">
      <c r="A411" s="730">
        <v>206</v>
      </c>
      <c r="B411" s="185" t="s">
        <v>93</v>
      </c>
      <c r="C411" s="353">
        <f>SUMIFS(C412:C$1300,$I412:$I$1300,"款",$J412:$J$1300,$A411)</f>
        <v>691</v>
      </c>
      <c r="D411" s="353">
        <f>SUMIFS(D412:D$1300,$I412:$I$1300,"款",$J412:$J$1300,$A411)</f>
        <v>705</v>
      </c>
      <c r="E411" s="353">
        <f>SUMIFS(E412:E$1300,$I412:$I$1300,"款",$J412:$J$1300,$A411)</f>
        <v>638</v>
      </c>
      <c r="F411" s="471">
        <f t="shared" si="42"/>
        <v>-0.0767004341534009</v>
      </c>
      <c r="G411" s="471">
        <f t="shared" si="43"/>
        <v>0.904964539007092</v>
      </c>
      <c r="H411" s="731" t="str">
        <f t="shared" si="44"/>
        <v>是</v>
      </c>
      <c r="I411" s="732" t="str">
        <f t="shared" si="45"/>
        <v>类</v>
      </c>
      <c r="J411" s="686" t="str">
        <f t="shared" si="46"/>
        <v>206</v>
      </c>
      <c r="K411" s="686" t="str">
        <f t="shared" si="47"/>
        <v>206</v>
      </c>
      <c r="L411" s="686" t="str">
        <f t="shared" si="48"/>
        <v>206</v>
      </c>
    </row>
    <row r="412" s="529" customFormat="1" ht="34.9" customHeight="1" spans="1:12">
      <c r="A412" s="482">
        <v>20601</v>
      </c>
      <c r="B412" s="483" t="s">
        <v>407</v>
      </c>
      <c r="C412" s="693">
        <f>SUMIFS(C413:C$1300,$I413:$I$1300,"项",$K413:$K$1300,$A412)</f>
        <v>587</v>
      </c>
      <c r="D412" s="693">
        <f>SUMIFS(D413:D$1300,$I413:$I$1300,"项",$K413:$K$1300,$A412)</f>
        <v>518</v>
      </c>
      <c r="E412" s="693">
        <f>SUMIFS(E413:E$1300,$I413:$I$1300,"项",$K413:$K$1300,$A412)</f>
        <v>522</v>
      </c>
      <c r="F412" s="477">
        <f t="shared" si="42"/>
        <v>-0.110732538330494</v>
      </c>
      <c r="G412" s="477">
        <f t="shared" si="43"/>
        <v>1.00772200772201</v>
      </c>
      <c r="H412" s="731" t="str">
        <f t="shared" si="44"/>
        <v>是</v>
      </c>
      <c r="I412" s="732" t="str">
        <f t="shared" si="45"/>
        <v>款</v>
      </c>
      <c r="J412" s="686" t="str">
        <f t="shared" si="46"/>
        <v>206</v>
      </c>
      <c r="K412" s="686" t="str">
        <f t="shared" si="47"/>
        <v>20601</v>
      </c>
      <c r="L412" s="686" t="str">
        <f t="shared" si="48"/>
        <v>20601</v>
      </c>
    </row>
    <row r="413" s="529" customFormat="1" ht="34.9" customHeight="1" spans="1:12">
      <c r="A413" s="484">
        <v>2060101</v>
      </c>
      <c r="B413" s="243" t="s">
        <v>151</v>
      </c>
      <c r="C413" s="561">
        <v>377</v>
      </c>
      <c r="D413" s="561">
        <v>294</v>
      </c>
      <c r="E413" s="561">
        <v>274</v>
      </c>
      <c r="F413" s="477">
        <f t="shared" si="42"/>
        <v>-0.273209549071618</v>
      </c>
      <c r="G413" s="477">
        <f t="shared" si="43"/>
        <v>0.931972789115646</v>
      </c>
      <c r="H413" s="731" t="str">
        <f t="shared" si="44"/>
        <v>是</v>
      </c>
      <c r="I413" s="732" t="str">
        <f t="shared" si="45"/>
        <v>项</v>
      </c>
      <c r="J413" s="686" t="str">
        <f t="shared" si="46"/>
        <v>206</v>
      </c>
      <c r="K413" s="686" t="str">
        <f t="shared" si="47"/>
        <v>20601</v>
      </c>
      <c r="L413" s="686" t="str">
        <f t="shared" si="48"/>
        <v>2060101</v>
      </c>
    </row>
    <row r="414" s="529" customFormat="1" ht="34.9" hidden="1" customHeight="1" spans="1:12">
      <c r="A414" s="484">
        <v>2060102</v>
      </c>
      <c r="B414" s="243" t="s">
        <v>152</v>
      </c>
      <c r="C414" s="300">
        <v>0</v>
      </c>
      <c r="D414" s="301">
        <v>0</v>
      </c>
      <c r="E414" s="548">
        <v>0</v>
      </c>
      <c r="F414" s="477" t="str">
        <f t="shared" si="42"/>
        <v/>
      </c>
      <c r="G414" s="477" t="str">
        <f t="shared" si="43"/>
        <v/>
      </c>
      <c r="H414" s="731" t="str">
        <f t="shared" si="44"/>
        <v>否</v>
      </c>
      <c r="I414" s="732" t="str">
        <f t="shared" si="45"/>
        <v>项</v>
      </c>
      <c r="J414" s="686" t="str">
        <f t="shared" si="46"/>
        <v>206</v>
      </c>
      <c r="K414" s="686" t="str">
        <f t="shared" si="47"/>
        <v>20601</v>
      </c>
      <c r="L414" s="686" t="str">
        <f t="shared" si="48"/>
        <v>2060102</v>
      </c>
    </row>
    <row r="415" s="529" customFormat="1" ht="34.9" customHeight="1" spans="1:12">
      <c r="A415" s="484">
        <v>2060103</v>
      </c>
      <c r="B415" s="243" t="s">
        <v>153</v>
      </c>
      <c r="C415" s="561">
        <v>210</v>
      </c>
      <c r="D415" s="561">
        <v>224</v>
      </c>
      <c r="E415" s="478">
        <v>248</v>
      </c>
      <c r="F415" s="477">
        <f t="shared" si="42"/>
        <v>0.180952380952381</v>
      </c>
      <c r="G415" s="477">
        <f t="shared" si="43"/>
        <v>1.10714285714286</v>
      </c>
      <c r="H415" s="731" t="str">
        <f t="shared" si="44"/>
        <v>是</v>
      </c>
      <c r="I415" s="732" t="str">
        <f t="shared" si="45"/>
        <v>项</v>
      </c>
      <c r="J415" s="686" t="str">
        <f t="shared" si="46"/>
        <v>206</v>
      </c>
      <c r="K415" s="686" t="str">
        <f t="shared" si="47"/>
        <v>20601</v>
      </c>
      <c r="L415" s="686" t="str">
        <f t="shared" si="48"/>
        <v>2060103</v>
      </c>
    </row>
    <row r="416" s="529" customFormat="1" ht="34.9" hidden="1" customHeight="1" spans="1:12">
      <c r="A416" s="484">
        <v>2060199</v>
      </c>
      <c r="B416" s="243" t="s">
        <v>408</v>
      </c>
      <c r="C416" s="300">
        <v>0</v>
      </c>
      <c r="D416" s="301">
        <v>0</v>
      </c>
      <c r="E416" s="548">
        <v>0</v>
      </c>
      <c r="F416" s="477" t="str">
        <f t="shared" si="42"/>
        <v/>
      </c>
      <c r="G416" s="477" t="str">
        <f t="shared" si="43"/>
        <v/>
      </c>
      <c r="H416" s="731" t="str">
        <f t="shared" si="44"/>
        <v>否</v>
      </c>
      <c r="I416" s="732" t="str">
        <f t="shared" si="45"/>
        <v>项</v>
      </c>
      <c r="J416" s="686" t="str">
        <f t="shared" si="46"/>
        <v>206</v>
      </c>
      <c r="K416" s="686" t="str">
        <f t="shared" si="47"/>
        <v>20601</v>
      </c>
      <c r="L416" s="686" t="str">
        <f t="shared" si="48"/>
        <v>2060199</v>
      </c>
    </row>
    <row r="417" s="529" customFormat="1" ht="34.9" hidden="1" customHeight="1" spans="1:12">
      <c r="A417" s="482">
        <v>20602</v>
      </c>
      <c r="B417" s="483" t="s">
        <v>409</v>
      </c>
      <c r="C417" s="297">
        <f>SUMIFS(C418:C$1300,$I418:$I$1300,"项",$K418:$K$1300,$A417)</f>
        <v>0</v>
      </c>
      <c r="D417" s="297">
        <f>SUMIFS(D418:D$1300,$I418:$I$1300,"项",$K418:$K$1300,$A417)</f>
        <v>0</v>
      </c>
      <c r="E417" s="297">
        <f>SUMIFS(E418:E$1300,$I418:$I$1300,"项",$K418:$K$1300,$A417)</f>
        <v>0</v>
      </c>
      <c r="F417" s="477" t="str">
        <f t="shared" si="42"/>
        <v/>
      </c>
      <c r="G417" s="477" t="str">
        <f t="shared" si="43"/>
        <v/>
      </c>
      <c r="H417" s="731" t="str">
        <f t="shared" si="44"/>
        <v>否</v>
      </c>
      <c r="I417" s="732" t="str">
        <f t="shared" si="45"/>
        <v>款</v>
      </c>
      <c r="J417" s="686" t="str">
        <f t="shared" si="46"/>
        <v>206</v>
      </c>
      <c r="K417" s="686" t="str">
        <f t="shared" si="47"/>
        <v>20602</v>
      </c>
      <c r="L417" s="686" t="str">
        <f t="shared" si="48"/>
        <v>20602</v>
      </c>
    </row>
    <row r="418" s="529" customFormat="1" ht="34.9" hidden="1" customHeight="1" spans="1:12">
      <c r="A418" s="484">
        <v>2060201</v>
      </c>
      <c r="B418" s="243" t="s">
        <v>410</v>
      </c>
      <c r="C418" s="300">
        <v>0</v>
      </c>
      <c r="D418" s="301">
        <v>0</v>
      </c>
      <c r="E418" s="548">
        <v>0</v>
      </c>
      <c r="F418" s="477" t="str">
        <f t="shared" si="42"/>
        <v/>
      </c>
      <c r="G418" s="477" t="str">
        <f t="shared" si="43"/>
        <v/>
      </c>
      <c r="H418" s="731" t="str">
        <f t="shared" si="44"/>
        <v>否</v>
      </c>
      <c r="I418" s="732" t="str">
        <f t="shared" si="45"/>
        <v>项</v>
      </c>
      <c r="J418" s="686" t="str">
        <f t="shared" si="46"/>
        <v>206</v>
      </c>
      <c r="K418" s="686" t="str">
        <f t="shared" si="47"/>
        <v>20602</v>
      </c>
      <c r="L418" s="686" t="str">
        <f t="shared" si="48"/>
        <v>2060201</v>
      </c>
    </row>
    <row r="419" s="529" customFormat="1" ht="34.9" hidden="1" customHeight="1" spans="1:12">
      <c r="A419" s="484">
        <v>2060203</v>
      </c>
      <c r="B419" s="243" t="s">
        <v>411</v>
      </c>
      <c r="C419" s="300">
        <v>0</v>
      </c>
      <c r="D419" s="301">
        <v>0</v>
      </c>
      <c r="E419" s="548">
        <v>0</v>
      </c>
      <c r="F419" s="477" t="str">
        <f t="shared" si="42"/>
        <v/>
      </c>
      <c r="G419" s="477" t="str">
        <f t="shared" si="43"/>
        <v/>
      </c>
      <c r="H419" s="731" t="str">
        <f t="shared" si="44"/>
        <v>否</v>
      </c>
      <c r="I419" s="732" t="str">
        <f t="shared" si="45"/>
        <v>项</v>
      </c>
      <c r="J419" s="686" t="str">
        <f t="shared" si="46"/>
        <v>206</v>
      </c>
      <c r="K419" s="686" t="str">
        <f t="shared" si="47"/>
        <v>20602</v>
      </c>
      <c r="L419" s="686" t="str">
        <f t="shared" si="48"/>
        <v>2060203</v>
      </c>
    </row>
    <row r="420" s="529" customFormat="1" ht="34.9" hidden="1" customHeight="1" spans="1:12">
      <c r="A420" s="484">
        <v>2060204</v>
      </c>
      <c r="B420" s="243" t="s">
        <v>412</v>
      </c>
      <c r="C420" s="300">
        <v>0</v>
      </c>
      <c r="D420" s="301">
        <v>0</v>
      </c>
      <c r="E420" s="301">
        <v>0</v>
      </c>
      <c r="F420" s="477" t="str">
        <f t="shared" si="42"/>
        <v/>
      </c>
      <c r="G420" s="477" t="str">
        <f t="shared" si="43"/>
        <v/>
      </c>
      <c r="H420" s="731" t="str">
        <f t="shared" si="44"/>
        <v>否</v>
      </c>
      <c r="I420" s="732" t="str">
        <f t="shared" si="45"/>
        <v>项</v>
      </c>
      <c r="J420" s="686" t="str">
        <f t="shared" si="46"/>
        <v>206</v>
      </c>
      <c r="K420" s="686" t="str">
        <f t="shared" si="47"/>
        <v>20602</v>
      </c>
      <c r="L420" s="686" t="str">
        <f t="shared" si="48"/>
        <v>2060204</v>
      </c>
    </row>
    <row r="421" s="529" customFormat="1" ht="34.9" hidden="1" customHeight="1" spans="1:12">
      <c r="A421" s="484">
        <v>2060205</v>
      </c>
      <c r="B421" s="243" t="s">
        <v>413</v>
      </c>
      <c r="C421" s="300">
        <v>0</v>
      </c>
      <c r="D421" s="301">
        <v>0</v>
      </c>
      <c r="E421" s="548">
        <v>0</v>
      </c>
      <c r="F421" s="477" t="str">
        <f t="shared" si="42"/>
        <v/>
      </c>
      <c r="G421" s="477" t="str">
        <f t="shared" si="43"/>
        <v/>
      </c>
      <c r="H421" s="731" t="str">
        <f t="shared" si="44"/>
        <v>否</v>
      </c>
      <c r="I421" s="732" t="str">
        <f t="shared" si="45"/>
        <v>项</v>
      </c>
      <c r="J421" s="686" t="str">
        <f t="shared" si="46"/>
        <v>206</v>
      </c>
      <c r="K421" s="686" t="str">
        <f t="shared" si="47"/>
        <v>20602</v>
      </c>
      <c r="L421" s="686" t="str">
        <f t="shared" si="48"/>
        <v>2060205</v>
      </c>
    </row>
    <row r="422" s="529" customFormat="1" ht="34.9" hidden="1" customHeight="1" spans="1:12">
      <c r="A422" s="733">
        <v>2060206</v>
      </c>
      <c r="B422" s="347" t="s">
        <v>414</v>
      </c>
      <c r="C422" s="314">
        <v>0</v>
      </c>
      <c r="D422" s="716">
        <v>0</v>
      </c>
      <c r="E422" s="716">
        <v>0</v>
      </c>
      <c r="F422" s="471" t="str">
        <f t="shared" si="42"/>
        <v/>
      </c>
      <c r="G422" s="471" t="str">
        <f t="shared" si="43"/>
        <v/>
      </c>
      <c r="H422" s="731" t="str">
        <f t="shared" si="44"/>
        <v>否</v>
      </c>
      <c r="I422" s="732" t="str">
        <f t="shared" si="45"/>
        <v>项</v>
      </c>
      <c r="J422" s="686" t="str">
        <f t="shared" si="46"/>
        <v>206</v>
      </c>
      <c r="K422" s="686" t="str">
        <f t="shared" si="47"/>
        <v>20602</v>
      </c>
      <c r="L422" s="686" t="str">
        <f t="shared" si="48"/>
        <v>2060206</v>
      </c>
    </row>
    <row r="423" s="529" customFormat="1" ht="34.9" hidden="1" customHeight="1" spans="1:12">
      <c r="A423" s="484">
        <v>2060207</v>
      </c>
      <c r="B423" s="243" t="s">
        <v>415</v>
      </c>
      <c r="C423" s="300">
        <v>0</v>
      </c>
      <c r="D423" s="301">
        <v>0</v>
      </c>
      <c r="E423" s="301">
        <v>0</v>
      </c>
      <c r="F423" s="477" t="str">
        <f t="shared" si="42"/>
        <v/>
      </c>
      <c r="G423" s="477" t="str">
        <f t="shared" si="43"/>
        <v/>
      </c>
      <c r="H423" s="731" t="str">
        <f t="shared" si="44"/>
        <v>否</v>
      </c>
      <c r="I423" s="732" t="str">
        <f t="shared" si="45"/>
        <v>项</v>
      </c>
      <c r="J423" s="686" t="str">
        <f t="shared" si="46"/>
        <v>206</v>
      </c>
      <c r="K423" s="686" t="str">
        <f t="shared" si="47"/>
        <v>20602</v>
      </c>
      <c r="L423" s="686" t="str">
        <f t="shared" si="48"/>
        <v>2060207</v>
      </c>
    </row>
    <row r="424" s="529" customFormat="1" ht="34.9" hidden="1" customHeight="1" spans="1:12">
      <c r="A424" s="484">
        <v>2060208</v>
      </c>
      <c r="B424" s="243" t="s">
        <v>416</v>
      </c>
      <c r="C424" s="300">
        <v>0</v>
      </c>
      <c r="D424" s="301">
        <v>0</v>
      </c>
      <c r="E424" s="548">
        <v>0</v>
      </c>
      <c r="F424" s="477" t="str">
        <f t="shared" si="42"/>
        <v/>
      </c>
      <c r="G424" s="477" t="str">
        <f t="shared" si="43"/>
        <v/>
      </c>
      <c r="H424" s="731" t="str">
        <f t="shared" si="44"/>
        <v>否</v>
      </c>
      <c r="I424" s="732" t="str">
        <f t="shared" si="45"/>
        <v>项</v>
      </c>
      <c r="J424" s="686" t="str">
        <f t="shared" si="46"/>
        <v>206</v>
      </c>
      <c r="K424" s="686" t="str">
        <f t="shared" si="47"/>
        <v>20602</v>
      </c>
      <c r="L424" s="686" t="str">
        <f t="shared" si="48"/>
        <v>2060208</v>
      </c>
    </row>
    <row r="425" s="529" customFormat="1" ht="34.9" hidden="1" customHeight="1" spans="1:12">
      <c r="A425" s="484">
        <v>2060299</v>
      </c>
      <c r="B425" s="243" t="s">
        <v>417</v>
      </c>
      <c r="C425" s="300">
        <v>0</v>
      </c>
      <c r="D425" s="301">
        <v>0</v>
      </c>
      <c r="E425" s="548">
        <v>0</v>
      </c>
      <c r="F425" s="477" t="str">
        <f t="shared" si="42"/>
        <v/>
      </c>
      <c r="G425" s="477" t="str">
        <f t="shared" si="43"/>
        <v/>
      </c>
      <c r="H425" s="731" t="str">
        <f t="shared" si="44"/>
        <v>否</v>
      </c>
      <c r="I425" s="732" t="str">
        <f t="shared" si="45"/>
        <v>项</v>
      </c>
      <c r="J425" s="686" t="str">
        <f t="shared" si="46"/>
        <v>206</v>
      </c>
      <c r="K425" s="686" t="str">
        <f t="shared" si="47"/>
        <v>20602</v>
      </c>
      <c r="L425" s="686" t="str">
        <f t="shared" si="48"/>
        <v>2060299</v>
      </c>
    </row>
    <row r="426" s="529" customFormat="1" ht="34.9" hidden="1" customHeight="1" spans="1:12">
      <c r="A426" s="482">
        <v>20603</v>
      </c>
      <c r="B426" s="483" t="s">
        <v>418</v>
      </c>
      <c r="C426" s="297">
        <f>SUMIFS(C427:C$1300,$I427:$I$1300,"项",$K427:$K$1300,$A426)</f>
        <v>0</v>
      </c>
      <c r="D426" s="297">
        <f>SUMIFS(D427:D$1300,$I427:$I$1300,"项",$K427:$K$1300,$A426)</f>
        <v>0</v>
      </c>
      <c r="E426" s="297">
        <f>SUMIFS(E427:E$1300,$I427:$I$1300,"项",$K427:$K$1300,$A426)</f>
        <v>0</v>
      </c>
      <c r="F426" s="477" t="str">
        <f t="shared" si="42"/>
        <v/>
      </c>
      <c r="G426" s="477" t="str">
        <f t="shared" si="43"/>
        <v/>
      </c>
      <c r="H426" s="731" t="str">
        <f t="shared" si="44"/>
        <v>否</v>
      </c>
      <c r="I426" s="732" t="str">
        <f t="shared" si="45"/>
        <v>款</v>
      </c>
      <c r="J426" s="686" t="str">
        <f t="shared" si="46"/>
        <v>206</v>
      </c>
      <c r="K426" s="686" t="str">
        <f t="shared" si="47"/>
        <v>20603</v>
      </c>
      <c r="L426" s="686" t="str">
        <f t="shared" si="48"/>
        <v>20603</v>
      </c>
    </row>
    <row r="427" s="529" customFormat="1" ht="34.9" hidden="1" customHeight="1" spans="1:12">
      <c r="A427" s="484">
        <v>2060301</v>
      </c>
      <c r="B427" s="243" t="s">
        <v>410</v>
      </c>
      <c r="C427" s="300">
        <v>0</v>
      </c>
      <c r="D427" s="301">
        <v>0</v>
      </c>
      <c r="E427" s="548">
        <v>0</v>
      </c>
      <c r="F427" s="477" t="str">
        <f t="shared" si="42"/>
        <v/>
      </c>
      <c r="G427" s="477" t="str">
        <f t="shared" si="43"/>
        <v/>
      </c>
      <c r="H427" s="731" t="str">
        <f t="shared" si="44"/>
        <v>否</v>
      </c>
      <c r="I427" s="732" t="str">
        <f t="shared" si="45"/>
        <v>项</v>
      </c>
      <c r="J427" s="686" t="str">
        <f t="shared" si="46"/>
        <v>206</v>
      </c>
      <c r="K427" s="686" t="str">
        <f t="shared" si="47"/>
        <v>20603</v>
      </c>
      <c r="L427" s="686" t="str">
        <f t="shared" si="48"/>
        <v>2060301</v>
      </c>
    </row>
    <row r="428" s="529" customFormat="1" ht="34.9" hidden="1" customHeight="1" spans="1:12">
      <c r="A428" s="484">
        <v>2060302</v>
      </c>
      <c r="B428" s="243" t="s">
        <v>419</v>
      </c>
      <c r="C428" s="300">
        <v>0</v>
      </c>
      <c r="D428" s="301">
        <v>0</v>
      </c>
      <c r="E428" s="301">
        <v>0</v>
      </c>
      <c r="F428" s="477" t="str">
        <f t="shared" si="42"/>
        <v/>
      </c>
      <c r="G428" s="477" t="str">
        <f t="shared" si="43"/>
        <v/>
      </c>
      <c r="H428" s="731" t="str">
        <f t="shared" si="44"/>
        <v>否</v>
      </c>
      <c r="I428" s="732" t="str">
        <f t="shared" si="45"/>
        <v>项</v>
      </c>
      <c r="J428" s="686" t="str">
        <f t="shared" si="46"/>
        <v>206</v>
      </c>
      <c r="K428" s="686" t="str">
        <f t="shared" si="47"/>
        <v>20603</v>
      </c>
      <c r="L428" s="686" t="str">
        <f t="shared" si="48"/>
        <v>2060302</v>
      </c>
    </row>
    <row r="429" s="529" customFormat="1" ht="34.9" hidden="1" customHeight="1" spans="1:12">
      <c r="A429" s="484">
        <v>2060303</v>
      </c>
      <c r="B429" s="243" t="s">
        <v>420</v>
      </c>
      <c r="C429" s="300">
        <v>0</v>
      </c>
      <c r="D429" s="301">
        <v>0</v>
      </c>
      <c r="E429" s="548">
        <v>0</v>
      </c>
      <c r="F429" s="477" t="str">
        <f t="shared" si="42"/>
        <v/>
      </c>
      <c r="G429" s="477" t="str">
        <f t="shared" si="43"/>
        <v/>
      </c>
      <c r="H429" s="731" t="str">
        <f t="shared" si="44"/>
        <v>否</v>
      </c>
      <c r="I429" s="732" t="str">
        <f t="shared" si="45"/>
        <v>项</v>
      </c>
      <c r="J429" s="686" t="str">
        <f t="shared" si="46"/>
        <v>206</v>
      </c>
      <c r="K429" s="686" t="str">
        <f t="shared" si="47"/>
        <v>20603</v>
      </c>
      <c r="L429" s="686" t="str">
        <f t="shared" si="48"/>
        <v>2060303</v>
      </c>
    </row>
    <row r="430" s="529" customFormat="1" ht="34.9" hidden="1" customHeight="1" spans="1:12">
      <c r="A430" s="484">
        <v>2060304</v>
      </c>
      <c r="B430" s="243" t="s">
        <v>421</v>
      </c>
      <c r="C430" s="300">
        <v>0</v>
      </c>
      <c r="D430" s="301">
        <v>0</v>
      </c>
      <c r="E430" s="548">
        <v>0</v>
      </c>
      <c r="F430" s="477" t="str">
        <f t="shared" si="42"/>
        <v/>
      </c>
      <c r="G430" s="477" t="str">
        <f t="shared" si="43"/>
        <v/>
      </c>
      <c r="H430" s="731" t="str">
        <f t="shared" si="44"/>
        <v>否</v>
      </c>
      <c r="I430" s="732" t="str">
        <f t="shared" si="45"/>
        <v>项</v>
      </c>
      <c r="J430" s="686" t="str">
        <f t="shared" si="46"/>
        <v>206</v>
      </c>
      <c r="K430" s="686" t="str">
        <f t="shared" si="47"/>
        <v>20603</v>
      </c>
      <c r="L430" s="686" t="str">
        <f t="shared" si="48"/>
        <v>2060304</v>
      </c>
    </row>
    <row r="431" s="529" customFormat="1" ht="34.9" hidden="1" customHeight="1" spans="1:12">
      <c r="A431" s="484">
        <v>2060399</v>
      </c>
      <c r="B431" s="243" t="s">
        <v>422</v>
      </c>
      <c r="C431" s="300">
        <v>0</v>
      </c>
      <c r="D431" s="301">
        <v>0</v>
      </c>
      <c r="E431" s="548">
        <v>0</v>
      </c>
      <c r="F431" s="477" t="str">
        <f t="shared" si="42"/>
        <v/>
      </c>
      <c r="G431" s="477" t="str">
        <f t="shared" si="43"/>
        <v/>
      </c>
      <c r="H431" s="731" t="str">
        <f t="shared" si="44"/>
        <v>否</v>
      </c>
      <c r="I431" s="732" t="str">
        <f t="shared" si="45"/>
        <v>项</v>
      </c>
      <c r="J431" s="686" t="str">
        <f t="shared" si="46"/>
        <v>206</v>
      </c>
      <c r="K431" s="686" t="str">
        <f t="shared" si="47"/>
        <v>20603</v>
      </c>
      <c r="L431" s="686" t="str">
        <f t="shared" si="48"/>
        <v>2060399</v>
      </c>
    </row>
    <row r="432" s="529" customFormat="1" ht="34.9" customHeight="1" spans="1:12">
      <c r="A432" s="482">
        <v>20604</v>
      </c>
      <c r="B432" s="483" t="s">
        <v>423</v>
      </c>
      <c r="C432" s="693">
        <f>SUMIFS(C433:C$1300,$I433:$I$1300,"项",$K433:$K$1300,$A432)</f>
        <v>0</v>
      </c>
      <c r="D432" s="693">
        <f>SUMIFS(D433:D$1300,$I433:$I$1300,"项",$K433:$K$1300,$A432)</f>
        <v>0</v>
      </c>
      <c r="E432" s="693">
        <f>SUMIFS(E433:E$1300,$I433:$I$1300,"项",$K433:$K$1300,$A432)</f>
        <v>34</v>
      </c>
      <c r="F432" s="477" t="str">
        <f t="shared" si="42"/>
        <v/>
      </c>
      <c r="G432" s="477" t="str">
        <f t="shared" si="43"/>
        <v/>
      </c>
      <c r="H432" s="731" t="str">
        <f t="shared" si="44"/>
        <v>是</v>
      </c>
      <c r="I432" s="732" t="str">
        <f t="shared" si="45"/>
        <v>款</v>
      </c>
      <c r="J432" s="686" t="str">
        <f t="shared" si="46"/>
        <v>206</v>
      </c>
      <c r="K432" s="686" t="str">
        <f t="shared" si="47"/>
        <v>20604</v>
      </c>
      <c r="L432" s="686" t="str">
        <f t="shared" si="48"/>
        <v>20604</v>
      </c>
    </row>
    <row r="433" s="529" customFormat="1" ht="34.9" hidden="1" customHeight="1" spans="1:12">
      <c r="A433" s="484">
        <v>2060401</v>
      </c>
      <c r="B433" s="243" t="s">
        <v>410</v>
      </c>
      <c r="C433" s="300">
        <v>0</v>
      </c>
      <c r="D433" s="301">
        <v>0</v>
      </c>
      <c r="E433" s="548">
        <v>0</v>
      </c>
      <c r="F433" s="477" t="str">
        <f t="shared" si="42"/>
        <v/>
      </c>
      <c r="G433" s="477" t="str">
        <f t="shared" si="43"/>
        <v/>
      </c>
      <c r="H433" s="731" t="str">
        <f t="shared" si="44"/>
        <v>否</v>
      </c>
      <c r="I433" s="732" t="str">
        <f t="shared" si="45"/>
        <v>项</v>
      </c>
      <c r="J433" s="686" t="str">
        <f t="shared" si="46"/>
        <v>206</v>
      </c>
      <c r="K433" s="686" t="str">
        <f t="shared" si="47"/>
        <v>20604</v>
      </c>
      <c r="L433" s="686" t="str">
        <f t="shared" si="48"/>
        <v>2060401</v>
      </c>
    </row>
    <row r="434" s="529" customFormat="1" ht="34.9" hidden="1" customHeight="1" spans="1:12">
      <c r="A434" s="484">
        <v>2060404</v>
      </c>
      <c r="B434" s="243" t="s">
        <v>424</v>
      </c>
      <c r="C434" s="300">
        <v>0</v>
      </c>
      <c r="D434" s="301">
        <v>0</v>
      </c>
      <c r="E434" s="548">
        <v>0</v>
      </c>
      <c r="F434" s="477" t="str">
        <f t="shared" si="42"/>
        <v/>
      </c>
      <c r="G434" s="477" t="str">
        <f t="shared" si="43"/>
        <v/>
      </c>
      <c r="H434" s="731" t="str">
        <f t="shared" si="44"/>
        <v>否</v>
      </c>
      <c r="I434" s="732" t="str">
        <f t="shared" si="45"/>
        <v>项</v>
      </c>
      <c r="J434" s="686" t="str">
        <f t="shared" si="46"/>
        <v>206</v>
      </c>
      <c r="K434" s="686" t="str">
        <f t="shared" si="47"/>
        <v>20604</v>
      </c>
      <c r="L434" s="686" t="str">
        <f t="shared" si="48"/>
        <v>2060404</v>
      </c>
    </row>
    <row r="435" s="529" customFormat="1" ht="34.9" customHeight="1" spans="1:12">
      <c r="A435" s="484">
        <v>2060405</v>
      </c>
      <c r="B435" s="243" t="s">
        <v>425</v>
      </c>
      <c r="C435" s="561">
        <v>0</v>
      </c>
      <c r="D435" s="561">
        <v>0</v>
      </c>
      <c r="E435" s="478">
        <v>30</v>
      </c>
      <c r="F435" s="477" t="str">
        <f t="shared" si="42"/>
        <v/>
      </c>
      <c r="G435" s="477" t="str">
        <f t="shared" si="43"/>
        <v/>
      </c>
      <c r="H435" s="731" t="str">
        <f t="shared" si="44"/>
        <v>是</v>
      </c>
      <c r="I435" s="732" t="str">
        <f t="shared" si="45"/>
        <v>项</v>
      </c>
      <c r="J435" s="686" t="str">
        <f t="shared" si="46"/>
        <v>206</v>
      </c>
      <c r="K435" s="686" t="str">
        <f t="shared" si="47"/>
        <v>20604</v>
      </c>
      <c r="L435" s="686" t="str">
        <f t="shared" si="48"/>
        <v>2060405</v>
      </c>
    </row>
    <row r="436" s="529" customFormat="1" ht="34.9" customHeight="1" spans="1:12">
      <c r="A436" s="484">
        <v>2060499</v>
      </c>
      <c r="B436" s="243" t="s">
        <v>426</v>
      </c>
      <c r="C436" s="561">
        <v>0</v>
      </c>
      <c r="D436" s="561">
        <v>0</v>
      </c>
      <c r="E436" s="478">
        <v>4</v>
      </c>
      <c r="F436" s="477" t="str">
        <f t="shared" si="42"/>
        <v/>
      </c>
      <c r="G436" s="477" t="str">
        <f t="shared" si="43"/>
        <v/>
      </c>
      <c r="H436" s="731" t="str">
        <f t="shared" si="44"/>
        <v>是</v>
      </c>
      <c r="I436" s="732" t="str">
        <f t="shared" si="45"/>
        <v>项</v>
      </c>
      <c r="J436" s="686" t="str">
        <f t="shared" si="46"/>
        <v>206</v>
      </c>
      <c r="K436" s="686" t="str">
        <f t="shared" si="47"/>
        <v>20604</v>
      </c>
      <c r="L436" s="686" t="str">
        <f t="shared" si="48"/>
        <v>2060499</v>
      </c>
    </row>
    <row r="437" s="529" customFormat="1" ht="34.9" hidden="1" customHeight="1" spans="1:12">
      <c r="A437" s="482">
        <v>20605</v>
      </c>
      <c r="B437" s="483" t="s">
        <v>427</v>
      </c>
      <c r="C437" s="297">
        <f>SUMIFS(C438:C$1300,$I438:$I$1300,"项",$K438:$K$1300,$A437)</f>
        <v>0</v>
      </c>
      <c r="D437" s="297">
        <f>SUMIFS(D438:D$1300,$I438:$I$1300,"项",$K438:$K$1300,$A437)</f>
        <v>0</v>
      </c>
      <c r="E437" s="297">
        <f>SUMIFS(E438:E$1300,$I438:$I$1300,"项",$K438:$K$1300,$A437)</f>
        <v>0</v>
      </c>
      <c r="F437" s="477" t="str">
        <f t="shared" si="42"/>
        <v/>
      </c>
      <c r="G437" s="477" t="str">
        <f t="shared" si="43"/>
        <v/>
      </c>
      <c r="H437" s="731" t="str">
        <f t="shared" si="44"/>
        <v>否</v>
      </c>
      <c r="I437" s="732" t="str">
        <f t="shared" si="45"/>
        <v>款</v>
      </c>
      <c r="J437" s="686" t="str">
        <f t="shared" si="46"/>
        <v>206</v>
      </c>
      <c r="K437" s="686" t="str">
        <f t="shared" si="47"/>
        <v>20605</v>
      </c>
      <c r="L437" s="686" t="str">
        <f t="shared" si="48"/>
        <v>20605</v>
      </c>
    </row>
    <row r="438" s="529" customFormat="1" ht="34.9" hidden="1" customHeight="1" spans="1:12">
      <c r="A438" s="484">
        <v>2060501</v>
      </c>
      <c r="B438" s="243" t="s">
        <v>410</v>
      </c>
      <c r="C438" s="300">
        <v>0</v>
      </c>
      <c r="D438" s="301">
        <v>0</v>
      </c>
      <c r="E438" s="548">
        <v>0</v>
      </c>
      <c r="F438" s="477" t="str">
        <f t="shared" si="42"/>
        <v/>
      </c>
      <c r="G438" s="477" t="str">
        <f t="shared" si="43"/>
        <v/>
      </c>
      <c r="H438" s="731" t="str">
        <f t="shared" si="44"/>
        <v>否</v>
      </c>
      <c r="I438" s="732" t="str">
        <f t="shared" si="45"/>
        <v>项</v>
      </c>
      <c r="J438" s="686" t="str">
        <f t="shared" si="46"/>
        <v>206</v>
      </c>
      <c r="K438" s="686" t="str">
        <f t="shared" si="47"/>
        <v>20605</v>
      </c>
      <c r="L438" s="686" t="str">
        <f t="shared" si="48"/>
        <v>2060501</v>
      </c>
    </row>
    <row r="439" s="529" customFormat="1" ht="34.9" hidden="1" customHeight="1" spans="1:12">
      <c r="A439" s="484">
        <v>2060502</v>
      </c>
      <c r="B439" s="243" t="s">
        <v>428</v>
      </c>
      <c r="C439" s="300">
        <v>0</v>
      </c>
      <c r="D439" s="301">
        <v>0</v>
      </c>
      <c r="E439" s="548">
        <v>0</v>
      </c>
      <c r="F439" s="477" t="str">
        <f t="shared" si="42"/>
        <v/>
      </c>
      <c r="G439" s="477" t="str">
        <f t="shared" si="43"/>
        <v/>
      </c>
      <c r="H439" s="731" t="str">
        <f t="shared" si="44"/>
        <v>否</v>
      </c>
      <c r="I439" s="732" t="str">
        <f t="shared" si="45"/>
        <v>项</v>
      </c>
      <c r="J439" s="686" t="str">
        <f t="shared" si="46"/>
        <v>206</v>
      </c>
      <c r="K439" s="686" t="str">
        <f t="shared" si="47"/>
        <v>20605</v>
      </c>
      <c r="L439" s="686" t="str">
        <f t="shared" si="48"/>
        <v>2060502</v>
      </c>
    </row>
    <row r="440" s="529" customFormat="1" ht="34.9" hidden="1" customHeight="1" spans="1:12">
      <c r="A440" s="484">
        <v>2060503</v>
      </c>
      <c r="B440" s="243" t="s">
        <v>429</v>
      </c>
      <c r="C440" s="300">
        <v>0</v>
      </c>
      <c r="D440" s="301">
        <v>0</v>
      </c>
      <c r="E440" s="548">
        <v>0</v>
      </c>
      <c r="F440" s="477" t="str">
        <f t="shared" si="42"/>
        <v/>
      </c>
      <c r="G440" s="477" t="str">
        <f t="shared" si="43"/>
        <v/>
      </c>
      <c r="H440" s="731" t="str">
        <f t="shared" si="44"/>
        <v>否</v>
      </c>
      <c r="I440" s="732" t="str">
        <f t="shared" si="45"/>
        <v>项</v>
      </c>
      <c r="J440" s="686" t="str">
        <f t="shared" si="46"/>
        <v>206</v>
      </c>
      <c r="K440" s="686" t="str">
        <f t="shared" si="47"/>
        <v>20605</v>
      </c>
      <c r="L440" s="686" t="str">
        <f t="shared" si="48"/>
        <v>2060503</v>
      </c>
    </row>
    <row r="441" s="529" customFormat="1" ht="34.9" hidden="1" customHeight="1" spans="1:12">
      <c r="A441" s="484">
        <v>2060599</v>
      </c>
      <c r="B441" s="243" t="s">
        <v>430</v>
      </c>
      <c r="C441" s="300">
        <v>0</v>
      </c>
      <c r="D441" s="301">
        <v>0</v>
      </c>
      <c r="E441" s="548">
        <v>0</v>
      </c>
      <c r="F441" s="477" t="str">
        <f t="shared" si="42"/>
        <v/>
      </c>
      <c r="G441" s="477" t="str">
        <f t="shared" si="43"/>
        <v/>
      </c>
      <c r="H441" s="731" t="str">
        <f t="shared" si="44"/>
        <v>否</v>
      </c>
      <c r="I441" s="732" t="str">
        <f t="shared" si="45"/>
        <v>项</v>
      </c>
      <c r="J441" s="686" t="str">
        <f t="shared" si="46"/>
        <v>206</v>
      </c>
      <c r="K441" s="686" t="str">
        <f t="shared" si="47"/>
        <v>20605</v>
      </c>
      <c r="L441" s="686" t="str">
        <f t="shared" si="48"/>
        <v>2060599</v>
      </c>
    </row>
    <row r="442" s="529" customFormat="1" ht="34.9" hidden="1" customHeight="1" spans="1:12">
      <c r="A442" s="482">
        <v>20606</v>
      </c>
      <c r="B442" s="483" t="s">
        <v>431</v>
      </c>
      <c r="C442" s="297">
        <f>SUMIFS(C443:C$1300,$I443:$I$1300,"项",$K443:$K$1300,$A442)</f>
        <v>0</v>
      </c>
      <c r="D442" s="297">
        <f>SUMIFS(D443:D$1300,$I443:$I$1300,"项",$K443:$K$1300,$A442)</f>
        <v>0</v>
      </c>
      <c r="E442" s="297">
        <f>SUMIFS(E443:E$1300,$I443:$I$1300,"项",$K443:$K$1300,$A442)</f>
        <v>0</v>
      </c>
      <c r="F442" s="477" t="str">
        <f t="shared" si="42"/>
        <v/>
      </c>
      <c r="G442" s="477" t="str">
        <f t="shared" si="43"/>
        <v/>
      </c>
      <c r="H442" s="731" t="str">
        <f t="shared" si="44"/>
        <v>否</v>
      </c>
      <c r="I442" s="732" t="str">
        <f t="shared" si="45"/>
        <v>款</v>
      </c>
      <c r="J442" s="686" t="str">
        <f t="shared" si="46"/>
        <v>206</v>
      </c>
      <c r="K442" s="686" t="str">
        <f t="shared" si="47"/>
        <v>20606</v>
      </c>
      <c r="L442" s="686" t="str">
        <f t="shared" si="48"/>
        <v>20606</v>
      </c>
    </row>
    <row r="443" s="529" customFormat="1" ht="34.9" hidden="1" customHeight="1" spans="1:12">
      <c r="A443" s="484">
        <v>2060601</v>
      </c>
      <c r="B443" s="243" t="s">
        <v>432</v>
      </c>
      <c r="C443" s="300">
        <v>0</v>
      </c>
      <c r="D443" s="301">
        <v>0</v>
      </c>
      <c r="E443" s="301">
        <v>0</v>
      </c>
      <c r="F443" s="477" t="str">
        <f t="shared" si="42"/>
        <v/>
      </c>
      <c r="G443" s="477" t="str">
        <f t="shared" si="43"/>
        <v/>
      </c>
      <c r="H443" s="731" t="str">
        <f t="shared" si="44"/>
        <v>否</v>
      </c>
      <c r="I443" s="732" t="str">
        <f t="shared" si="45"/>
        <v>项</v>
      </c>
      <c r="J443" s="686" t="str">
        <f t="shared" si="46"/>
        <v>206</v>
      </c>
      <c r="K443" s="686" t="str">
        <f t="shared" si="47"/>
        <v>20606</v>
      </c>
      <c r="L443" s="686" t="str">
        <f t="shared" si="48"/>
        <v>2060601</v>
      </c>
    </row>
    <row r="444" s="529" customFormat="1" ht="34.9" hidden="1" customHeight="1" spans="1:12">
      <c r="A444" s="484">
        <v>2060602</v>
      </c>
      <c r="B444" s="243" t="s">
        <v>433</v>
      </c>
      <c r="C444" s="300">
        <v>0</v>
      </c>
      <c r="D444" s="301">
        <v>0</v>
      </c>
      <c r="E444" s="548">
        <v>0</v>
      </c>
      <c r="F444" s="477" t="str">
        <f t="shared" si="42"/>
        <v/>
      </c>
      <c r="G444" s="477" t="str">
        <f t="shared" si="43"/>
        <v/>
      </c>
      <c r="H444" s="731" t="str">
        <f t="shared" si="44"/>
        <v>否</v>
      </c>
      <c r="I444" s="732" t="str">
        <f t="shared" si="45"/>
        <v>项</v>
      </c>
      <c r="J444" s="686" t="str">
        <f t="shared" si="46"/>
        <v>206</v>
      </c>
      <c r="K444" s="686" t="str">
        <f t="shared" si="47"/>
        <v>20606</v>
      </c>
      <c r="L444" s="686" t="str">
        <f t="shared" si="48"/>
        <v>2060602</v>
      </c>
    </row>
    <row r="445" s="529" customFormat="1" ht="34.9" hidden="1" customHeight="1" spans="1:12">
      <c r="A445" s="484">
        <v>2060603</v>
      </c>
      <c r="B445" s="243" t="s">
        <v>434</v>
      </c>
      <c r="C445" s="300">
        <v>0</v>
      </c>
      <c r="D445" s="301">
        <v>0</v>
      </c>
      <c r="E445" s="548">
        <v>0</v>
      </c>
      <c r="F445" s="477" t="str">
        <f t="shared" si="42"/>
        <v/>
      </c>
      <c r="G445" s="477" t="str">
        <f t="shared" si="43"/>
        <v/>
      </c>
      <c r="H445" s="731" t="str">
        <f t="shared" si="44"/>
        <v>否</v>
      </c>
      <c r="I445" s="732" t="str">
        <f t="shared" si="45"/>
        <v>项</v>
      </c>
      <c r="J445" s="686" t="str">
        <f t="shared" si="46"/>
        <v>206</v>
      </c>
      <c r="K445" s="686" t="str">
        <f t="shared" si="47"/>
        <v>20606</v>
      </c>
      <c r="L445" s="686" t="str">
        <f t="shared" si="48"/>
        <v>2060603</v>
      </c>
    </row>
    <row r="446" s="529" customFormat="1" ht="34.9" hidden="1" customHeight="1" spans="1:12">
      <c r="A446" s="484">
        <v>2060699</v>
      </c>
      <c r="B446" s="243" t="s">
        <v>435</v>
      </c>
      <c r="C446" s="300">
        <v>0</v>
      </c>
      <c r="D446" s="301">
        <v>0</v>
      </c>
      <c r="E446" s="548">
        <v>0</v>
      </c>
      <c r="F446" s="477" t="str">
        <f t="shared" si="42"/>
        <v/>
      </c>
      <c r="G446" s="477" t="str">
        <f t="shared" si="43"/>
        <v/>
      </c>
      <c r="H446" s="731" t="str">
        <f t="shared" si="44"/>
        <v>否</v>
      </c>
      <c r="I446" s="732" t="str">
        <f t="shared" si="45"/>
        <v>项</v>
      </c>
      <c r="J446" s="686" t="str">
        <f t="shared" si="46"/>
        <v>206</v>
      </c>
      <c r="K446" s="686" t="str">
        <f t="shared" si="47"/>
        <v>20606</v>
      </c>
      <c r="L446" s="686" t="str">
        <f t="shared" si="48"/>
        <v>2060699</v>
      </c>
    </row>
    <row r="447" s="529" customFormat="1" ht="34.9" customHeight="1" spans="1:12">
      <c r="A447" s="482">
        <v>20607</v>
      </c>
      <c r="B447" s="483" t="s">
        <v>436</v>
      </c>
      <c r="C447" s="693">
        <f>SUMIFS(C448:C$1300,$I448:$I$1300,"项",$K448:$K$1300,$A447)</f>
        <v>104</v>
      </c>
      <c r="D447" s="693">
        <f>SUMIFS(D448:D$1300,$I448:$I$1300,"项",$K448:$K$1300,$A447)</f>
        <v>187</v>
      </c>
      <c r="E447" s="693">
        <f>SUMIFS(E448:E$1300,$I448:$I$1300,"项",$K448:$K$1300,$A447)</f>
        <v>82</v>
      </c>
      <c r="F447" s="477">
        <f t="shared" si="42"/>
        <v>-0.211538461538462</v>
      </c>
      <c r="G447" s="477">
        <f t="shared" si="43"/>
        <v>0.438502673796791</v>
      </c>
      <c r="H447" s="731" t="str">
        <f t="shared" si="44"/>
        <v>是</v>
      </c>
      <c r="I447" s="732" t="str">
        <f t="shared" si="45"/>
        <v>款</v>
      </c>
      <c r="J447" s="686" t="str">
        <f t="shared" si="46"/>
        <v>206</v>
      </c>
      <c r="K447" s="686" t="str">
        <f t="shared" si="47"/>
        <v>20607</v>
      </c>
      <c r="L447" s="686" t="str">
        <f t="shared" si="48"/>
        <v>20607</v>
      </c>
    </row>
    <row r="448" s="529" customFormat="1" ht="34.9" customHeight="1" spans="1:12">
      <c r="A448" s="484">
        <v>2060701</v>
      </c>
      <c r="B448" s="243" t="s">
        <v>410</v>
      </c>
      <c r="C448" s="561">
        <v>94</v>
      </c>
      <c r="D448" s="561">
        <v>77</v>
      </c>
      <c r="E448" s="478">
        <v>78</v>
      </c>
      <c r="F448" s="477">
        <f t="shared" si="42"/>
        <v>-0.170212765957447</v>
      </c>
      <c r="G448" s="477">
        <f t="shared" si="43"/>
        <v>1.01298701298701</v>
      </c>
      <c r="H448" s="731" t="str">
        <f t="shared" si="44"/>
        <v>是</v>
      </c>
      <c r="I448" s="732" t="str">
        <f t="shared" si="45"/>
        <v>项</v>
      </c>
      <c r="J448" s="686" t="str">
        <f t="shared" si="46"/>
        <v>206</v>
      </c>
      <c r="K448" s="686" t="str">
        <f t="shared" si="47"/>
        <v>20607</v>
      </c>
      <c r="L448" s="686" t="str">
        <f t="shared" si="48"/>
        <v>2060701</v>
      </c>
    </row>
    <row r="449" s="529" customFormat="1" ht="34.9" customHeight="1" spans="1:12">
      <c r="A449" s="484">
        <v>2060702</v>
      </c>
      <c r="B449" s="243" t="s">
        <v>437</v>
      </c>
      <c r="C449" s="561">
        <v>2</v>
      </c>
      <c r="D449" s="561">
        <v>48</v>
      </c>
      <c r="E449" s="561">
        <v>0</v>
      </c>
      <c r="F449" s="477">
        <f t="shared" si="42"/>
        <v>-1</v>
      </c>
      <c r="G449" s="477">
        <f t="shared" si="43"/>
        <v>0</v>
      </c>
      <c r="H449" s="731" t="str">
        <f t="shared" si="44"/>
        <v>是</v>
      </c>
      <c r="I449" s="732" t="str">
        <f t="shared" si="45"/>
        <v>项</v>
      </c>
      <c r="J449" s="686" t="str">
        <f t="shared" si="46"/>
        <v>206</v>
      </c>
      <c r="K449" s="686" t="str">
        <f t="shared" si="47"/>
        <v>20607</v>
      </c>
      <c r="L449" s="686" t="str">
        <f t="shared" si="48"/>
        <v>2060702</v>
      </c>
    </row>
    <row r="450" s="529" customFormat="1" ht="34.9" hidden="1" customHeight="1" spans="1:12">
      <c r="A450" s="484">
        <v>2060703</v>
      </c>
      <c r="B450" s="243" t="s">
        <v>438</v>
      </c>
      <c r="C450" s="300">
        <v>0</v>
      </c>
      <c r="D450" s="301">
        <v>0</v>
      </c>
      <c r="E450" s="548">
        <v>0</v>
      </c>
      <c r="F450" s="477" t="str">
        <f t="shared" si="42"/>
        <v/>
      </c>
      <c r="G450" s="477" t="str">
        <f t="shared" si="43"/>
        <v/>
      </c>
      <c r="H450" s="731" t="str">
        <f t="shared" si="44"/>
        <v>否</v>
      </c>
      <c r="I450" s="732" t="str">
        <f t="shared" si="45"/>
        <v>项</v>
      </c>
      <c r="J450" s="686" t="str">
        <f t="shared" si="46"/>
        <v>206</v>
      </c>
      <c r="K450" s="686" t="str">
        <f t="shared" si="47"/>
        <v>20607</v>
      </c>
      <c r="L450" s="686" t="str">
        <f t="shared" si="48"/>
        <v>2060703</v>
      </c>
    </row>
    <row r="451" s="529" customFormat="1" ht="34.9" hidden="1" customHeight="1" spans="1:12">
      <c r="A451" s="484">
        <v>2060704</v>
      </c>
      <c r="B451" s="243" t="s">
        <v>439</v>
      </c>
      <c r="C451" s="300">
        <v>0</v>
      </c>
      <c r="D451" s="301">
        <v>0</v>
      </c>
      <c r="E451" s="548">
        <v>0</v>
      </c>
      <c r="F451" s="477" t="str">
        <f t="shared" si="42"/>
        <v/>
      </c>
      <c r="G451" s="477" t="str">
        <f t="shared" si="43"/>
        <v/>
      </c>
      <c r="H451" s="731" t="str">
        <f t="shared" si="44"/>
        <v>否</v>
      </c>
      <c r="I451" s="732" t="str">
        <f t="shared" si="45"/>
        <v>项</v>
      </c>
      <c r="J451" s="686" t="str">
        <f t="shared" si="46"/>
        <v>206</v>
      </c>
      <c r="K451" s="686" t="str">
        <f t="shared" si="47"/>
        <v>20607</v>
      </c>
      <c r="L451" s="686" t="str">
        <f t="shared" si="48"/>
        <v>2060704</v>
      </c>
    </row>
    <row r="452" s="529" customFormat="1" ht="34.9" customHeight="1" spans="1:12">
      <c r="A452" s="484">
        <v>2060705</v>
      </c>
      <c r="B452" s="243" t="s">
        <v>440</v>
      </c>
      <c r="C452" s="561">
        <v>8</v>
      </c>
      <c r="D452" s="561">
        <v>62</v>
      </c>
      <c r="E452" s="478">
        <v>4</v>
      </c>
      <c r="F452" s="477">
        <f t="shared" si="42"/>
        <v>-0.5</v>
      </c>
      <c r="G452" s="477">
        <f t="shared" si="43"/>
        <v>0.0645161290322581</v>
      </c>
      <c r="H452" s="731" t="str">
        <f t="shared" si="44"/>
        <v>是</v>
      </c>
      <c r="I452" s="732" t="str">
        <f t="shared" si="45"/>
        <v>项</v>
      </c>
      <c r="J452" s="686" t="str">
        <f t="shared" si="46"/>
        <v>206</v>
      </c>
      <c r="K452" s="686" t="str">
        <f t="shared" si="47"/>
        <v>20607</v>
      </c>
      <c r="L452" s="686" t="str">
        <f t="shared" si="48"/>
        <v>2060705</v>
      </c>
    </row>
    <row r="453" s="529" customFormat="1" ht="34.9" hidden="1" customHeight="1" spans="1:12">
      <c r="A453" s="484">
        <v>2060799</v>
      </c>
      <c r="B453" s="243" t="s">
        <v>441</v>
      </c>
      <c r="C453" s="300">
        <v>0</v>
      </c>
      <c r="D453" s="301">
        <v>0</v>
      </c>
      <c r="E453" s="548">
        <v>0</v>
      </c>
      <c r="F453" s="477" t="str">
        <f t="shared" ref="F453:F516" si="49">IF(C453&lt;&gt;0,E453/C453-1,"")</f>
        <v/>
      </c>
      <c r="G453" s="477" t="str">
        <f t="shared" ref="G453:G516" si="50">IF(D453&lt;&gt;0,E453/D453,"")</f>
        <v/>
      </c>
      <c r="H453" s="731" t="str">
        <f t="shared" ref="H453:H516" si="51">IF(LEN(A453)=3,"是",IF(B453&lt;&gt;"",IF(SUM(C453:E453)&lt;&gt;0,"是","否"),"是"))</f>
        <v>否</v>
      </c>
      <c r="I453" s="732" t="str">
        <f t="shared" ref="I453:I516" si="52">_xlfn.IFS(LEN(A453)=3,"类",LEN(A453)=5,"款",LEN(A453)=7,"项")</f>
        <v>项</v>
      </c>
      <c r="J453" s="686" t="str">
        <f t="shared" ref="J453:J516" si="53">LEFT(A453,3)</f>
        <v>206</v>
      </c>
      <c r="K453" s="686" t="str">
        <f t="shared" ref="K453:K516" si="54">LEFT(A453,5)</f>
        <v>20607</v>
      </c>
      <c r="L453" s="686" t="str">
        <f t="shared" ref="L453:L516" si="55">LEFT(A453,7)</f>
        <v>2060799</v>
      </c>
    </row>
    <row r="454" s="529" customFormat="1" ht="34.9" hidden="1" customHeight="1" spans="1:12">
      <c r="A454" s="482">
        <v>20608</v>
      </c>
      <c r="B454" s="483" t="s">
        <v>442</v>
      </c>
      <c r="C454" s="297">
        <f>SUMIFS(C455:C$1300,$I455:$I$1300,"项",$K455:$K$1300,$A454)</f>
        <v>0</v>
      </c>
      <c r="D454" s="297">
        <f>SUMIFS(D455:D$1300,$I455:$I$1300,"项",$K455:$K$1300,$A454)</f>
        <v>0</v>
      </c>
      <c r="E454" s="297">
        <f>SUMIFS(E455:E$1300,$I455:$I$1300,"项",$K455:$K$1300,$A454)</f>
        <v>0</v>
      </c>
      <c r="F454" s="477" t="str">
        <f t="shared" si="49"/>
        <v/>
      </c>
      <c r="G454" s="477" t="str">
        <f t="shared" si="50"/>
        <v/>
      </c>
      <c r="H454" s="731" t="str">
        <f t="shared" si="51"/>
        <v>否</v>
      </c>
      <c r="I454" s="732" t="str">
        <f t="shared" si="52"/>
        <v>款</v>
      </c>
      <c r="J454" s="686" t="str">
        <f t="shared" si="53"/>
        <v>206</v>
      </c>
      <c r="K454" s="686" t="str">
        <f t="shared" si="54"/>
        <v>20608</v>
      </c>
      <c r="L454" s="686" t="str">
        <f t="shared" si="55"/>
        <v>20608</v>
      </c>
    </row>
    <row r="455" s="529" customFormat="1" ht="34.9" hidden="1" customHeight="1" spans="1:12">
      <c r="A455" s="484">
        <v>2060801</v>
      </c>
      <c r="B455" s="243" t="s">
        <v>443</v>
      </c>
      <c r="C455" s="300">
        <v>0</v>
      </c>
      <c r="D455" s="301">
        <v>0</v>
      </c>
      <c r="E455" s="548">
        <v>0</v>
      </c>
      <c r="F455" s="477" t="str">
        <f t="shared" si="49"/>
        <v/>
      </c>
      <c r="G455" s="477" t="str">
        <f t="shared" si="50"/>
        <v/>
      </c>
      <c r="H455" s="731" t="str">
        <f t="shared" si="51"/>
        <v>否</v>
      </c>
      <c r="I455" s="732" t="str">
        <f t="shared" si="52"/>
        <v>项</v>
      </c>
      <c r="J455" s="686" t="str">
        <f t="shared" si="53"/>
        <v>206</v>
      </c>
      <c r="K455" s="686" t="str">
        <f t="shared" si="54"/>
        <v>20608</v>
      </c>
      <c r="L455" s="686" t="str">
        <f t="shared" si="55"/>
        <v>2060801</v>
      </c>
    </row>
    <row r="456" s="529" customFormat="1" ht="34.9" hidden="1" customHeight="1" spans="1:12">
      <c r="A456" s="484">
        <v>2060802</v>
      </c>
      <c r="B456" s="243" t="s">
        <v>444</v>
      </c>
      <c r="C456" s="300">
        <v>0</v>
      </c>
      <c r="D456" s="301">
        <v>0</v>
      </c>
      <c r="E456" s="548">
        <v>0</v>
      </c>
      <c r="F456" s="477" t="str">
        <f t="shared" si="49"/>
        <v/>
      </c>
      <c r="G456" s="477" t="str">
        <f t="shared" si="50"/>
        <v/>
      </c>
      <c r="H456" s="731" t="str">
        <f t="shared" si="51"/>
        <v>否</v>
      </c>
      <c r="I456" s="732" t="str">
        <f t="shared" si="52"/>
        <v>项</v>
      </c>
      <c r="J456" s="686" t="str">
        <f t="shared" si="53"/>
        <v>206</v>
      </c>
      <c r="K456" s="686" t="str">
        <f t="shared" si="54"/>
        <v>20608</v>
      </c>
      <c r="L456" s="686" t="str">
        <f t="shared" si="55"/>
        <v>2060802</v>
      </c>
    </row>
    <row r="457" s="529" customFormat="1" ht="34.9" hidden="1" customHeight="1" spans="1:12">
      <c r="A457" s="484">
        <v>2060899</v>
      </c>
      <c r="B457" s="243" t="s">
        <v>445</v>
      </c>
      <c r="C457" s="300">
        <v>0</v>
      </c>
      <c r="D457" s="301">
        <v>0</v>
      </c>
      <c r="E457" s="548">
        <v>0</v>
      </c>
      <c r="F457" s="477" t="str">
        <f t="shared" si="49"/>
        <v/>
      </c>
      <c r="G457" s="477" t="str">
        <f t="shared" si="50"/>
        <v/>
      </c>
      <c r="H457" s="731" t="str">
        <f t="shared" si="51"/>
        <v>否</v>
      </c>
      <c r="I457" s="732" t="str">
        <f t="shared" si="52"/>
        <v>项</v>
      </c>
      <c r="J457" s="686" t="str">
        <f t="shared" si="53"/>
        <v>206</v>
      </c>
      <c r="K457" s="686" t="str">
        <f t="shared" si="54"/>
        <v>20608</v>
      </c>
      <c r="L457" s="686" t="str">
        <f t="shared" si="55"/>
        <v>2060899</v>
      </c>
    </row>
    <row r="458" s="529" customFormat="1" ht="34.9" hidden="1" customHeight="1" spans="1:12">
      <c r="A458" s="482">
        <v>20609</v>
      </c>
      <c r="B458" s="483" t="s">
        <v>446</v>
      </c>
      <c r="C458" s="297">
        <f>SUMIFS(C459:C$1300,$I459:$I$1300,"项",$K459:$K$1300,$A458)</f>
        <v>0</v>
      </c>
      <c r="D458" s="297">
        <f>SUMIFS(D459:D$1300,$I459:$I$1300,"项",$K459:$K$1300,$A458)</f>
        <v>0</v>
      </c>
      <c r="E458" s="297">
        <f>SUMIFS(E459:E$1300,$I459:$I$1300,"项",$K459:$K$1300,$A458)</f>
        <v>0</v>
      </c>
      <c r="F458" s="477" t="str">
        <f t="shared" si="49"/>
        <v/>
      </c>
      <c r="G458" s="477" t="str">
        <f t="shared" si="50"/>
        <v/>
      </c>
      <c r="H458" s="731" t="str">
        <f t="shared" si="51"/>
        <v>否</v>
      </c>
      <c r="I458" s="732" t="str">
        <f t="shared" si="52"/>
        <v>款</v>
      </c>
      <c r="J458" s="686" t="str">
        <f t="shared" si="53"/>
        <v>206</v>
      </c>
      <c r="K458" s="686" t="str">
        <f t="shared" si="54"/>
        <v>20609</v>
      </c>
      <c r="L458" s="686" t="str">
        <f t="shared" si="55"/>
        <v>20609</v>
      </c>
    </row>
    <row r="459" s="529" customFormat="1" ht="34.9" hidden="1" customHeight="1" spans="1:12">
      <c r="A459" s="484">
        <v>2060901</v>
      </c>
      <c r="B459" s="243" t="s">
        <v>447</v>
      </c>
      <c r="C459" s="300">
        <v>0</v>
      </c>
      <c r="D459" s="301">
        <v>0</v>
      </c>
      <c r="E459" s="301">
        <v>0</v>
      </c>
      <c r="F459" s="477" t="str">
        <f t="shared" si="49"/>
        <v/>
      </c>
      <c r="G459" s="477" t="str">
        <f t="shared" si="50"/>
        <v/>
      </c>
      <c r="H459" s="731" t="str">
        <f t="shared" si="51"/>
        <v>否</v>
      </c>
      <c r="I459" s="732" t="str">
        <f t="shared" si="52"/>
        <v>项</v>
      </c>
      <c r="J459" s="686" t="str">
        <f t="shared" si="53"/>
        <v>206</v>
      </c>
      <c r="K459" s="686" t="str">
        <f t="shared" si="54"/>
        <v>20609</v>
      </c>
      <c r="L459" s="686" t="str">
        <f t="shared" si="55"/>
        <v>2060901</v>
      </c>
    </row>
    <row r="460" s="529" customFormat="1" ht="34.9" hidden="1" customHeight="1" spans="1:12">
      <c r="A460" s="484">
        <v>2060902</v>
      </c>
      <c r="B460" s="243" t="s">
        <v>448</v>
      </c>
      <c r="C460" s="300">
        <v>0</v>
      </c>
      <c r="D460" s="301">
        <v>0</v>
      </c>
      <c r="E460" s="548">
        <v>0</v>
      </c>
      <c r="F460" s="477" t="str">
        <f t="shared" si="49"/>
        <v/>
      </c>
      <c r="G460" s="477" t="str">
        <f t="shared" si="50"/>
        <v/>
      </c>
      <c r="H460" s="731" t="str">
        <f t="shared" si="51"/>
        <v>否</v>
      </c>
      <c r="I460" s="732" t="str">
        <f t="shared" si="52"/>
        <v>项</v>
      </c>
      <c r="J460" s="686" t="str">
        <f t="shared" si="53"/>
        <v>206</v>
      </c>
      <c r="K460" s="686" t="str">
        <f t="shared" si="54"/>
        <v>20609</v>
      </c>
      <c r="L460" s="686" t="str">
        <f t="shared" si="55"/>
        <v>2060902</v>
      </c>
    </row>
    <row r="461" s="529" customFormat="1" ht="34.9" hidden="1" customHeight="1" spans="1:12">
      <c r="A461" s="484">
        <v>2060999</v>
      </c>
      <c r="B461" s="243" t="s">
        <v>449</v>
      </c>
      <c r="C461" s="300">
        <v>0</v>
      </c>
      <c r="D461" s="301">
        <v>0</v>
      </c>
      <c r="E461" s="548">
        <v>0</v>
      </c>
      <c r="F461" s="477" t="str">
        <f t="shared" si="49"/>
        <v/>
      </c>
      <c r="G461" s="477" t="str">
        <f t="shared" si="50"/>
        <v/>
      </c>
      <c r="H461" s="731" t="str">
        <f t="shared" si="51"/>
        <v>否</v>
      </c>
      <c r="I461" s="732" t="str">
        <f t="shared" si="52"/>
        <v>项</v>
      </c>
      <c r="J461" s="686" t="str">
        <f t="shared" si="53"/>
        <v>206</v>
      </c>
      <c r="K461" s="686" t="str">
        <f t="shared" si="54"/>
        <v>20609</v>
      </c>
      <c r="L461" s="686" t="str">
        <f t="shared" si="55"/>
        <v>2060999</v>
      </c>
    </row>
    <row r="462" s="529" customFormat="1" ht="34.9" hidden="1" customHeight="1" spans="1:12">
      <c r="A462" s="482">
        <v>20699</v>
      </c>
      <c r="B462" s="483" t="s">
        <v>450</v>
      </c>
      <c r="C462" s="297">
        <f>SUMIFS(C463:C$1300,$I463:$I$1300,"项",$K463:$K$1300,$A462)</f>
        <v>0</v>
      </c>
      <c r="D462" s="297">
        <f>SUMIFS(D463:D$1300,$I463:$I$1300,"项",$K463:$K$1300,$A462)</f>
        <v>0</v>
      </c>
      <c r="E462" s="297">
        <f>SUMIFS(E463:E$1300,$I463:$I$1300,"项",$K463:$K$1300,$A462)</f>
        <v>0</v>
      </c>
      <c r="F462" s="477" t="str">
        <f t="shared" si="49"/>
        <v/>
      </c>
      <c r="G462" s="477" t="str">
        <f t="shared" si="50"/>
        <v/>
      </c>
      <c r="H462" s="731" t="str">
        <f t="shared" si="51"/>
        <v>否</v>
      </c>
      <c r="I462" s="732" t="str">
        <f t="shared" si="52"/>
        <v>款</v>
      </c>
      <c r="J462" s="686" t="str">
        <f t="shared" si="53"/>
        <v>206</v>
      </c>
      <c r="K462" s="686" t="str">
        <f t="shared" si="54"/>
        <v>20699</v>
      </c>
      <c r="L462" s="686" t="str">
        <f t="shared" si="55"/>
        <v>20699</v>
      </c>
    </row>
    <row r="463" s="529" customFormat="1" ht="34.9" hidden="1" customHeight="1" spans="1:12">
      <c r="A463" s="484">
        <v>2069901</v>
      </c>
      <c r="B463" s="243" t="s">
        <v>451</v>
      </c>
      <c r="C463" s="300">
        <v>0</v>
      </c>
      <c r="D463" s="301">
        <v>0</v>
      </c>
      <c r="E463" s="548">
        <v>0</v>
      </c>
      <c r="F463" s="477" t="str">
        <f t="shared" si="49"/>
        <v/>
      </c>
      <c r="G463" s="477" t="str">
        <f t="shared" si="50"/>
        <v/>
      </c>
      <c r="H463" s="731" t="str">
        <f t="shared" si="51"/>
        <v>否</v>
      </c>
      <c r="I463" s="732" t="str">
        <f t="shared" si="52"/>
        <v>项</v>
      </c>
      <c r="J463" s="686" t="str">
        <f t="shared" si="53"/>
        <v>206</v>
      </c>
      <c r="K463" s="686" t="str">
        <f t="shared" si="54"/>
        <v>20699</v>
      </c>
      <c r="L463" s="686" t="str">
        <f t="shared" si="55"/>
        <v>2069901</v>
      </c>
    </row>
    <row r="464" s="529" customFormat="1" ht="34.9" hidden="1" customHeight="1" spans="1:12">
      <c r="A464" s="484">
        <v>2069902</v>
      </c>
      <c r="B464" s="243" t="s">
        <v>452</v>
      </c>
      <c r="C464" s="300">
        <v>0</v>
      </c>
      <c r="D464" s="301">
        <v>0</v>
      </c>
      <c r="E464" s="548">
        <v>0</v>
      </c>
      <c r="F464" s="477" t="str">
        <f t="shared" si="49"/>
        <v/>
      </c>
      <c r="G464" s="477" t="str">
        <f t="shared" si="50"/>
        <v/>
      </c>
      <c r="H464" s="731" t="str">
        <f t="shared" si="51"/>
        <v>否</v>
      </c>
      <c r="I464" s="732" t="str">
        <f t="shared" si="52"/>
        <v>项</v>
      </c>
      <c r="J464" s="686" t="str">
        <f t="shared" si="53"/>
        <v>206</v>
      </c>
      <c r="K464" s="686" t="str">
        <f t="shared" si="54"/>
        <v>20699</v>
      </c>
      <c r="L464" s="686" t="str">
        <f t="shared" si="55"/>
        <v>2069902</v>
      </c>
    </row>
    <row r="465" s="529" customFormat="1" ht="34.9" hidden="1" customHeight="1" spans="1:12">
      <c r="A465" s="484">
        <v>2069903</v>
      </c>
      <c r="B465" s="243" t="s">
        <v>453</v>
      </c>
      <c r="C465" s="300">
        <v>0</v>
      </c>
      <c r="D465" s="301">
        <v>0</v>
      </c>
      <c r="E465" s="548">
        <v>0</v>
      </c>
      <c r="F465" s="477" t="str">
        <f t="shared" si="49"/>
        <v/>
      </c>
      <c r="G465" s="477" t="str">
        <f t="shared" si="50"/>
        <v/>
      </c>
      <c r="H465" s="731" t="str">
        <f t="shared" si="51"/>
        <v>否</v>
      </c>
      <c r="I465" s="732" t="str">
        <f t="shared" si="52"/>
        <v>项</v>
      </c>
      <c r="J465" s="686" t="str">
        <f t="shared" si="53"/>
        <v>206</v>
      </c>
      <c r="K465" s="686" t="str">
        <f t="shared" si="54"/>
        <v>20699</v>
      </c>
      <c r="L465" s="686" t="str">
        <f t="shared" si="55"/>
        <v>2069903</v>
      </c>
    </row>
    <row r="466" s="529" customFormat="1" ht="34.9" hidden="1" customHeight="1" spans="1:12">
      <c r="A466" s="484">
        <v>2069999</v>
      </c>
      <c r="B466" s="243" t="s">
        <v>454</v>
      </c>
      <c r="C466" s="300">
        <v>0</v>
      </c>
      <c r="D466" s="301">
        <v>0</v>
      </c>
      <c r="E466" s="301">
        <v>0</v>
      </c>
      <c r="F466" s="477" t="str">
        <f t="shared" si="49"/>
        <v/>
      </c>
      <c r="G466" s="477" t="str">
        <f t="shared" si="50"/>
        <v/>
      </c>
      <c r="H466" s="731" t="str">
        <f t="shared" si="51"/>
        <v>否</v>
      </c>
      <c r="I466" s="732" t="str">
        <f t="shared" si="52"/>
        <v>项</v>
      </c>
      <c r="J466" s="686" t="str">
        <f t="shared" si="53"/>
        <v>206</v>
      </c>
      <c r="K466" s="686" t="str">
        <f t="shared" si="54"/>
        <v>20699</v>
      </c>
      <c r="L466" s="686" t="str">
        <f t="shared" si="55"/>
        <v>2069999</v>
      </c>
    </row>
    <row r="467" s="529" customFormat="1" ht="34.9" customHeight="1" spans="1:12">
      <c r="A467" s="730">
        <v>207</v>
      </c>
      <c r="B467" s="185" t="s">
        <v>95</v>
      </c>
      <c r="C467" s="353">
        <f>SUMIFS(C468:C$1300,$I468:$I$1300,"款",$J468:$J$1300,$A467)</f>
        <v>2008</v>
      </c>
      <c r="D467" s="353">
        <f>SUMIFS(D468:D$1300,$I468:$I$1300,"款",$J468:$J$1300,$A467)</f>
        <v>2620</v>
      </c>
      <c r="E467" s="353">
        <f>SUMIFS(E468:E$1300,$I468:$I$1300,"款",$J468:$J$1300,$A467)</f>
        <v>2166</v>
      </c>
      <c r="F467" s="471">
        <f t="shared" si="49"/>
        <v>0.0786852589641434</v>
      </c>
      <c r="G467" s="471">
        <f t="shared" si="50"/>
        <v>0.826717557251908</v>
      </c>
      <c r="H467" s="731" t="str">
        <f t="shared" si="51"/>
        <v>是</v>
      </c>
      <c r="I467" s="732" t="str">
        <f t="shared" si="52"/>
        <v>类</v>
      </c>
      <c r="J467" s="686" t="str">
        <f t="shared" si="53"/>
        <v>207</v>
      </c>
      <c r="K467" s="686" t="str">
        <f t="shared" si="54"/>
        <v>207</v>
      </c>
      <c r="L467" s="686" t="str">
        <f t="shared" si="55"/>
        <v>207</v>
      </c>
    </row>
    <row r="468" s="529" customFormat="1" ht="34.9" customHeight="1" spans="1:12">
      <c r="A468" s="482">
        <v>20701</v>
      </c>
      <c r="B468" s="483" t="s">
        <v>455</v>
      </c>
      <c r="C468" s="693">
        <f>SUMIFS(C469:C$1300,$I469:$I$1300,"项",$K469:$K$1300,$A468)</f>
        <v>1233</v>
      </c>
      <c r="D468" s="693">
        <f>SUMIFS(D469:D$1300,$I469:$I$1300,"项",$K469:$K$1300,$A468)</f>
        <v>2049</v>
      </c>
      <c r="E468" s="693">
        <f>SUMIFS(E469:E$1300,$I469:$I$1300,"项",$K469:$K$1300,$A468)</f>
        <v>1165</v>
      </c>
      <c r="F468" s="477">
        <f t="shared" si="49"/>
        <v>-0.0551500405515004</v>
      </c>
      <c r="G468" s="477">
        <f t="shared" si="50"/>
        <v>0.568570034163006</v>
      </c>
      <c r="H468" s="731" t="str">
        <f t="shared" si="51"/>
        <v>是</v>
      </c>
      <c r="I468" s="732" t="str">
        <f t="shared" si="52"/>
        <v>款</v>
      </c>
      <c r="J468" s="686" t="str">
        <f t="shared" si="53"/>
        <v>207</v>
      </c>
      <c r="K468" s="686" t="str">
        <f t="shared" si="54"/>
        <v>20701</v>
      </c>
      <c r="L468" s="686" t="str">
        <f t="shared" si="55"/>
        <v>20701</v>
      </c>
    </row>
    <row r="469" s="529" customFormat="1" ht="34.9" customHeight="1" spans="1:12">
      <c r="A469" s="484">
        <v>2070101</v>
      </c>
      <c r="B469" s="243" t="s">
        <v>151</v>
      </c>
      <c r="C469" s="561">
        <v>240</v>
      </c>
      <c r="D469" s="561">
        <v>185</v>
      </c>
      <c r="E469" s="478">
        <v>196</v>
      </c>
      <c r="F469" s="477">
        <f t="shared" si="49"/>
        <v>-0.183333333333333</v>
      </c>
      <c r="G469" s="477">
        <f t="shared" si="50"/>
        <v>1.05945945945946</v>
      </c>
      <c r="H469" s="731" t="str">
        <f t="shared" si="51"/>
        <v>是</v>
      </c>
      <c r="I469" s="732" t="str">
        <f t="shared" si="52"/>
        <v>项</v>
      </c>
      <c r="J469" s="686" t="str">
        <f t="shared" si="53"/>
        <v>207</v>
      </c>
      <c r="K469" s="686" t="str">
        <f t="shared" si="54"/>
        <v>20701</v>
      </c>
      <c r="L469" s="686" t="str">
        <f t="shared" si="55"/>
        <v>2070101</v>
      </c>
    </row>
    <row r="470" s="529" customFormat="1" ht="34.9" hidden="1" customHeight="1" spans="1:12">
      <c r="A470" s="484">
        <v>2070102</v>
      </c>
      <c r="B470" s="243" t="s">
        <v>152</v>
      </c>
      <c r="C470" s="300">
        <v>0</v>
      </c>
      <c r="D470" s="301">
        <v>0</v>
      </c>
      <c r="E470" s="301">
        <v>0</v>
      </c>
      <c r="F470" s="477" t="str">
        <f t="shared" si="49"/>
        <v/>
      </c>
      <c r="G470" s="477" t="str">
        <f t="shared" si="50"/>
        <v/>
      </c>
      <c r="H470" s="731" t="str">
        <f t="shared" si="51"/>
        <v>否</v>
      </c>
      <c r="I470" s="732" t="str">
        <f t="shared" si="52"/>
        <v>项</v>
      </c>
      <c r="J470" s="686" t="str">
        <f t="shared" si="53"/>
        <v>207</v>
      </c>
      <c r="K470" s="686" t="str">
        <f t="shared" si="54"/>
        <v>20701</v>
      </c>
      <c r="L470" s="686" t="str">
        <f t="shared" si="55"/>
        <v>2070102</v>
      </c>
    </row>
    <row r="471" s="529" customFormat="1" ht="34.9" hidden="1" customHeight="1" spans="1:12">
      <c r="A471" s="484">
        <v>2070103</v>
      </c>
      <c r="B471" s="243" t="s">
        <v>153</v>
      </c>
      <c r="C471" s="300">
        <v>0</v>
      </c>
      <c r="D471" s="301">
        <v>0</v>
      </c>
      <c r="E471" s="548">
        <v>0</v>
      </c>
      <c r="F471" s="477" t="str">
        <f t="shared" si="49"/>
        <v/>
      </c>
      <c r="G471" s="477" t="str">
        <f t="shared" si="50"/>
        <v/>
      </c>
      <c r="H471" s="731" t="str">
        <f t="shared" si="51"/>
        <v>否</v>
      </c>
      <c r="I471" s="732" t="str">
        <f t="shared" si="52"/>
        <v>项</v>
      </c>
      <c r="J471" s="686" t="str">
        <f t="shared" si="53"/>
        <v>207</v>
      </c>
      <c r="K471" s="686" t="str">
        <f t="shared" si="54"/>
        <v>20701</v>
      </c>
      <c r="L471" s="686" t="str">
        <f t="shared" si="55"/>
        <v>2070103</v>
      </c>
    </row>
    <row r="472" s="529" customFormat="1" ht="34.9" customHeight="1" spans="1:12">
      <c r="A472" s="484">
        <v>2070104</v>
      </c>
      <c r="B472" s="243" t="s">
        <v>456</v>
      </c>
      <c r="C472" s="561">
        <v>170</v>
      </c>
      <c r="D472" s="561">
        <v>164</v>
      </c>
      <c r="E472" s="478">
        <v>172</v>
      </c>
      <c r="F472" s="477">
        <f t="shared" si="49"/>
        <v>0.0117647058823529</v>
      </c>
      <c r="G472" s="477">
        <f t="shared" si="50"/>
        <v>1.04878048780488</v>
      </c>
      <c r="H472" s="731" t="str">
        <f t="shared" si="51"/>
        <v>是</v>
      </c>
      <c r="I472" s="732" t="str">
        <f t="shared" si="52"/>
        <v>项</v>
      </c>
      <c r="J472" s="686" t="str">
        <f t="shared" si="53"/>
        <v>207</v>
      </c>
      <c r="K472" s="686" t="str">
        <f t="shared" si="54"/>
        <v>20701</v>
      </c>
      <c r="L472" s="686" t="str">
        <f t="shared" si="55"/>
        <v>2070104</v>
      </c>
    </row>
    <row r="473" s="529" customFormat="1" ht="34.9" hidden="1" customHeight="1" spans="1:12">
      <c r="A473" s="484">
        <v>2070105</v>
      </c>
      <c r="B473" s="243" t="s">
        <v>457</v>
      </c>
      <c r="C473" s="300">
        <v>0</v>
      </c>
      <c r="D473" s="301">
        <v>0</v>
      </c>
      <c r="E473" s="548">
        <v>0</v>
      </c>
      <c r="F473" s="477" t="str">
        <f t="shared" si="49"/>
        <v/>
      </c>
      <c r="G473" s="477" t="str">
        <f t="shared" si="50"/>
        <v/>
      </c>
      <c r="H473" s="731" t="str">
        <f t="shared" si="51"/>
        <v>否</v>
      </c>
      <c r="I473" s="732" t="str">
        <f t="shared" si="52"/>
        <v>项</v>
      </c>
      <c r="J473" s="686" t="str">
        <f t="shared" si="53"/>
        <v>207</v>
      </c>
      <c r="K473" s="686" t="str">
        <f t="shared" si="54"/>
        <v>20701</v>
      </c>
      <c r="L473" s="686" t="str">
        <f t="shared" si="55"/>
        <v>2070105</v>
      </c>
    </row>
    <row r="474" s="529" customFormat="1" ht="34.9" hidden="1" customHeight="1" spans="1:12">
      <c r="A474" s="484">
        <v>2070106</v>
      </c>
      <c r="B474" s="243" t="s">
        <v>458</v>
      </c>
      <c r="C474" s="300">
        <v>0</v>
      </c>
      <c r="D474" s="301">
        <v>0</v>
      </c>
      <c r="E474" s="301">
        <v>0</v>
      </c>
      <c r="F474" s="477" t="str">
        <f t="shared" si="49"/>
        <v/>
      </c>
      <c r="G474" s="477" t="str">
        <f t="shared" si="50"/>
        <v/>
      </c>
      <c r="H474" s="731" t="str">
        <f t="shared" si="51"/>
        <v>否</v>
      </c>
      <c r="I474" s="732" t="str">
        <f t="shared" si="52"/>
        <v>项</v>
      </c>
      <c r="J474" s="686" t="str">
        <f t="shared" si="53"/>
        <v>207</v>
      </c>
      <c r="K474" s="686" t="str">
        <f t="shared" si="54"/>
        <v>20701</v>
      </c>
      <c r="L474" s="686" t="str">
        <f t="shared" si="55"/>
        <v>2070106</v>
      </c>
    </row>
    <row r="475" s="529" customFormat="1" ht="34.9" hidden="1" customHeight="1" spans="1:12">
      <c r="A475" s="484">
        <v>2070107</v>
      </c>
      <c r="B475" s="243" t="s">
        <v>459</v>
      </c>
      <c r="C475" s="300">
        <v>0</v>
      </c>
      <c r="D475" s="301">
        <v>0</v>
      </c>
      <c r="E475" s="548">
        <v>0</v>
      </c>
      <c r="F475" s="477" t="str">
        <f t="shared" si="49"/>
        <v/>
      </c>
      <c r="G475" s="477" t="str">
        <f t="shared" si="50"/>
        <v/>
      </c>
      <c r="H475" s="731" t="str">
        <f t="shared" si="51"/>
        <v>否</v>
      </c>
      <c r="I475" s="732" t="str">
        <f t="shared" si="52"/>
        <v>项</v>
      </c>
      <c r="J475" s="686" t="str">
        <f t="shared" si="53"/>
        <v>207</v>
      </c>
      <c r="K475" s="686" t="str">
        <f t="shared" si="54"/>
        <v>20701</v>
      </c>
      <c r="L475" s="686" t="str">
        <f t="shared" si="55"/>
        <v>2070107</v>
      </c>
    </row>
    <row r="476" s="529" customFormat="1" ht="34.9" hidden="1" customHeight="1" spans="1:12">
      <c r="A476" s="484">
        <v>2070108</v>
      </c>
      <c r="B476" s="243" t="s">
        <v>460</v>
      </c>
      <c r="C476" s="300">
        <v>0</v>
      </c>
      <c r="D476" s="301">
        <v>0</v>
      </c>
      <c r="E476" s="548">
        <v>0</v>
      </c>
      <c r="F476" s="477" t="str">
        <f t="shared" si="49"/>
        <v/>
      </c>
      <c r="G476" s="477" t="str">
        <f t="shared" si="50"/>
        <v/>
      </c>
      <c r="H476" s="731" t="str">
        <f t="shared" si="51"/>
        <v>否</v>
      </c>
      <c r="I476" s="732" t="str">
        <f t="shared" si="52"/>
        <v>项</v>
      </c>
      <c r="J476" s="686" t="str">
        <f t="shared" si="53"/>
        <v>207</v>
      </c>
      <c r="K476" s="686" t="str">
        <f t="shared" si="54"/>
        <v>20701</v>
      </c>
      <c r="L476" s="686" t="str">
        <f t="shared" si="55"/>
        <v>2070108</v>
      </c>
    </row>
    <row r="477" s="529" customFormat="1" ht="34.9" customHeight="1" spans="1:12">
      <c r="A477" s="484">
        <v>2070109</v>
      </c>
      <c r="B477" s="243" t="s">
        <v>461</v>
      </c>
      <c r="C477" s="561">
        <v>519</v>
      </c>
      <c r="D477" s="561">
        <v>1156</v>
      </c>
      <c r="E477" s="478">
        <v>528</v>
      </c>
      <c r="F477" s="477">
        <f t="shared" si="49"/>
        <v>0.0173410404624277</v>
      </c>
      <c r="G477" s="477">
        <f t="shared" si="50"/>
        <v>0.456747404844291</v>
      </c>
      <c r="H477" s="731" t="str">
        <f t="shared" si="51"/>
        <v>是</v>
      </c>
      <c r="I477" s="732" t="str">
        <f t="shared" si="52"/>
        <v>项</v>
      </c>
      <c r="J477" s="686" t="str">
        <f t="shared" si="53"/>
        <v>207</v>
      </c>
      <c r="K477" s="686" t="str">
        <f t="shared" si="54"/>
        <v>20701</v>
      </c>
      <c r="L477" s="686" t="str">
        <f t="shared" si="55"/>
        <v>2070109</v>
      </c>
    </row>
    <row r="478" s="529" customFormat="1" ht="34.9" hidden="1" customHeight="1" spans="1:12">
      <c r="A478" s="484">
        <v>2070110</v>
      </c>
      <c r="B478" s="243" t="s">
        <v>462</v>
      </c>
      <c r="C478" s="300">
        <v>0</v>
      </c>
      <c r="D478" s="301">
        <v>0</v>
      </c>
      <c r="E478" s="548">
        <v>0</v>
      </c>
      <c r="F478" s="477" t="str">
        <f t="shared" si="49"/>
        <v/>
      </c>
      <c r="G478" s="477" t="str">
        <f t="shared" si="50"/>
        <v/>
      </c>
      <c r="H478" s="731" t="str">
        <f t="shared" si="51"/>
        <v>否</v>
      </c>
      <c r="I478" s="732" t="str">
        <f t="shared" si="52"/>
        <v>项</v>
      </c>
      <c r="J478" s="686" t="str">
        <f t="shared" si="53"/>
        <v>207</v>
      </c>
      <c r="K478" s="686" t="str">
        <f t="shared" si="54"/>
        <v>20701</v>
      </c>
      <c r="L478" s="686" t="str">
        <f t="shared" si="55"/>
        <v>2070110</v>
      </c>
    </row>
    <row r="479" s="529" customFormat="1" ht="34.9" customHeight="1" spans="1:12">
      <c r="A479" s="484">
        <v>2070111</v>
      </c>
      <c r="B479" s="243" t="s">
        <v>463</v>
      </c>
      <c r="C479" s="561">
        <v>0</v>
      </c>
      <c r="D479" s="561">
        <v>9</v>
      </c>
      <c r="E479" s="561">
        <v>-16</v>
      </c>
      <c r="F479" s="477" t="str">
        <f t="shared" si="49"/>
        <v/>
      </c>
      <c r="G479" s="477">
        <f t="shared" si="50"/>
        <v>-1.77777777777778</v>
      </c>
      <c r="H479" s="731" t="str">
        <f t="shared" si="51"/>
        <v>是</v>
      </c>
      <c r="I479" s="732" t="str">
        <f t="shared" si="52"/>
        <v>项</v>
      </c>
      <c r="J479" s="686" t="str">
        <f t="shared" si="53"/>
        <v>207</v>
      </c>
      <c r="K479" s="686" t="str">
        <f t="shared" si="54"/>
        <v>20701</v>
      </c>
      <c r="L479" s="686" t="str">
        <f t="shared" si="55"/>
        <v>2070111</v>
      </c>
    </row>
    <row r="480" s="529" customFormat="1" ht="34.9" customHeight="1" spans="1:12">
      <c r="A480" s="484">
        <v>2070112</v>
      </c>
      <c r="B480" s="243" t="s">
        <v>464</v>
      </c>
      <c r="C480" s="561">
        <v>70</v>
      </c>
      <c r="D480" s="561">
        <v>81</v>
      </c>
      <c r="E480" s="561">
        <v>87</v>
      </c>
      <c r="F480" s="477">
        <f t="shared" si="49"/>
        <v>0.242857142857143</v>
      </c>
      <c r="G480" s="477">
        <f t="shared" si="50"/>
        <v>1.07407407407407</v>
      </c>
      <c r="H480" s="731" t="str">
        <f t="shared" si="51"/>
        <v>是</v>
      </c>
      <c r="I480" s="732" t="str">
        <f t="shared" si="52"/>
        <v>项</v>
      </c>
      <c r="J480" s="686" t="str">
        <f t="shared" si="53"/>
        <v>207</v>
      </c>
      <c r="K480" s="686" t="str">
        <f t="shared" si="54"/>
        <v>20701</v>
      </c>
      <c r="L480" s="686" t="str">
        <f t="shared" si="55"/>
        <v>2070112</v>
      </c>
    </row>
    <row r="481" s="529" customFormat="1" ht="34.9" hidden="1" customHeight="1" spans="1:12">
      <c r="A481" s="484">
        <v>2070113</v>
      </c>
      <c r="B481" s="243" t="s">
        <v>465</v>
      </c>
      <c r="C481" s="300">
        <v>0</v>
      </c>
      <c r="D481" s="301">
        <v>0</v>
      </c>
      <c r="E481" s="548">
        <v>0</v>
      </c>
      <c r="F481" s="477" t="str">
        <f t="shared" si="49"/>
        <v/>
      </c>
      <c r="G481" s="477" t="str">
        <f t="shared" si="50"/>
        <v/>
      </c>
      <c r="H481" s="731" t="str">
        <f t="shared" si="51"/>
        <v>否</v>
      </c>
      <c r="I481" s="732" t="str">
        <f t="shared" si="52"/>
        <v>项</v>
      </c>
      <c r="J481" s="686" t="str">
        <f t="shared" si="53"/>
        <v>207</v>
      </c>
      <c r="K481" s="686" t="str">
        <f t="shared" si="54"/>
        <v>20701</v>
      </c>
      <c r="L481" s="686" t="str">
        <f t="shared" si="55"/>
        <v>2070113</v>
      </c>
    </row>
    <row r="482" s="529" customFormat="1" ht="34.9" customHeight="1" spans="1:12">
      <c r="A482" s="484">
        <v>2070114</v>
      </c>
      <c r="B482" s="243" t="s">
        <v>466</v>
      </c>
      <c r="C482" s="561">
        <v>188</v>
      </c>
      <c r="D482" s="561">
        <v>191</v>
      </c>
      <c r="E482" s="478">
        <v>184</v>
      </c>
      <c r="F482" s="477">
        <f t="shared" si="49"/>
        <v>-0.0212765957446809</v>
      </c>
      <c r="G482" s="477">
        <f t="shared" si="50"/>
        <v>0.963350785340314</v>
      </c>
      <c r="H482" s="731" t="str">
        <f t="shared" si="51"/>
        <v>是</v>
      </c>
      <c r="I482" s="732" t="str">
        <f t="shared" si="52"/>
        <v>项</v>
      </c>
      <c r="J482" s="686" t="str">
        <f t="shared" si="53"/>
        <v>207</v>
      </c>
      <c r="K482" s="686" t="str">
        <f t="shared" si="54"/>
        <v>20701</v>
      </c>
      <c r="L482" s="686" t="str">
        <f t="shared" si="55"/>
        <v>2070114</v>
      </c>
    </row>
    <row r="483" s="529" customFormat="1" ht="34.9" customHeight="1" spans="1:12">
      <c r="A483" s="484">
        <v>2070199</v>
      </c>
      <c r="B483" s="243" t="s">
        <v>467</v>
      </c>
      <c r="C483" s="561">
        <v>46</v>
      </c>
      <c r="D483" s="561">
        <v>263</v>
      </c>
      <c r="E483" s="478">
        <v>14</v>
      </c>
      <c r="F483" s="477">
        <f t="shared" si="49"/>
        <v>-0.695652173913043</v>
      </c>
      <c r="G483" s="477">
        <f t="shared" si="50"/>
        <v>0.0532319391634981</v>
      </c>
      <c r="H483" s="731" t="str">
        <f t="shared" si="51"/>
        <v>是</v>
      </c>
      <c r="I483" s="732" t="str">
        <f t="shared" si="52"/>
        <v>项</v>
      </c>
      <c r="J483" s="686" t="str">
        <f t="shared" si="53"/>
        <v>207</v>
      </c>
      <c r="K483" s="686" t="str">
        <f t="shared" si="54"/>
        <v>20701</v>
      </c>
      <c r="L483" s="686" t="str">
        <f t="shared" si="55"/>
        <v>2070199</v>
      </c>
    </row>
    <row r="484" s="529" customFormat="1" ht="34.9" customHeight="1" spans="1:12">
      <c r="A484" s="482">
        <v>20702</v>
      </c>
      <c r="B484" s="483" t="s">
        <v>468</v>
      </c>
      <c r="C484" s="693">
        <f>SUMIFS(C485:C$1300,$I485:$I$1300,"项",$K485:$K$1300,$A484)</f>
        <v>81</v>
      </c>
      <c r="D484" s="693">
        <f>SUMIFS(D485:D$1300,$I485:$I$1300,"项",$K485:$K$1300,$A484)</f>
        <v>79</v>
      </c>
      <c r="E484" s="693">
        <f>SUMIFS(E485:E$1300,$I485:$I$1300,"项",$K485:$K$1300,$A484)</f>
        <v>581</v>
      </c>
      <c r="F484" s="477">
        <f t="shared" si="49"/>
        <v>6.17283950617284</v>
      </c>
      <c r="G484" s="477">
        <f t="shared" si="50"/>
        <v>7.35443037974684</v>
      </c>
      <c r="H484" s="731" t="str">
        <f t="shared" si="51"/>
        <v>是</v>
      </c>
      <c r="I484" s="732" t="str">
        <f t="shared" si="52"/>
        <v>款</v>
      </c>
      <c r="J484" s="686" t="str">
        <f t="shared" si="53"/>
        <v>207</v>
      </c>
      <c r="K484" s="686" t="str">
        <f t="shared" si="54"/>
        <v>20702</v>
      </c>
      <c r="L484" s="686" t="str">
        <f t="shared" si="55"/>
        <v>20702</v>
      </c>
    </row>
    <row r="485" s="529" customFormat="1" ht="34.9" customHeight="1" spans="1:12">
      <c r="A485" s="484">
        <v>2070201</v>
      </c>
      <c r="B485" s="243" t="s">
        <v>151</v>
      </c>
      <c r="C485" s="561">
        <v>80</v>
      </c>
      <c r="D485" s="561">
        <v>79</v>
      </c>
      <c r="E485" s="478">
        <v>81</v>
      </c>
      <c r="F485" s="477">
        <f t="shared" si="49"/>
        <v>0.0125</v>
      </c>
      <c r="G485" s="477">
        <f t="shared" si="50"/>
        <v>1.0253164556962</v>
      </c>
      <c r="H485" s="731" t="str">
        <f t="shared" si="51"/>
        <v>是</v>
      </c>
      <c r="I485" s="732" t="str">
        <f t="shared" si="52"/>
        <v>项</v>
      </c>
      <c r="J485" s="686" t="str">
        <f t="shared" si="53"/>
        <v>207</v>
      </c>
      <c r="K485" s="686" t="str">
        <f t="shared" si="54"/>
        <v>20702</v>
      </c>
      <c r="L485" s="686" t="str">
        <f t="shared" si="55"/>
        <v>2070201</v>
      </c>
    </row>
    <row r="486" s="529" customFormat="1" ht="34.9" hidden="1" customHeight="1" spans="1:12">
      <c r="A486" s="484">
        <v>2070202</v>
      </c>
      <c r="B486" s="243" t="s">
        <v>152</v>
      </c>
      <c r="C486" s="300">
        <v>0</v>
      </c>
      <c r="D486" s="301">
        <v>0</v>
      </c>
      <c r="E486" s="548">
        <v>0</v>
      </c>
      <c r="F486" s="477" t="str">
        <f t="shared" si="49"/>
        <v/>
      </c>
      <c r="G486" s="477" t="str">
        <f t="shared" si="50"/>
        <v/>
      </c>
      <c r="H486" s="731" t="str">
        <f t="shared" si="51"/>
        <v>否</v>
      </c>
      <c r="I486" s="732" t="str">
        <f t="shared" si="52"/>
        <v>项</v>
      </c>
      <c r="J486" s="686" t="str">
        <f t="shared" si="53"/>
        <v>207</v>
      </c>
      <c r="K486" s="686" t="str">
        <f t="shared" si="54"/>
        <v>20702</v>
      </c>
      <c r="L486" s="686" t="str">
        <f t="shared" si="55"/>
        <v>2070202</v>
      </c>
    </row>
    <row r="487" s="529" customFormat="1" ht="34.9" hidden="1" customHeight="1" spans="1:12">
      <c r="A487" s="484">
        <v>2070203</v>
      </c>
      <c r="B487" s="243" t="s">
        <v>153</v>
      </c>
      <c r="C487" s="300">
        <v>0</v>
      </c>
      <c r="D487" s="301">
        <v>0</v>
      </c>
      <c r="E487" s="548">
        <v>0</v>
      </c>
      <c r="F487" s="477" t="str">
        <f t="shared" si="49"/>
        <v/>
      </c>
      <c r="G487" s="477" t="str">
        <f t="shared" si="50"/>
        <v/>
      </c>
      <c r="H487" s="731" t="str">
        <f t="shared" si="51"/>
        <v>否</v>
      </c>
      <c r="I487" s="732" t="str">
        <f t="shared" si="52"/>
        <v>项</v>
      </c>
      <c r="J487" s="686" t="str">
        <f t="shared" si="53"/>
        <v>207</v>
      </c>
      <c r="K487" s="686" t="str">
        <f t="shared" si="54"/>
        <v>20702</v>
      </c>
      <c r="L487" s="686" t="str">
        <f t="shared" si="55"/>
        <v>2070203</v>
      </c>
    </row>
    <row r="488" s="529" customFormat="1" ht="34.9" customHeight="1" spans="1:12">
      <c r="A488" s="484">
        <v>2070204</v>
      </c>
      <c r="B488" s="243" t="s">
        <v>469</v>
      </c>
      <c r="C488" s="561">
        <v>1</v>
      </c>
      <c r="D488" s="561">
        <v>0</v>
      </c>
      <c r="E488" s="478">
        <v>500</v>
      </c>
      <c r="F488" s="477">
        <f t="shared" si="49"/>
        <v>499</v>
      </c>
      <c r="G488" s="477" t="str">
        <f t="shared" si="50"/>
        <v/>
      </c>
      <c r="H488" s="731" t="str">
        <f t="shared" si="51"/>
        <v>是</v>
      </c>
      <c r="I488" s="732" t="str">
        <f t="shared" si="52"/>
        <v>项</v>
      </c>
      <c r="J488" s="686" t="str">
        <f t="shared" si="53"/>
        <v>207</v>
      </c>
      <c r="K488" s="686" t="str">
        <f t="shared" si="54"/>
        <v>20702</v>
      </c>
      <c r="L488" s="686" t="str">
        <f t="shared" si="55"/>
        <v>2070204</v>
      </c>
    </row>
    <row r="489" s="529" customFormat="1" ht="34.9" hidden="1" customHeight="1" spans="1:12">
      <c r="A489" s="484">
        <v>2070205</v>
      </c>
      <c r="B489" s="243" t="s">
        <v>470</v>
      </c>
      <c r="C489" s="300">
        <v>0</v>
      </c>
      <c r="D489" s="301">
        <v>0</v>
      </c>
      <c r="E489" s="548">
        <v>0</v>
      </c>
      <c r="F489" s="477" t="str">
        <f t="shared" si="49"/>
        <v/>
      </c>
      <c r="G489" s="477" t="str">
        <f t="shared" si="50"/>
        <v/>
      </c>
      <c r="H489" s="731" t="str">
        <f t="shared" si="51"/>
        <v>否</v>
      </c>
      <c r="I489" s="732" t="str">
        <f t="shared" si="52"/>
        <v>项</v>
      </c>
      <c r="J489" s="686" t="str">
        <f t="shared" si="53"/>
        <v>207</v>
      </c>
      <c r="K489" s="686" t="str">
        <f t="shared" si="54"/>
        <v>20702</v>
      </c>
      <c r="L489" s="686" t="str">
        <f t="shared" si="55"/>
        <v>2070205</v>
      </c>
    </row>
    <row r="490" s="529" customFormat="1" ht="34.9" hidden="1" customHeight="1" spans="1:12">
      <c r="A490" s="484">
        <v>2070206</v>
      </c>
      <c r="B490" s="243" t="s">
        <v>471</v>
      </c>
      <c r="C490" s="300">
        <v>0</v>
      </c>
      <c r="D490" s="301">
        <v>0</v>
      </c>
      <c r="E490" s="548">
        <v>0</v>
      </c>
      <c r="F490" s="477" t="str">
        <f t="shared" si="49"/>
        <v/>
      </c>
      <c r="G490" s="477" t="str">
        <f t="shared" si="50"/>
        <v/>
      </c>
      <c r="H490" s="731" t="str">
        <f t="shared" si="51"/>
        <v>否</v>
      </c>
      <c r="I490" s="732" t="str">
        <f t="shared" si="52"/>
        <v>项</v>
      </c>
      <c r="J490" s="686" t="str">
        <f t="shared" si="53"/>
        <v>207</v>
      </c>
      <c r="K490" s="686" t="str">
        <f t="shared" si="54"/>
        <v>20702</v>
      </c>
      <c r="L490" s="686" t="str">
        <f t="shared" si="55"/>
        <v>2070206</v>
      </c>
    </row>
    <row r="491" s="529" customFormat="1" ht="34.9" hidden="1" customHeight="1" spans="1:12">
      <c r="A491" s="484">
        <v>2070299</v>
      </c>
      <c r="B491" s="243" t="s">
        <v>472</v>
      </c>
      <c r="C491" s="300">
        <v>0</v>
      </c>
      <c r="D491" s="301">
        <v>0</v>
      </c>
      <c r="E491" s="548">
        <v>0</v>
      </c>
      <c r="F491" s="477" t="str">
        <f t="shared" si="49"/>
        <v/>
      </c>
      <c r="G491" s="477" t="str">
        <f t="shared" si="50"/>
        <v/>
      </c>
      <c r="H491" s="731" t="str">
        <f t="shared" si="51"/>
        <v>否</v>
      </c>
      <c r="I491" s="732" t="str">
        <f t="shared" si="52"/>
        <v>项</v>
      </c>
      <c r="J491" s="686" t="str">
        <f t="shared" si="53"/>
        <v>207</v>
      </c>
      <c r="K491" s="686" t="str">
        <f t="shared" si="54"/>
        <v>20702</v>
      </c>
      <c r="L491" s="686" t="str">
        <f t="shared" si="55"/>
        <v>2070299</v>
      </c>
    </row>
    <row r="492" s="529" customFormat="1" ht="34.9" customHeight="1" spans="1:12">
      <c r="A492" s="482">
        <v>20703</v>
      </c>
      <c r="B492" s="483" t="s">
        <v>473</v>
      </c>
      <c r="C492" s="693">
        <f>SUMIFS(C493:C$1300,$I493:$I$1300,"项",$K493:$K$1300,$A492)</f>
        <v>268</v>
      </c>
      <c r="D492" s="693">
        <f>SUMIFS(D493:D$1300,$I493:$I$1300,"项",$K493:$K$1300,$A492)</f>
        <v>281</v>
      </c>
      <c r="E492" s="693">
        <f>SUMIFS(E493:E$1300,$I493:$I$1300,"项",$K493:$K$1300,$A492)</f>
        <v>262</v>
      </c>
      <c r="F492" s="477">
        <f t="shared" si="49"/>
        <v>-0.0223880597014925</v>
      </c>
      <c r="G492" s="477">
        <f t="shared" si="50"/>
        <v>0.932384341637011</v>
      </c>
      <c r="H492" s="731" t="str">
        <f t="shared" si="51"/>
        <v>是</v>
      </c>
      <c r="I492" s="732" t="str">
        <f t="shared" si="52"/>
        <v>款</v>
      </c>
      <c r="J492" s="686" t="str">
        <f t="shared" si="53"/>
        <v>207</v>
      </c>
      <c r="K492" s="686" t="str">
        <f t="shared" si="54"/>
        <v>20703</v>
      </c>
      <c r="L492" s="686" t="str">
        <f t="shared" si="55"/>
        <v>20703</v>
      </c>
    </row>
    <row r="493" s="529" customFormat="1" ht="34.9" hidden="1" customHeight="1" spans="1:12">
      <c r="A493" s="484">
        <v>2070301</v>
      </c>
      <c r="B493" s="243" t="s">
        <v>151</v>
      </c>
      <c r="C493" s="300">
        <v>0</v>
      </c>
      <c r="D493" s="301">
        <v>0</v>
      </c>
      <c r="E493" s="548">
        <v>0</v>
      </c>
      <c r="F493" s="477" t="str">
        <f t="shared" si="49"/>
        <v/>
      </c>
      <c r="G493" s="477" t="str">
        <f t="shared" si="50"/>
        <v/>
      </c>
      <c r="H493" s="731" t="str">
        <f t="shared" si="51"/>
        <v>否</v>
      </c>
      <c r="I493" s="732" t="str">
        <f t="shared" si="52"/>
        <v>项</v>
      </c>
      <c r="J493" s="686" t="str">
        <f t="shared" si="53"/>
        <v>207</v>
      </c>
      <c r="K493" s="686" t="str">
        <f t="shared" si="54"/>
        <v>20703</v>
      </c>
      <c r="L493" s="686" t="str">
        <f t="shared" si="55"/>
        <v>2070301</v>
      </c>
    </row>
    <row r="494" s="529" customFormat="1" ht="34.9" hidden="1" customHeight="1" spans="1:12">
      <c r="A494" s="484">
        <v>2070302</v>
      </c>
      <c r="B494" s="243" t="s">
        <v>152</v>
      </c>
      <c r="C494" s="300">
        <v>0</v>
      </c>
      <c r="D494" s="301">
        <v>0</v>
      </c>
      <c r="E494" s="548">
        <v>0</v>
      </c>
      <c r="F494" s="477" t="str">
        <f t="shared" si="49"/>
        <v/>
      </c>
      <c r="G494" s="477" t="str">
        <f t="shared" si="50"/>
        <v/>
      </c>
      <c r="H494" s="731" t="str">
        <f t="shared" si="51"/>
        <v>否</v>
      </c>
      <c r="I494" s="732" t="str">
        <f t="shared" si="52"/>
        <v>项</v>
      </c>
      <c r="J494" s="686" t="str">
        <f t="shared" si="53"/>
        <v>207</v>
      </c>
      <c r="K494" s="686" t="str">
        <f t="shared" si="54"/>
        <v>20703</v>
      </c>
      <c r="L494" s="686" t="str">
        <f t="shared" si="55"/>
        <v>2070302</v>
      </c>
    </row>
    <row r="495" s="529" customFormat="1" ht="34.9" hidden="1" customHeight="1" spans="1:12">
      <c r="A495" s="484">
        <v>2070303</v>
      </c>
      <c r="B495" s="243" t="s">
        <v>153</v>
      </c>
      <c r="C495" s="300">
        <v>0</v>
      </c>
      <c r="D495" s="301">
        <v>0</v>
      </c>
      <c r="E495" s="548">
        <v>0</v>
      </c>
      <c r="F495" s="477" t="str">
        <f t="shared" si="49"/>
        <v/>
      </c>
      <c r="G495" s="477" t="str">
        <f t="shared" si="50"/>
        <v/>
      </c>
      <c r="H495" s="731" t="str">
        <f t="shared" si="51"/>
        <v>否</v>
      </c>
      <c r="I495" s="732" t="str">
        <f t="shared" si="52"/>
        <v>项</v>
      </c>
      <c r="J495" s="686" t="str">
        <f t="shared" si="53"/>
        <v>207</v>
      </c>
      <c r="K495" s="686" t="str">
        <f t="shared" si="54"/>
        <v>20703</v>
      </c>
      <c r="L495" s="686" t="str">
        <f t="shared" si="55"/>
        <v>2070303</v>
      </c>
    </row>
    <row r="496" s="529" customFormat="1" ht="34.9" hidden="1" customHeight="1" spans="1:12">
      <c r="A496" s="484">
        <v>2070304</v>
      </c>
      <c r="B496" s="243" t="s">
        <v>474</v>
      </c>
      <c r="C496" s="300">
        <v>0</v>
      </c>
      <c r="D496" s="301">
        <v>0</v>
      </c>
      <c r="E496" s="301">
        <v>0</v>
      </c>
      <c r="F496" s="477" t="str">
        <f t="shared" si="49"/>
        <v/>
      </c>
      <c r="G496" s="477" t="str">
        <f t="shared" si="50"/>
        <v/>
      </c>
      <c r="H496" s="731" t="str">
        <f t="shared" si="51"/>
        <v>否</v>
      </c>
      <c r="I496" s="732" t="str">
        <f t="shared" si="52"/>
        <v>项</v>
      </c>
      <c r="J496" s="686" t="str">
        <f t="shared" si="53"/>
        <v>207</v>
      </c>
      <c r="K496" s="686" t="str">
        <f t="shared" si="54"/>
        <v>20703</v>
      </c>
      <c r="L496" s="686" t="str">
        <f t="shared" si="55"/>
        <v>2070304</v>
      </c>
    </row>
    <row r="497" s="529" customFormat="1" ht="34.9" customHeight="1" spans="1:12">
      <c r="A497" s="484">
        <v>2070305</v>
      </c>
      <c r="B497" s="243" t="s">
        <v>475</v>
      </c>
      <c r="C497" s="561">
        <v>28</v>
      </c>
      <c r="D497" s="561">
        <v>22</v>
      </c>
      <c r="E497" s="478">
        <v>22</v>
      </c>
      <c r="F497" s="477">
        <f t="shared" si="49"/>
        <v>-0.214285714285714</v>
      </c>
      <c r="G497" s="477">
        <f t="shared" si="50"/>
        <v>1</v>
      </c>
      <c r="H497" s="731" t="str">
        <f t="shared" si="51"/>
        <v>是</v>
      </c>
      <c r="I497" s="732" t="str">
        <f t="shared" si="52"/>
        <v>项</v>
      </c>
      <c r="J497" s="686" t="str">
        <f t="shared" si="53"/>
        <v>207</v>
      </c>
      <c r="K497" s="686" t="str">
        <f t="shared" si="54"/>
        <v>20703</v>
      </c>
      <c r="L497" s="686" t="str">
        <f t="shared" si="55"/>
        <v>2070305</v>
      </c>
    </row>
    <row r="498" s="529" customFormat="1" ht="34.9" hidden="1" customHeight="1" spans="1:12">
      <c r="A498" s="484">
        <v>2070306</v>
      </c>
      <c r="B498" s="243" t="s">
        <v>476</v>
      </c>
      <c r="C498" s="300">
        <v>0</v>
      </c>
      <c r="D498" s="301">
        <v>0</v>
      </c>
      <c r="E498" s="548">
        <v>0</v>
      </c>
      <c r="F498" s="477" t="str">
        <f t="shared" si="49"/>
        <v/>
      </c>
      <c r="G498" s="477" t="str">
        <f t="shared" si="50"/>
        <v/>
      </c>
      <c r="H498" s="731" t="str">
        <f t="shared" si="51"/>
        <v>否</v>
      </c>
      <c r="I498" s="732" t="str">
        <f t="shared" si="52"/>
        <v>项</v>
      </c>
      <c r="J498" s="686" t="str">
        <f t="shared" si="53"/>
        <v>207</v>
      </c>
      <c r="K498" s="686" t="str">
        <f t="shared" si="54"/>
        <v>20703</v>
      </c>
      <c r="L498" s="686" t="str">
        <f t="shared" si="55"/>
        <v>2070306</v>
      </c>
    </row>
    <row r="499" s="529" customFormat="1" ht="34.9" customHeight="1" spans="1:12">
      <c r="A499" s="484">
        <v>2070307</v>
      </c>
      <c r="B499" s="243" t="s">
        <v>477</v>
      </c>
      <c r="C499" s="561">
        <v>0</v>
      </c>
      <c r="D499" s="561">
        <v>19</v>
      </c>
      <c r="E499" s="478">
        <v>0</v>
      </c>
      <c r="F499" s="477" t="str">
        <f t="shared" si="49"/>
        <v/>
      </c>
      <c r="G499" s="477">
        <f t="shared" si="50"/>
        <v>0</v>
      </c>
      <c r="H499" s="731" t="str">
        <f t="shared" si="51"/>
        <v>是</v>
      </c>
      <c r="I499" s="732" t="str">
        <f t="shared" si="52"/>
        <v>项</v>
      </c>
      <c r="J499" s="686" t="str">
        <f t="shared" si="53"/>
        <v>207</v>
      </c>
      <c r="K499" s="686" t="str">
        <f t="shared" si="54"/>
        <v>20703</v>
      </c>
      <c r="L499" s="686" t="str">
        <f t="shared" si="55"/>
        <v>2070307</v>
      </c>
    </row>
    <row r="500" s="529" customFormat="1" ht="34.9" customHeight="1" spans="1:12">
      <c r="A500" s="484">
        <v>2070308</v>
      </c>
      <c r="B500" s="243" t="s">
        <v>478</v>
      </c>
      <c r="C500" s="561">
        <v>240</v>
      </c>
      <c r="D500" s="561">
        <v>240</v>
      </c>
      <c r="E500" s="478">
        <v>240</v>
      </c>
      <c r="F500" s="477">
        <f t="shared" si="49"/>
        <v>0</v>
      </c>
      <c r="G500" s="477">
        <f t="shared" si="50"/>
        <v>1</v>
      </c>
      <c r="H500" s="731" t="str">
        <f t="shared" si="51"/>
        <v>是</v>
      </c>
      <c r="I500" s="732" t="str">
        <f t="shared" si="52"/>
        <v>项</v>
      </c>
      <c r="J500" s="686" t="str">
        <f t="shared" si="53"/>
        <v>207</v>
      </c>
      <c r="K500" s="686" t="str">
        <f t="shared" si="54"/>
        <v>20703</v>
      </c>
      <c r="L500" s="686" t="str">
        <f t="shared" si="55"/>
        <v>2070308</v>
      </c>
    </row>
    <row r="501" s="529" customFormat="1" ht="34.9" hidden="1" customHeight="1" spans="1:12">
      <c r="A501" s="484">
        <v>2070309</v>
      </c>
      <c r="B501" s="243" t="s">
        <v>479</v>
      </c>
      <c r="C501" s="300">
        <v>0</v>
      </c>
      <c r="D501" s="301">
        <v>0</v>
      </c>
      <c r="E501" s="548">
        <v>0</v>
      </c>
      <c r="F501" s="477" t="str">
        <f t="shared" si="49"/>
        <v/>
      </c>
      <c r="G501" s="477" t="str">
        <f t="shared" si="50"/>
        <v/>
      </c>
      <c r="H501" s="731" t="str">
        <f t="shared" si="51"/>
        <v>否</v>
      </c>
      <c r="I501" s="732" t="str">
        <f t="shared" si="52"/>
        <v>项</v>
      </c>
      <c r="J501" s="686" t="str">
        <f t="shared" si="53"/>
        <v>207</v>
      </c>
      <c r="K501" s="686" t="str">
        <f t="shared" si="54"/>
        <v>20703</v>
      </c>
      <c r="L501" s="686" t="str">
        <f t="shared" si="55"/>
        <v>2070309</v>
      </c>
    </row>
    <row r="502" s="529" customFormat="1" ht="34.9" hidden="1" customHeight="1" spans="1:12">
      <c r="A502" s="484">
        <v>2070399</v>
      </c>
      <c r="B502" s="243" t="s">
        <v>480</v>
      </c>
      <c r="C502" s="300">
        <v>0</v>
      </c>
      <c r="D502" s="301">
        <v>0</v>
      </c>
      <c r="E502" s="548">
        <v>0</v>
      </c>
      <c r="F502" s="477" t="str">
        <f t="shared" si="49"/>
        <v/>
      </c>
      <c r="G502" s="477" t="str">
        <f t="shared" si="50"/>
        <v/>
      </c>
      <c r="H502" s="731" t="str">
        <f t="shared" si="51"/>
        <v>否</v>
      </c>
      <c r="I502" s="732" t="str">
        <f t="shared" si="52"/>
        <v>项</v>
      </c>
      <c r="J502" s="686" t="str">
        <f t="shared" si="53"/>
        <v>207</v>
      </c>
      <c r="K502" s="686" t="str">
        <f t="shared" si="54"/>
        <v>20703</v>
      </c>
      <c r="L502" s="686" t="str">
        <f t="shared" si="55"/>
        <v>2070399</v>
      </c>
    </row>
    <row r="503" s="529" customFormat="1" ht="34.9" hidden="1" customHeight="1" spans="1:12">
      <c r="A503" s="482">
        <v>20706</v>
      </c>
      <c r="B503" s="483" t="s">
        <v>481</v>
      </c>
      <c r="C503" s="297">
        <f>SUMIFS(C504:C$1300,$I504:$I$1300,"项",$K504:$K$1300,$A503)</f>
        <v>0</v>
      </c>
      <c r="D503" s="297">
        <f>SUMIFS(D504:D$1300,$I504:$I$1300,"项",$K504:$K$1300,$A503)</f>
        <v>0</v>
      </c>
      <c r="E503" s="297">
        <f>SUMIFS(E504:E$1300,$I504:$I$1300,"项",$K504:$K$1300,$A503)</f>
        <v>0</v>
      </c>
      <c r="F503" s="477" t="str">
        <f t="shared" si="49"/>
        <v/>
      </c>
      <c r="G503" s="477" t="str">
        <f t="shared" si="50"/>
        <v/>
      </c>
      <c r="H503" s="731" t="str">
        <f t="shared" si="51"/>
        <v>否</v>
      </c>
      <c r="I503" s="732" t="str">
        <f t="shared" si="52"/>
        <v>款</v>
      </c>
      <c r="J503" s="686" t="str">
        <f t="shared" si="53"/>
        <v>207</v>
      </c>
      <c r="K503" s="686" t="str">
        <f t="shared" si="54"/>
        <v>20706</v>
      </c>
      <c r="L503" s="686" t="str">
        <f t="shared" si="55"/>
        <v>20706</v>
      </c>
    </row>
    <row r="504" s="529" customFormat="1" ht="34.9" hidden="1" customHeight="1" spans="1:12">
      <c r="A504" s="484">
        <v>2070601</v>
      </c>
      <c r="B504" s="243" t="s">
        <v>151</v>
      </c>
      <c r="C504" s="300">
        <v>0</v>
      </c>
      <c r="D504" s="301">
        <v>0</v>
      </c>
      <c r="E504" s="301">
        <v>0</v>
      </c>
      <c r="F504" s="477" t="str">
        <f t="shared" si="49"/>
        <v/>
      </c>
      <c r="G504" s="477" t="str">
        <f t="shared" si="50"/>
        <v/>
      </c>
      <c r="H504" s="731" t="str">
        <f t="shared" si="51"/>
        <v>否</v>
      </c>
      <c r="I504" s="732" t="str">
        <f t="shared" si="52"/>
        <v>项</v>
      </c>
      <c r="J504" s="686" t="str">
        <f t="shared" si="53"/>
        <v>207</v>
      </c>
      <c r="K504" s="686" t="str">
        <f t="shared" si="54"/>
        <v>20706</v>
      </c>
      <c r="L504" s="686" t="str">
        <f t="shared" si="55"/>
        <v>2070601</v>
      </c>
    </row>
    <row r="505" s="529" customFormat="1" ht="34.9" hidden="1" customHeight="1" spans="1:12">
      <c r="A505" s="484">
        <v>2070602</v>
      </c>
      <c r="B505" s="243" t="s">
        <v>152</v>
      </c>
      <c r="C505" s="300">
        <v>0</v>
      </c>
      <c r="D505" s="301">
        <v>0</v>
      </c>
      <c r="E505" s="548">
        <v>0</v>
      </c>
      <c r="F505" s="477" t="str">
        <f t="shared" si="49"/>
        <v/>
      </c>
      <c r="G505" s="477" t="str">
        <f t="shared" si="50"/>
        <v/>
      </c>
      <c r="H505" s="731" t="str">
        <f t="shared" si="51"/>
        <v>否</v>
      </c>
      <c r="I505" s="732" t="str">
        <f t="shared" si="52"/>
        <v>项</v>
      </c>
      <c r="J505" s="686" t="str">
        <f t="shared" si="53"/>
        <v>207</v>
      </c>
      <c r="K505" s="686" t="str">
        <f t="shared" si="54"/>
        <v>20706</v>
      </c>
      <c r="L505" s="686" t="str">
        <f t="shared" si="55"/>
        <v>2070602</v>
      </c>
    </row>
    <row r="506" s="529" customFormat="1" ht="34.9" hidden="1" customHeight="1" spans="1:12">
      <c r="A506" s="484">
        <v>2070603</v>
      </c>
      <c r="B506" s="243" t="s">
        <v>153</v>
      </c>
      <c r="C506" s="300">
        <v>0</v>
      </c>
      <c r="D506" s="301">
        <v>0</v>
      </c>
      <c r="E506" s="548">
        <v>0</v>
      </c>
      <c r="F506" s="477" t="str">
        <f t="shared" si="49"/>
        <v/>
      </c>
      <c r="G506" s="477" t="str">
        <f t="shared" si="50"/>
        <v/>
      </c>
      <c r="H506" s="731" t="str">
        <f t="shared" si="51"/>
        <v>否</v>
      </c>
      <c r="I506" s="732" t="str">
        <f t="shared" si="52"/>
        <v>项</v>
      </c>
      <c r="J506" s="686" t="str">
        <f t="shared" si="53"/>
        <v>207</v>
      </c>
      <c r="K506" s="686" t="str">
        <f t="shared" si="54"/>
        <v>20706</v>
      </c>
      <c r="L506" s="686" t="str">
        <f t="shared" si="55"/>
        <v>2070603</v>
      </c>
    </row>
    <row r="507" s="529" customFormat="1" ht="34.9" hidden="1" customHeight="1" spans="1:12">
      <c r="A507" s="484">
        <v>2070604</v>
      </c>
      <c r="B507" s="243" t="s">
        <v>482</v>
      </c>
      <c r="C507" s="300">
        <v>0</v>
      </c>
      <c r="D507" s="301">
        <v>0</v>
      </c>
      <c r="E507" s="548">
        <v>0</v>
      </c>
      <c r="F507" s="477" t="str">
        <f t="shared" si="49"/>
        <v/>
      </c>
      <c r="G507" s="477" t="str">
        <f t="shared" si="50"/>
        <v/>
      </c>
      <c r="H507" s="731" t="str">
        <f t="shared" si="51"/>
        <v>否</v>
      </c>
      <c r="I507" s="732" t="str">
        <f t="shared" si="52"/>
        <v>项</v>
      </c>
      <c r="J507" s="686" t="str">
        <f t="shared" si="53"/>
        <v>207</v>
      </c>
      <c r="K507" s="686" t="str">
        <f t="shared" si="54"/>
        <v>20706</v>
      </c>
      <c r="L507" s="686" t="str">
        <f t="shared" si="55"/>
        <v>2070604</v>
      </c>
    </row>
    <row r="508" s="529" customFormat="1" ht="34.9" hidden="1" customHeight="1" spans="1:12">
      <c r="A508" s="484">
        <v>2070605</v>
      </c>
      <c r="B508" s="243" t="s">
        <v>483</v>
      </c>
      <c r="C508" s="300">
        <v>0</v>
      </c>
      <c r="D508" s="301">
        <v>0</v>
      </c>
      <c r="E508" s="548">
        <v>0</v>
      </c>
      <c r="F508" s="477" t="str">
        <f t="shared" si="49"/>
        <v/>
      </c>
      <c r="G508" s="477" t="str">
        <f t="shared" si="50"/>
        <v/>
      </c>
      <c r="H508" s="731" t="str">
        <f t="shared" si="51"/>
        <v>否</v>
      </c>
      <c r="I508" s="732" t="str">
        <f t="shared" si="52"/>
        <v>项</v>
      </c>
      <c r="J508" s="686" t="str">
        <f t="shared" si="53"/>
        <v>207</v>
      </c>
      <c r="K508" s="686" t="str">
        <f t="shared" si="54"/>
        <v>20706</v>
      </c>
      <c r="L508" s="686" t="str">
        <f t="shared" si="55"/>
        <v>2070605</v>
      </c>
    </row>
    <row r="509" s="529" customFormat="1" ht="34.9" hidden="1" customHeight="1" spans="1:12">
      <c r="A509" s="484">
        <v>2070606</v>
      </c>
      <c r="B509" s="243" t="s">
        <v>484</v>
      </c>
      <c r="C509" s="300">
        <v>0</v>
      </c>
      <c r="D509" s="301">
        <v>0</v>
      </c>
      <c r="E509" s="548">
        <v>0</v>
      </c>
      <c r="F509" s="477" t="str">
        <f t="shared" si="49"/>
        <v/>
      </c>
      <c r="G509" s="477" t="str">
        <f t="shared" si="50"/>
        <v/>
      </c>
      <c r="H509" s="731" t="str">
        <f t="shared" si="51"/>
        <v>否</v>
      </c>
      <c r="I509" s="732" t="str">
        <f t="shared" si="52"/>
        <v>项</v>
      </c>
      <c r="J509" s="686" t="str">
        <f t="shared" si="53"/>
        <v>207</v>
      </c>
      <c r="K509" s="686" t="str">
        <f t="shared" si="54"/>
        <v>20706</v>
      </c>
      <c r="L509" s="686" t="str">
        <f t="shared" si="55"/>
        <v>2070606</v>
      </c>
    </row>
    <row r="510" s="529" customFormat="1" ht="34.9" hidden="1" customHeight="1" spans="1:12">
      <c r="A510" s="484">
        <v>2070607</v>
      </c>
      <c r="B510" s="243" t="s">
        <v>485</v>
      </c>
      <c r="C510" s="300">
        <v>0</v>
      </c>
      <c r="D510" s="301">
        <v>0</v>
      </c>
      <c r="E510" s="548">
        <v>0</v>
      </c>
      <c r="F510" s="477" t="str">
        <f t="shared" si="49"/>
        <v/>
      </c>
      <c r="G510" s="477" t="str">
        <f t="shared" si="50"/>
        <v/>
      </c>
      <c r="H510" s="731" t="str">
        <f t="shared" si="51"/>
        <v>否</v>
      </c>
      <c r="I510" s="732" t="str">
        <f t="shared" si="52"/>
        <v>项</v>
      </c>
      <c r="J510" s="686" t="str">
        <f t="shared" si="53"/>
        <v>207</v>
      </c>
      <c r="K510" s="686" t="str">
        <f t="shared" si="54"/>
        <v>20706</v>
      </c>
      <c r="L510" s="686" t="str">
        <f t="shared" si="55"/>
        <v>2070607</v>
      </c>
    </row>
    <row r="511" s="529" customFormat="1" ht="34.9" hidden="1" customHeight="1" spans="1:12">
      <c r="A511" s="484">
        <v>2070699</v>
      </c>
      <c r="B511" s="243" t="s">
        <v>486</v>
      </c>
      <c r="C511" s="300">
        <v>0</v>
      </c>
      <c r="D511" s="301">
        <v>0</v>
      </c>
      <c r="E511" s="548">
        <v>0</v>
      </c>
      <c r="F511" s="477" t="str">
        <f t="shared" si="49"/>
        <v/>
      </c>
      <c r="G511" s="477" t="str">
        <f t="shared" si="50"/>
        <v/>
      </c>
      <c r="H511" s="731" t="str">
        <f t="shared" si="51"/>
        <v>否</v>
      </c>
      <c r="I511" s="732" t="str">
        <f t="shared" si="52"/>
        <v>项</v>
      </c>
      <c r="J511" s="686" t="str">
        <f t="shared" si="53"/>
        <v>207</v>
      </c>
      <c r="K511" s="686" t="str">
        <f t="shared" si="54"/>
        <v>20706</v>
      </c>
      <c r="L511" s="686" t="str">
        <f t="shared" si="55"/>
        <v>2070699</v>
      </c>
    </row>
    <row r="512" s="529" customFormat="1" ht="34.9" customHeight="1" spans="1:12">
      <c r="A512" s="482">
        <v>20708</v>
      </c>
      <c r="B512" s="483" t="s">
        <v>487</v>
      </c>
      <c r="C512" s="693">
        <f>SUMIFS(C513:C$1300,$I513:$I$1300,"项",$K513:$K$1300,$A512)</f>
        <v>13</v>
      </c>
      <c r="D512" s="693">
        <f>SUMIFS(D513:D$1300,$I513:$I$1300,"项",$K513:$K$1300,$A512)</f>
        <v>171</v>
      </c>
      <c r="E512" s="693">
        <f>SUMIFS(E513:E$1300,$I513:$I$1300,"项",$K513:$K$1300,$A512)</f>
        <v>143</v>
      </c>
      <c r="F512" s="477">
        <f t="shared" si="49"/>
        <v>10</v>
      </c>
      <c r="G512" s="477">
        <f t="shared" si="50"/>
        <v>0.83625730994152</v>
      </c>
      <c r="H512" s="731" t="str">
        <f t="shared" si="51"/>
        <v>是</v>
      </c>
      <c r="I512" s="732" t="str">
        <f t="shared" si="52"/>
        <v>款</v>
      </c>
      <c r="J512" s="686" t="str">
        <f t="shared" si="53"/>
        <v>207</v>
      </c>
      <c r="K512" s="686" t="str">
        <f t="shared" si="54"/>
        <v>20708</v>
      </c>
      <c r="L512" s="686" t="str">
        <f t="shared" si="55"/>
        <v>20708</v>
      </c>
    </row>
    <row r="513" s="529" customFormat="1" ht="34.9" hidden="1" customHeight="1" spans="1:12">
      <c r="A513" s="484">
        <v>2070801</v>
      </c>
      <c r="B513" s="243" t="s">
        <v>151</v>
      </c>
      <c r="C513" s="300">
        <v>0</v>
      </c>
      <c r="D513" s="301">
        <v>0</v>
      </c>
      <c r="E513" s="548">
        <v>0</v>
      </c>
      <c r="F513" s="477" t="str">
        <f t="shared" si="49"/>
        <v/>
      </c>
      <c r="G513" s="477" t="str">
        <f t="shared" si="50"/>
        <v/>
      </c>
      <c r="H513" s="731" t="str">
        <f t="shared" si="51"/>
        <v>否</v>
      </c>
      <c r="I513" s="732" t="str">
        <f t="shared" si="52"/>
        <v>项</v>
      </c>
      <c r="J513" s="686" t="str">
        <f t="shared" si="53"/>
        <v>207</v>
      </c>
      <c r="K513" s="686" t="str">
        <f t="shared" si="54"/>
        <v>20708</v>
      </c>
      <c r="L513" s="686" t="str">
        <f t="shared" si="55"/>
        <v>2070801</v>
      </c>
    </row>
    <row r="514" s="529" customFormat="1" ht="34.9" hidden="1" customHeight="1" spans="1:12">
      <c r="A514" s="484">
        <v>2070802</v>
      </c>
      <c r="B514" s="243" t="s">
        <v>152</v>
      </c>
      <c r="C514" s="300">
        <v>0</v>
      </c>
      <c r="D514" s="301">
        <v>0</v>
      </c>
      <c r="E514" s="548">
        <v>0</v>
      </c>
      <c r="F514" s="477" t="str">
        <f t="shared" si="49"/>
        <v/>
      </c>
      <c r="G514" s="477" t="str">
        <f t="shared" si="50"/>
        <v/>
      </c>
      <c r="H514" s="731" t="str">
        <f t="shared" si="51"/>
        <v>否</v>
      </c>
      <c r="I514" s="732" t="str">
        <f t="shared" si="52"/>
        <v>项</v>
      </c>
      <c r="J514" s="686" t="str">
        <f t="shared" si="53"/>
        <v>207</v>
      </c>
      <c r="K514" s="686" t="str">
        <f t="shared" si="54"/>
        <v>20708</v>
      </c>
      <c r="L514" s="686" t="str">
        <f t="shared" si="55"/>
        <v>2070802</v>
      </c>
    </row>
    <row r="515" s="529" customFormat="1" ht="34.9" hidden="1" customHeight="1" spans="1:12">
      <c r="A515" s="484">
        <v>2070803</v>
      </c>
      <c r="B515" s="243" t="s">
        <v>153</v>
      </c>
      <c r="C515" s="300">
        <v>0</v>
      </c>
      <c r="D515" s="301">
        <v>0</v>
      </c>
      <c r="E515" s="301">
        <v>0</v>
      </c>
      <c r="F515" s="477" t="str">
        <f t="shared" si="49"/>
        <v/>
      </c>
      <c r="G515" s="477" t="str">
        <f t="shared" si="50"/>
        <v/>
      </c>
      <c r="H515" s="731" t="str">
        <f t="shared" si="51"/>
        <v>否</v>
      </c>
      <c r="I515" s="732" t="str">
        <f t="shared" si="52"/>
        <v>项</v>
      </c>
      <c r="J515" s="686" t="str">
        <f t="shared" si="53"/>
        <v>207</v>
      </c>
      <c r="K515" s="686" t="str">
        <f t="shared" si="54"/>
        <v>20708</v>
      </c>
      <c r="L515" s="686" t="str">
        <f t="shared" si="55"/>
        <v>2070803</v>
      </c>
    </row>
    <row r="516" s="529" customFormat="1" ht="34.9" hidden="1" customHeight="1" spans="1:12">
      <c r="A516" s="484">
        <v>2070806</v>
      </c>
      <c r="B516" s="243" t="s">
        <v>488</v>
      </c>
      <c r="C516" s="300">
        <v>0</v>
      </c>
      <c r="D516" s="301">
        <v>0</v>
      </c>
      <c r="E516" s="548">
        <v>0</v>
      </c>
      <c r="F516" s="477" t="str">
        <f t="shared" si="49"/>
        <v/>
      </c>
      <c r="G516" s="477" t="str">
        <f t="shared" si="50"/>
        <v/>
      </c>
      <c r="H516" s="731" t="str">
        <f t="shared" si="51"/>
        <v>否</v>
      </c>
      <c r="I516" s="732" t="str">
        <f t="shared" si="52"/>
        <v>项</v>
      </c>
      <c r="J516" s="686" t="str">
        <f t="shared" si="53"/>
        <v>207</v>
      </c>
      <c r="K516" s="686" t="str">
        <f t="shared" si="54"/>
        <v>20708</v>
      </c>
      <c r="L516" s="686" t="str">
        <f t="shared" si="55"/>
        <v>2070806</v>
      </c>
    </row>
    <row r="517" s="529" customFormat="1" ht="34.9" hidden="1" customHeight="1" spans="1:12">
      <c r="A517" s="484">
        <v>2070807</v>
      </c>
      <c r="B517" s="243" t="s">
        <v>489</v>
      </c>
      <c r="C517" s="300">
        <v>0</v>
      </c>
      <c r="D517" s="301">
        <v>0</v>
      </c>
      <c r="E517" s="548">
        <v>0</v>
      </c>
      <c r="F517" s="477" t="str">
        <f t="shared" ref="F517:F580" si="56">IF(C517&lt;&gt;0,E517/C517-1,"")</f>
        <v/>
      </c>
      <c r="G517" s="477" t="str">
        <f t="shared" ref="G517:G580" si="57">IF(D517&lt;&gt;0,E517/D517,"")</f>
        <v/>
      </c>
      <c r="H517" s="731" t="str">
        <f t="shared" ref="H517:H580" si="58">IF(LEN(A517)=3,"是",IF(B517&lt;&gt;"",IF(SUM(C517:E517)&lt;&gt;0,"是","否"),"是"))</f>
        <v>否</v>
      </c>
      <c r="I517" s="732" t="str">
        <f t="shared" ref="I517:I580" si="59">_xlfn.IFS(LEN(A517)=3,"类",LEN(A517)=5,"款",LEN(A517)=7,"项")</f>
        <v>项</v>
      </c>
      <c r="J517" s="686" t="str">
        <f t="shared" ref="J517:J580" si="60">LEFT(A517,3)</f>
        <v>207</v>
      </c>
      <c r="K517" s="686" t="str">
        <f t="shared" ref="K517:K580" si="61">LEFT(A517,5)</f>
        <v>20708</v>
      </c>
      <c r="L517" s="686" t="str">
        <f t="shared" ref="L517:L580" si="62">LEFT(A517,7)</f>
        <v>2070807</v>
      </c>
    </row>
    <row r="518" s="529" customFormat="1" ht="34.9" hidden="1" customHeight="1" spans="1:12">
      <c r="A518" s="484">
        <v>2070808</v>
      </c>
      <c r="B518" s="243" t="s">
        <v>490</v>
      </c>
      <c r="C518" s="300">
        <v>0</v>
      </c>
      <c r="D518" s="301">
        <v>0</v>
      </c>
      <c r="E518" s="548">
        <v>0</v>
      </c>
      <c r="F518" s="477" t="str">
        <f t="shared" si="56"/>
        <v/>
      </c>
      <c r="G518" s="477" t="str">
        <f t="shared" si="57"/>
        <v/>
      </c>
      <c r="H518" s="731" t="str">
        <f t="shared" si="58"/>
        <v>否</v>
      </c>
      <c r="I518" s="732" t="str">
        <f t="shared" si="59"/>
        <v>项</v>
      </c>
      <c r="J518" s="686" t="str">
        <f t="shared" si="60"/>
        <v>207</v>
      </c>
      <c r="K518" s="686" t="str">
        <f t="shared" si="61"/>
        <v>20708</v>
      </c>
      <c r="L518" s="686" t="str">
        <f t="shared" si="62"/>
        <v>2070808</v>
      </c>
    </row>
    <row r="519" s="529" customFormat="1" ht="34.9" customHeight="1" spans="1:12">
      <c r="A519" s="484">
        <v>2070899</v>
      </c>
      <c r="B519" s="243" t="s">
        <v>491</v>
      </c>
      <c r="C519" s="561">
        <v>13</v>
      </c>
      <c r="D519" s="561">
        <v>171</v>
      </c>
      <c r="E519" s="478">
        <v>143</v>
      </c>
      <c r="F519" s="477">
        <f t="shared" si="56"/>
        <v>10</v>
      </c>
      <c r="G519" s="477">
        <f t="shared" si="57"/>
        <v>0.83625730994152</v>
      </c>
      <c r="H519" s="731" t="str">
        <f t="shared" si="58"/>
        <v>是</v>
      </c>
      <c r="I519" s="732" t="str">
        <f t="shared" si="59"/>
        <v>项</v>
      </c>
      <c r="J519" s="686" t="str">
        <f t="shared" si="60"/>
        <v>207</v>
      </c>
      <c r="K519" s="686" t="str">
        <f t="shared" si="61"/>
        <v>20708</v>
      </c>
      <c r="L519" s="686" t="str">
        <f t="shared" si="62"/>
        <v>2070899</v>
      </c>
    </row>
    <row r="520" s="529" customFormat="1" ht="34.9" customHeight="1" spans="1:12">
      <c r="A520" s="482">
        <v>20799</v>
      </c>
      <c r="B520" s="483" t="s">
        <v>492</v>
      </c>
      <c r="C520" s="693">
        <f>SUMIFS(C521:C$1300,$I521:$I$1300,"项",$K521:$K$1300,$A520)</f>
        <v>413</v>
      </c>
      <c r="D520" s="693">
        <f>SUMIFS(D521:D$1300,$I521:$I$1300,"项",$K521:$K$1300,$A520)</f>
        <v>40</v>
      </c>
      <c r="E520" s="693">
        <f>SUMIFS(E521:E$1300,$I521:$I$1300,"项",$K521:$K$1300,$A520)</f>
        <v>15</v>
      </c>
      <c r="F520" s="477">
        <f t="shared" si="56"/>
        <v>-0.963680387409201</v>
      </c>
      <c r="G520" s="477">
        <f t="shared" si="57"/>
        <v>0.375</v>
      </c>
      <c r="H520" s="731" t="str">
        <f t="shared" si="58"/>
        <v>是</v>
      </c>
      <c r="I520" s="732" t="str">
        <f t="shared" si="59"/>
        <v>款</v>
      </c>
      <c r="J520" s="686" t="str">
        <f t="shared" si="60"/>
        <v>207</v>
      </c>
      <c r="K520" s="686" t="str">
        <f t="shared" si="61"/>
        <v>20799</v>
      </c>
      <c r="L520" s="686" t="str">
        <f t="shared" si="62"/>
        <v>20799</v>
      </c>
    </row>
    <row r="521" s="529" customFormat="1" ht="34.9" hidden="1" customHeight="1" spans="1:12">
      <c r="A521" s="484">
        <v>2079902</v>
      </c>
      <c r="B521" s="243" t="s">
        <v>493</v>
      </c>
      <c r="C521" s="300">
        <v>0</v>
      </c>
      <c r="D521" s="301">
        <v>0</v>
      </c>
      <c r="E521" s="548">
        <v>0</v>
      </c>
      <c r="F521" s="477" t="str">
        <f t="shared" si="56"/>
        <v/>
      </c>
      <c r="G521" s="477" t="str">
        <f t="shared" si="57"/>
        <v/>
      </c>
      <c r="H521" s="731" t="str">
        <f t="shared" si="58"/>
        <v>否</v>
      </c>
      <c r="I521" s="732" t="str">
        <f t="shared" si="59"/>
        <v>项</v>
      </c>
      <c r="J521" s="686" t="str">
        <f t="shared" si="60"/>
        <v>207</v>
      </c>
      <c r="K521" s="686" t="str">
        <f t="shared" si="61"/>
        <v>20799</v>
      </c>
      <c r="L521" s="686" t="str">
        <f t="shared" si="62"/>
        <v>2079902</v>
      </c>
    </row>
    <row r="522" s="529" customFormat="1" ht="34.9" customHeight="1" spans="1:12">
      <c r="A522" s="484">
        <v>2079903</v>
      </c>
      <c r="B522" s="243" t="s">
        <v>494</v>
      </c>
      <c r="C522" s="561">
        <v>0</v>
      </c>
      <c r="D522" s="561">
        <v>0</v>
      </c>
      <c r="E522" s="478">
        <v>15</v>
      </c>
      <c r="F522" s="477" t="str">
        <f t="shared" si="56"/>
        <v/>
      </c>
      <c r="G522" s="477" t="str">
        <f t="shared" si="57"/>
        <v/>
      </c>
      <c r="H522" s="731" t="str">
        <f t="shared" si="58"/>
        <v>是</v>
      </c>
      <c r="I522" s="732" t="str">
        <f t="shared" si="59"/>
        <v>项</v>
      </c>
      <c r="J522" s="686" t="str">
        <f t="shared" si="60"/>
        <v>207</v>
      </c>
      <c r="K522" s="686" t="str">
        <f t="shared" si="61"/>
        <v>20799</v>
      </c>
      <c r="L522" s="686" t="str">
        <f t="shared" si="62"/>
        <v>2079903</v>
      </c>
    </row>
    <row r="523" s="529" customFormat="1" ht="34.9" customHeight="1" spans="1:12">
      <c r="A523" s="484">
        <v>2079999</v>
      </c>
      <c r="B523" s="243" t="s">
        <v>495</v>
      </c>
      <c r="C523" s="561">
        <v>413</v>
      </c>
      <c r="D523" s="561">
        <v>40</v>
      </c>
      <c r="E523" s="478">
        <v>0</v>
      </c>
      <c r="F523" s="477">
        <f t="shared" si="56"/>
        <v>-1</v>
      </c>
      <c r="G523" s="477">
        <f t="shared" si="57"/>
        <v>0</v>
      </c>
      <c r="H523" s="731" t="str">
        <f t="shared" si="58"/>
        <v>是</v>
      </c>
      <c r="I523" s="732" t="str">
        <f t="shared" si="59"/>
        <v>项</v>
      </c>
      <c r="J523" s="686" t="str">
        <f t="shared" si="60"/>
        <v>207</v>
      </c>
      <c r="K523" s="686" t="str">
        <f t="shared" si="61"/>
        <v>20799</v>
      </c>
      <c r="L523" s="686" t="str">
        <f t="shared" si="62"/>
        <v>2079999</v>
      </c>
    </row>
    <row r="524" s="529" customFormat="1" ht="34.9" customHeight="1" spans="1:12">
      <c r="A524" s="730">
        <v>208</v>
      </c>
      <c r="B524" s="185" t="s">
        <v>97</v>
      </c>
      <c r="C524" s="353">
        <f>SUMIFS(C525:C$1300,$I525:$I$1300,"款",$J525:$J$1300,$A524)</f>
        <v>93180</v>
      </c>
      <c r="D524" s="353">
        <f>SUMIFS(D525:D$1300,$I525:$I$1300,"款",$J525:$J$1300,$A524)</f>
        <v>97928</v>
      </c>
      <c r="E524" s="353">
        <f>SUMIFS(E525:E$1300,$I525:$I$1300,"款",$J525:$J$1300,$A524)</f>
        <v>88376</v>
      </c>
      <c r="F524" s="471">
        <f t="shared" si="56"/>
        <v>-0.0515561279244473</v>
      </c>
      <c r="G524" s="471">
        <f t="shared" si="57"/>
        <v>0.902458949432236</v>
      </c>
      <c r="H524" s="731" t="str">
        <f t="shared" si="58"/>
        <v>是</v>
      </c>
      <c r="I524" s="732" t="str">
        <f t="shared" si="59"/>
        <v>类</v>
      </c>
      <c r="J524" s="686" t="str">
        <f t="shared" si="60"/>
        <v>208</v>
      </c>
      <c r="K524" s="686" t="str">
        <f t="shared" si="61"/>
        <v>208</v>
      </c>
      <c r="L524" s="686" t="str">
        <f t="shared" si="62"/>
        <v>208</v>
      </c>
    </row>
    <row r="525" s="529" customFormat="1" ht="34.9" customHeight="1" spans="1:12">
      <c r="A525" s="482">
        <v>20801</v>
      </c>
      <c r="B525" s="483" t="s">
        <v>496</v>
      </c>
      <c r="C525" s="693">
        <f>SUMIFS(C526:C$1300,$I526:$I$1300,"项",$K526:$K$1300,$A525)</f>
        <v>1772</v>
      </c>
      <c r="D525" s="693">
        <f>SUMIFS(D526:D$1300,$I526:$I$1300,"项",$K526:$K$1300,$A525)</f>
        <v>1625</v>
      </c>
      <c r="E525" s="693">
        <f>SUMIFS(E526:E$1300,$I526:$I$1300,"项",$K526:$K$1300,$A525)</f>
        <v>1533</v>
      </c>
      <c r="F525" s="477">
        <f t="shared" si="56"/>
        <v>-0.134875846501129</v>
      </c>
      <c r="G525" s="477">
        <f t="shared" si="57"/>
        <v>0.943384615384615</v>
      </c>
      <c r="H525" s="731" t="str">
        <f t="shared" si="58"/>
        <v>是</v>
      </c>
      <c r="I525" s="732" t="str">
        <f t="shared" si="59"/>
        <v>款</v>
      </c>
      <c r="J525" s="686" t="str">
        <f t="shared" si="60"/>
        <v>208</v>
      </c>
      <c r="K525" s="686" t="str">
        <f t="shared" si="61"/>
        <v>20801</v>
      </c>
      <c r="L525" s="686" t="str">
        <f t="shared" si="62"/>
        <v>20801</v>
      </c>
    </row>
    <row r="526" s="529" customFormat="1" ht="34.9" customHeight="1" spans="1:12">
      <c r="A526" s="484">
        <v>2080101</v>
      </c>
      <c r="B526" s="243" t="s">
        <v>151</v>
      </c>
      <c r="C526" s="561">
        <v>585</v>
      </c>
      <c r="D526" s="561">
        <v>376</v>
      </c>
      <c r="E526" s="478">
        <v>397</v>
      </c>
      <c r="F526" s="477">
        <f t="shared" si="56"/>
        <v>-0.321367521367521</v>
      </c>
      <c r="G526" s="477">
        <f t="shared" si="57"/>
        <v>1.05585106382979</v>
      </c>
      <c r="H526" s="731" t="str">
        <f t="shared" si="58"/>
        <v>是</v>
      </c>
      <c r="I526" s="732" t="str">
        <f t="shared" si="59"/>
        <v>项</v>
      </c>
      <c r="J526" s="686" t="str">
        <f t="shared" si="60"/>
        <v>208</v>
      </c>
      <c r="K526" s="686" t="str">
        <f t="shared" si="61"/>
        <v>20801</v>
      </c>
      <c r="L526" s="686" t="str">
        <f t="shared" si="62"/>
        <v>2080101</v>
      </c>
    </row>
    <row r="527" s="529" customFormat="1" ht="34.9" hidden="1" customHeight="1" spans="1:12">
      <c r="A527" s="484">
        <v>2080102</v>
      </c>
      <c r="B527" s="243" t="s">
        <v>152</v>
      </c>
      <c r="C527" s="300">
        <v>0</v>
      </c>
      <c r="D527" s="301">
        <v>0</v>
      </c>
      <c r="E527" s="548">
        <v>0</v>
      </c>
      <c r="F527" s="477" t="str">
        <f t="shared" si="56"/>
        <v/>
      </c>
      <c r="G527" s="477" t="str">
        <f t="shared" si="57"/>
        <v/>
      </c>
      <c r="H527" s="731" t="str">
        <f t="shared" si="58"/>
        <v>否</v>
      </c>
      <c r="I527" s="732" t="str">
        <f t="shared" si="59"/>
        <v>项</v>
      </c>
      <c r="J527" s="686" t="str">
        <f t="shared" si="60"/>
        <v>208</v>
      </c>
      <c r="K527" s="686" t="str">
        <f t="shared" si="61"/>
        <v>20801</v>
      </c>
      <c r="L527" s="686" t="str">
        <f t="shared" si="62"/>
        <v>2080102</v>
      </c>
    </row>
    <row r="528" s="529" customFormat="1" ht="34.9" hidden="1" customHeight="1" spans="1:12">
      <c r="A528" s="484">
        <v>2080103</v>
      </c>
      <c r="B528" s="243" t="s">
        <v>153</v>
      </c>
      <c r="C528" s="300">
        <v>0</v>
      </c>
      <c r="D528" s="301">
        <v>0</v>
      </c>
      <c r="E528" s="548">
        <v>0</v>
      </c>
      <c r="F528" s="477" t="str">
        <f t="shared" si="56"/>
        <v/>
      </c>
      <c r="G528" s="477" t="str">
        <f t="shared" si="57"/>
        <v/>
      </c>
      <c r="H528" s="731" t="str">
        <f t="shared" si="58"/>
        <v>否</v>
      </c>
      <c r="I528" s="732" t="str">
        <f t="shared" si="59"/>
        <v>项</v>
      </c>
      <c r="J528" s="686" t="str">
        <f t="shared" si="60"/>
        <v>208</v>
      </c>
      <c r="K528" s="686" t="str">
        <f t="shared" si="61"/>
        <v>20801</v>
      </c>
      <c r="L528" s="686" t="str">
        <f t="shared" si="62"/>
        <v>2080103</v>
      </c>
    </row>
    <row r="529" s="529" customFormat="1" ht="34.9" hidden="1" customHeight="1" spans="1:12">
      <c r="A529" s="484">
        <v>2080104</v>
      </c>
      <c r="B529" s="243" t="s">
        <v>497</v>
      </c>
      <c r="C529" s="300">
        <v>0</v>
      </c>
      <c r="D529" s="301">
        <v>0</v>
      </c>
      <c r="E529" s="548">
        <v>0</v>
      </c>
      <c r="F529" s="477" t="str">
        <f t="shared" si="56"/>
        <v/>
      </c>
      <c r="G529" s="477" t="str">
        <f t="shared" si="57"/>
        <v/>
      </c>
      <c r="H529" s="731" t="str">
        <f t="shared" si="58"/>
        <v>否</v>
      </c>
      <c r="I529" s="732" t="str">
        <f t="shared" si="59"/>
        <v>项</v>
      </c>
      <c r="J529" s="686" t="str">
        <f t="shared" si="60"/>
        <v>208</v>
      </c>
      <c r="K529" s="686" t="str">
        <f t="shared" si="61"/>
        <v>20801</v>
      </c>
      <c r="L529" s="686" t="str">
        <f t="shared" si="62"/>
        <v>2080104</v>
      </c>
    </row>
    <row r="530" s="529" customFormat="1" ht="34.9" hidden="1" customHeight="1" spans="1:12">
      <c r="A530" s="484">
        <v>2080105</v>
      </c>
      <c r="B530" s="243" t="s">
        <v>498</v>
      </c>
      <c r="C530" s="300">
        <v>0</v>
      </c>
      <c r="D530" s="301">
        <v>0</v>
      </c>
      <c r="E530" s="548">
        <v>0</v>
      </c>
      <c r="F530" s="477" t="str">
        <f t="shared" si="56"/>
        <v/>
      </c>
      <c r="G530" s="477" t="str">
        <f t="shared" si="57"/>
        <v/>
      </c>
      <c r="H530" s="731" t="str">
        <f t="shared" si="58"/>
        <v>否</v>
      </c>
      <c r="I530" s="732" t="str">
        <f t="shared" si="59"/>
        <v>项</v>
      </c>
      <c r="J530" s="686" t="str">
        <f t="shared" si="60"/>
        <v>208</v>
      </c>
      <c r="K530" s="686" t="str">
        <f t="shared" si="61"/>
        <v>20801</v>
      </c>
      <c r="L530" s="686" t="str">
        <f t="shared" si="62"/>
        <v>2080105</v>
      </c>
    </row>
    <row r="531" s="529" customFormat="1" ht="34.9" hidden="1" customHeight="1" spans="1:12">
      <c r="A531" s="484">
        <v>2080106</v>
      </c>
      <c r="B531" s="243" t="s">
        <v>499</v>
      </c>
      <c r="C531" s="300">
        <v>0</v>
      </c>
      <c r="D531" s="301">
        <v>0</v>
      </c>
      <c r="E531" s="548">
        <v>0</v>
      </c>
      <c r="F531" s="477" t="str">
        <f t="shared" si="56"/>
        <v/>
      </c>
      <c r="G531" s="477" t="str">
        <f t="shared" si="57"/>
        <v/>
      </c>
      <c r="H531" s="731" t="str">
        <f t="shared" si="58"/>
        <v>否</v>
      </c>
      <c r="I531" s="732" t="str">
        <f t="shared" si="59"/>
        <v>项</v>
      </c>
      <c r="J531" s="686" t="str">
        <f t="shared" si="60"/>
        <v>208</v>
      </c>
      <c r="K531" s="686" t="str">
        <f t="shared" si="61"/>
        <v>20801</v>
      </c>
      <c r="L531" s="686" t="str">
        <f t="shared" si="62"/>
        <v>2080106</v>
      </c>
    </row>
    <row r="532" s="529" customFormat="1" ht="34.9" hidden="1" customHeight="1" spans="1:12">
      <c r="A532" s="484">
        <v>2080107</v>
      </c>
      <c r="B532" s="243" t="s">
        <v>500</v>
      </c>
      <c r="C532" s="300">
        <v>0</v>
      </c>
      <c r="D532" s="301">
        <v>0</v>
      </c>
      <c r="E532" s="301">
        <v>0</v>
      </c>
      <c r="F532" s="477" t="str">
        <f t="shared" si="56"/>
        <v/>
      </c>
      <c r="G532" s="477" t="str">
        <f t="shared" si="57"/>
        <v/>
      </c>
      <c r="H532" s="731" t="str">
        <f t="shared" si="58"/>
        <v>否</v>
      </c>
      <c r="I532" s="732" t="str">
        <f t="shared" si="59"/>
        <v>项</v>
      </c>
      <c r="J532" s="686" t="str">
        <f t="shared" si="60"/>
        <v>208</v>
      </c>
      <c r="K532" s="686" t="str">
        <f t="shared" si="61"/>
        <v>20801</v>
      </c>
      <c r="L532" s="686" t="str">
        <f t="shared" si="62"/>
        <v>2080107</v>
      </c>
    </row>
    <row r="533" s="529" customFormat="1" ht="34.9" hidden="1" customHeight="1" spans="1:12">
      <c r="A533" s="484">
        <v>2080108</v>
      </c>
      <c r="B533" s="243" t="s">
        <v>192</v>
      </c>
      <c r="C533" s="300">
        <v>0</v>
      </c>
      <c r="D533" s="301">
        <v>0</v>
      </c>
      <c r="E533" s="548">
        <v>0</v>
      </c>
      <c r="F533" s="477" t="str">
        <f t="shared" si="56"/>
        <v/>
      </c>
      <c r="G533" s="477" t="str">
        <f t="shared" si="57"/>
        <v/>
      </c>
      <c r="H533" s="731" t="str">
        <f t="shared" si="58"/>
        <v>否</v>
      </c>
      <c r="I533" s="732" t="str">
        <f t="shared" si="59"/>
        <v>项</v>
      </c>
      <c r="J533" s="686" t="str">
        <f t="shared" si="60"/>
        <v>208</v>
      </c>
      <c r="K533" s="686" t="str">
        <f t="shared" si="61"/>
        <v>20801</v>
      </c>
      <c r="L533" s="686" t="str">
        <f t="shared" si="62"/>
        <v>2080108</v>
      </c>
    </row>
    <row r="534" s="529" customFormat="1" ht="34.9" customHeight="1" spans="1:12">
      <c r="A534" s="484">
        <v>2080109</v>
      </c>
      <c r="B534" s="243" t="s">
        <v>501</v>
      </c>
      <c r="C534" s="561">
        <v>890</v>
      </c>
      <c r="D534" s="561">
        <v>949</v>
      </c>
      <c r="E534" s="478">
        <v>1066</v>
      </c>
      <c r="F534" s="477">
        <f t="shared" si="56"/>
        <v>0.197752808988764</v>
      </c>
      <c r="G534" s="477">
        <f t="shared" si="57"/>
        <v>1.12328767123288</v>
      </c>
      <c r="H534" s="731" t="str">
        <f t="shared" si="58"/>
        <v>是</v>
      </c>
      <c r="I534" s="732" t="str">
        <f t="shared" si="59"/>
        <v>项</v>
      </c>
      <c r="J534" s="686" t="str">
        <f t="shared" si="60"/>
        <v>208</v>
      </c>
      <c r="K534" s="686" t="str">
        <f t="shared" si="61"/>
        <v>20801</v>
      </c>
      <c r="L534" s="686" t="str">
        <f t="shared" si="62"/>
        <v>2080109</v>
      </c>
    </row>
    <row r="535" s="529" customFormat="1" ht="34.9" hidden="1" customHeight="1" spans="1:12">
      <c r="A535" s="484">
        <v>2080110</v>
      </c>
      <c r="B535" s="243" t="s">
        <v>502</v>
      </c>
      <c r="C535" s="300">
        <v>0</v>
      </c>
      <c r="D535" s="301">
        <v>0</v>
      </c>
      <c r="E535" s="548">
        <v>0</v>
      </c>
      <c r="F535" s="477" t="str">
        <f t="shared" si="56"/>
        <v/>
      </c>
      <c r="G535" s="477" t="str">
        <f t="shared" si="57"/>
        <v/>
      </c>
      <c r="H535" s="731" t="str">
        <f t="shared" si="58"/>
        <v>否</v>
      </c>
      <c r="I535" s="732" t="str">
        <f t="shared" si="59"/>
        <v>项</v>
      </c>
      <c r="J535" s="686" t="str">
        <f t="shared" si="60"/>
        <v>208</v>
      </c>
      <c r="K535" s="686" t="str">
        <f t="shared" si="61"/>
        <v>20801</v>
      </c>
      <c r="L535" s="686" t="str">
        <f t="shared" si="62"/>
        <v>2080110</v>
      </c>
    </row>
    <row r="536" s="529" customFormat="1" ht="34.9" customHeight="1" spans="1:12">
      <c r="A536" s="484">
        <v>2080111</v>
      </c>
      <c r="B536" s="243" t="s">
        <v>503</v>
      </c>
      <c r="C536" s="561">
        <v>162</v>
      </c>
      <c r="D536" s="561">
        <v>0</v>
      </c>
      <c r="E536" s="561">
        <v>0</v>
      </c>
      <c r="F536" s="477">
        <f t="shared" si="56"/>
        <v>-1</v>
      </c>
      <c r="G536" s="477" t="str">
        <f t="shared" si="57"/>
        <v/>
      </c>
      <c r="H536" s="731" t="str">
        <f t="shared" si="58"/>
        <v>是</v>
      </c>
      <c r="I536" s="732" t="str">
        <f t="shared" si="59"/>
        <v>项</v>
      </c>
      <c r="J536" s="686" t="str">
        <f t="shared" si="60"/>
        <v>208</v>
      </c>
      <c r="K536" s="686" t="str">
        <f t="shared" si="61"/>
        <v>20801</v>
      </c>
      <c r="L536" s="686" t="str">
        <f t="shared" si="62"/>
        <v>2080111</v>
      </c>
    </row>
    <row r="537" s="529" customFormat="1" ht="34.9" hidden="1" customHeight="1" spans="1:12">
      <c r="A537" s="484">
        <v>2080112</v>
      </c>
      <c r="B537" s="243" t="s">
        <v>504</v>
      </c>
      <c r="C537" s="300">
        <v>0</v>
      </c>
      <c r="D537" s="301">
        <v>0</v>
      </c>
      <c r="E537" s="301">
        <v>0</v>
      </c>
      <c r="F537" s="477" t="str">
        <f t="shared" si="56"/>
        <v/>
      </c>
      <c r="G537" s="477" t="str">
        <f t="shared" si="57"/>
        <v/>
      </c>
      <c r="H537" s="731" t="str">
        <f t="shared" si="58"/>
        <v>否</v>
      </c>
      <c r="I537" s="732" t="str">
        <f t="shared" si="59"/>
        <v>项</v>
      </c>
      <c r="J537" s="686" t="str">
        <f t="shared" si="60"/>
        <v>208</v>
      </c>
      <c r="K537" s="686" t="str">
        <f t="shared" si="61"/>
        <v>20801</v>
      </c>
      <c r="L537" s="686" t="str">
        <f t="shared" si="62"/>
        <v>2080112</v>
      </c>
    </row>
    <row r="538" s="529" customFormat="1" ht="34.9" hidden="1" customHeight="1" spans="1:12">
      <c r="A538" s="484">
        <v>2080113</v>
      </c>
      <c r="B538" s="243" t="s">
        <v>505</v>
      </c>
      <c r="C538" s="300">
        <v>0</v>
      </c>
      <c r="D538" s="301">
        <v>0</v>
      </c>
      <c r="E538" s="548">
        <v>0</v>
      </c>
      <c r="F538" s="477" t="str">
        <f t="shared" si="56"/>
        <v/>
      </c>
      <c r="G538" s="477" t="str">
        <f t="shared" si="57"/>
        <v/>
      </c>
      <c r="H538" s="731" t="str">
        <f t="shared" si="58"/>
        <v>否</v>
      </c>
      <c r="I538" s="732" t="str">
        <f t="shared" si="59"/>
        <v>项</v>
      </c>
      <c r="J538" s="686" t="str">
        <f t="shared" si="60"/>
        <v>208</v>
      </c>
      <c r="K538" s="686" t="str">
        <f t="shared" si="61"/>
        <v>20801</v>
      </c>
      <c r="L538" s="686" t="str">
        <f t="shared" si="62"/>
        <v>2080113</v>
      </c>
    </row>
    <row r="539" s="529" customFormat="1" ht="34.9" hidden="1" customHeight="1" spans="1:12">
      <c r="A539" s="484">
        <v>2080114</v>
      </c>
      <c r="B539" s="243" t="s">
        <v>506</v>
      </c>
      <c r="C539" s="300">
        <v>0</v>
      </c>
      <c r="D539" s="301">
        <v>0</v>
      </c>
      <c r="E539" s="548">
        <v>0</v>
      </c>
      <c r="F539" s="477" t="str">
        <f t="shared" si="56"/>
        <v/>
      </c>
      <c r="G539" s="477" t="str">
        <f t="shared" si="57"/>
        <v/>
      </c>
      <c r="H539" s="731" t="str">
        <f t="shared" si="58"/>
        <v>否</v>
      </c>
      <c r="I539" s="732" t="str">
        <f t="shared" si="59"/>
        <v>项</v>
      </c>
      <c r="J539" s="686" t="str">
        <f t="shared" si="60"/>
        <v>208</v>
      </c>
      <c r="K539" s="686" t="str">
        <f t="shared" si="61"/>
        <v>20801</v>
      </c>
      <c r="L539" s="686" t="str">
        <f t="shared" si="62"/>
        <v>2080114</v>
      </c>
    </row>
    <row r="540" s="529" customFormat="1" ht="34.9" hidden="1" customHeight="1" spans="1:12">
      <c r="A540" s="484">
        <v>2080115</v>
      </c>
      <c r="B540" s="243" t="s">
        <v>507</v>
      </c>
      <c r="C540" s="300">
        <v>0</v>
      </c>
      <c r="D540" s="301">
        <v>0</v>
      </c>
      <c r="E540" s="548">
        <v>0</v>
      </c>
      <c r="F540" s="477" t="str">
        <f t="shared" si="56"/>
        <v/>
      </c>
      <c r="G540" s="477" t="str">
        <f t="shared" si="57"/>
        <v/>
      </c>
      <c r="H540" s="731" t="str">
        <f t="shared" si="58"/>
        <v>否</v>
      </c>
      <c r="I540" s="732" t="str">
        <f t="shared" si="59"/>
        <v>项</v>
      </c>
      <c r="J540" s="686" t="str">
        <f t="shared" si="60"/>
        <v>208</v>
      </c>
      <c r="K540" s="686" t="str">
        <f t="shared" si="61"/>
        <v>20801</v>
      </c>
      <c r="L540" s="686" t="str">
        <f t="shared" si="62"/>
        <v>2080115</v>
      </c>
    </row>
    <row r="541" s="529" customFormat="1" ht="34.9" hidden="1" customHeight="1" spans="1:12">
      <c r="A541" s="484">
        <v>2080116</v>
      </c>
      <c r="B541" s="243" t="s">
        <v>508</v>
      </c>
      <c r="C541" s="300">
        <v>0</v>
      </c>
      <c r="D541" s="301">
        <v>0</v>
      </c>
      <c r="E541" s="548">
        <v>0</v>
      </c>
      <c r="F541" s="477" t="str">
        <f t="shared" si="56"/>
        <v/>
      </c>
      <c r="G541" s="477" t="str">
        <f t="shared" si="57"/>
        <v/>
      </c>
      <c r="H541" s="731" t="str">
        <f t="shared" si="58"/>
        <v>否</v>
      </c>
      <c r="I541" s="732" t="str">
        <f t="shared" si="59"/>
        <v>项</v>
      </c>
      <c r="J541" s="686" t="str">
        <f t="shared" si="60"/>
        <v>208</v>
      </c>
      <c r="K541" s="686" t="str">
        <f t="shared" si="61"/>
        <v>20801</v>
      </c>
      <c r="L541" s="686" t="str">
        <f t="shared" si="62"/>
        <v>2080116</v>
      </c>
    </row>
    <row r="542" s="529" customFormat="1" ht="34.9" hidden="1" customHeight="1" spans="1:12">
      <c r="A542" s="484">
        <v>2080150</v>
      </c>
      <c r="B542" s="243" t="s">
        <v>160</v>
      </c>
      <c r="C542" s="300">
        <v>0</v>
      </c>
      <c r="D542" s="301">
        <v>0</v>
      </c>
      <c r="E542" s="548">
        <v>0</v>
      </c>
      <c r="F542" s="477" t="str">
        <f t="shared" si="56"/>
        <v/>
      </c>
      <c r="G542" s="477" t="str">
        <f t="shared" si="57"/>
        <v/>
      </c>
      <c r="H542" s="731" t="str">
        <f t="shared" si="58"/>
        <v>否</v>
      </c>
      <c r="I542" s="732" t="str">
        <f t="shared" si="59"/>
        <v>项</v>
      </c>
      <c r="J542" s="686" t="str">
        <f t="shared" si="60"/>
        <v>208</v>
      </c>
      <c r="K542" s="686" t="str">
        <f t="shared" si="61"/>
        <v>20801</v>
      </c>
      <c r="L542" s="686" t="str">
        <f t="shared" si="62"/>
        <v>2080150</v>
      </c>
    </row>
    <row r="543" s="529" customFormat="1" ht="34.9" customHeight="1" spans="1:12">
      <c r="A543" s="484">
        <v>2080199</v>
      </c>
      <c r="B543" s="243" t="s">
        <v>509</v>
      </c>
      <c r="C543" s="561">
        <v>135</v>
      </c>
      <c r="D543" s="561">
        <v>300</v>
      </c>
      <c r="E543" s="478">
        <v>70</v>
      </c>
      <c r="F543" s="477">
        <f t="shared" si="56"/>
        <v>-0.481481481481482</v>
      </c>
      <c r="G543" s="477">
        <f t="shared" si="57"/>
        <v>0.233333333333333</v>
      </c>
      <c r="H543" s="731" t="str">
        <f t="shared" si="58"/>
        <v>是</v>
      </c>
      <c r="I543" s="732" t="str">
        <f t="shared" si="59"/>
        <v>项</v>
      </c>
      <c r="J543" s="686" t="str">
        <f t="shared" si="60"/>
        <v>208</v>
      </c>
      <c r="K543" s="686" t="str">
        <f t="shared" si="61"/>
        <v>20801</v>
      </c>
      <c r="L543" s="686" t="str">
        <f t="shared" si="62"/>
        <v>2080199</v>
      </c>
    </row>
    <row r="544" s="529" customFormat="1" ht="34.9" customHeight="1" spans="1:12">
      <c r="A544" s="482">
        <v>20802</v>
      </c>
      <c r="B544" s="483" t="s">
        <v>510</v>
      </c>
      <c r="C544" s="693">
        <f>SUMIFS(C545:C$1300,$I545:$I$1300,"项",$K545:$K$1300,$A544)</f>
        <v>4550</v>
      </c>
      <c r="D544" s="693">
        <f>SUMIFS(D545:D$1300,$I545:$I$1300,"项",$K545:$K$1300,$A544)</f>
        <v>850</v>
      </c>
      <c r="E544" s="693">
        <f>SUMIFS(E545:E$1300,$I545:$I$1300,"项",$K545:$K$1300,$A544)</f>
        <v>488</v>
      </c>
      <c r="F544" s="477">
        <f t="shared" si="56"/>
        <v>-0.892747252747253</v>
      </c>
      <c r="G544" s="477">
        <f t="shared" si="57"/>
        <v>0.574117647058824</v>
      </c>
      <c r="H544" s="731" t="str">
        <f t="shared" si="58"/>
        <v>是</v>
      </c>
      <c r="I544" s="732" t="str">
        <f t="shared" si="59"/>
        <v>款</v>
      </c>
      <c r="J544" s="686" t="str">
        <f t="shared" si="60"/>
        <v>208</v>
      </c>
      <c r="K544" s="686" t="str">
        <f t="shared" si="61"/>
        <v>20802</v>
      </c>
      <c r="L544" s="686" t="str">
        <f t="shared" si="62"/>
        <v>20802</v>
      </c>
    </row>
    <row r="545" s="529" customFormat="1" ht="34.9" customHeight="1" spans="1:12">
      <c r="A545" s="484">
        <v>2080201</v>
      </c>
      <c r="B545" s="243" t="s">
        <v>151</v>
      </c>
      <c r="C545" s="561">
        <v>277</v>
      </c>
      <c r="D545" s="561">
        <v>202</v>
      </c>
      <c r="E545" s="478">
        <v>225</v>
      </c>
      <c r="F545" s="477">
        <f t="shared" si="56"/>
        <v>-0.187725631768953</v>
      </c>
      <c r="G545" s="477">
        <f t="shared" si="57"/>
        <v>1.11386138613861</v>
      </c>
      <c r="H545" s="731" t="str">
        <f t="shared" si="58"/>
        <v>是</v>
      </c>
      <c r="I545" s="732" t="str">
        <f t="shared" si="59"/>
        <v>项</v>
      </c>
      <c r="J545" s="686" t="str">
        <f t="shared" si="60"/>
        <v>208</v>
      </c>
      <c r="K545" s="686" t="str">
        <f t="shared" si="61"/>
        <v>20802</v>
      </c>
      <c r="L545" s="686" t="str">
        <f t="shared" si="62"/>
        <v>2080201</v>
      </c>
    </row>
    <row r="546" s="529" customFormat="1" ht="34.9" hidden="1" customHeight="1" spans="1:12">
      <c r="A546" s="484">
        <v>2080202</v>
      </c>
      <c r="B546" s="243" t="s">
        <v>152</v>
      </c>
      <c r="C546" s="300">
        <v>0</v>
      </c>
      <c r="D546" s="301">
        <v>0</v>
      </c>
      <c r="E546" s="548">
        <v>0</v>
      </c>
      <c r="F546" s="477" t="str">
        <f t="shared" si="56"/>
        <v/>
      </c>
      <c r="G546" s="477" t="str">
        <f t="shared" si="57"/>
        <v/>
      </c>
      <c r="H546" s="731" t="str">
        <f t="shared" si="58"/>
        <v>否</v>
      </c>
      <c r="I546" s="732" t="str">
        <f t="shared" si="59"/>
        <v>项</v>
      </c>
      <c r="J546" s="686" t="str">
        <f t="shared" si="60"/>
        <v>208</v>
      </c>
      <c r="K546" s="686" t="str">
        <f t="shared" si="61"/>
        <v>20802</v>
      </c>
      <c r="L546" s="686" t="str">
        <f t="shared" si="62"/>
        <v>2080202</v>
      </c>
    </row>
    <row r="547" s="529" customFormat="1" ht="34.9" hidden="1" customHeight="1" spans="1:12">
      <c r="A547" s="484">
        <v>2080203</v>
      </c>
      <c r="B547" s="243" t="s">
        <v>153</v>
      </c>
      <c r="C547" s="300">
        <v>0</v>
      </c>
      <c r="D547" s="301">
        <v>0</v>
      </c>
      <c r="E547" s="548">
        <v>0</v>
      </c>
      <c r="F547" s="477" t="str">
        <f t="shared" si="56"/>
        <v/>
      </c>
      <c r="G547" s="477" t="str">
        <f t="shared" si="57"/>
        <v/>
      </c>
      <c r="H547" s="731" t="str">
        <f t="shared" si="58"/>
        <v>否</v>
      </c>
      <c r="I547" s="732" t="str">
        <f t="shared" si="59"/>
        <v>项</v>
      </c>
      <c r="J547" s="686" t="str">
        <f t="shared" si="60"/>
        <v>208</v>
      </c>
      <c r="K547" s="686" t="str">
        <f t="shared" si="61"/>
        <v>20802</v>
      </c>
      <c r="L547" s="686" t="str">
        <f t="shared" si="62"/>
        <v>2080203</v>
      </c>
    </row>
    <row r="548" s="529" customFormat="1" ht="34.9" hidden="1" customHeight="1" spans="1:12">
      <c r="A548" s="484">
        <v>2080206</v>
      </c>
      <c r="B548" s="243" t="s">
        <v>511</v>
      </c>
      <c r="C548" s="300">
        <v>0</v>
      </c>
      <c r="D548" s="301">
        <v>0</v>
      </c>
      <c r="E548" s="548">
        <v>0</v>
      </c>
      <c r="F548" s="477" t="str">
        <f t="shared" si="56"/>
        <v/>
      </c>
      <c r="G548" s="477" t="str">
        <f t="shared" si="57"/>
        <v/>
      </c>
      <c r="H548" s="731" t="str">
        <f t="shared" si="58"/>
        <v>否</v>
      </c>
      <c r="I548" s="732" t="str">
        <f t="shared" si="59"/>
        <v>项</v>
      </c>
      <c r="J548" s="686" t="str">
        <f t="shared" si="60"/>
        <v>208</v>
      </c>
      <c r="K548" s="686" t="str">
        <f t="shared" si="61"/>
        <v>20802</v>
      </c>
      <c r="L548" s="686" t="str">
        <f t="shared" si="62"/>
        <v>2080206</v>
      </c>
    </row>
    <row r="549" s="529" customFormat="1" ht="34.9" customHeight="1" spans="1:12">
      <c r="A549" s="484">
        <v>2080207</v>
      </c>
      <c r="B549" s="243" t="s">
        <v>512</v>
      </c>
      <c r="C549" s="561">
        <v>0</v>
      </c>
      <c r="D549" s="561">
        <v>5</v>
      </c>
      <c r="E549" s="478">
        <v>-34</v>
      </c>
      <c r="F549" s="477" t="str">
        <f t="shared" si="56"/>
        <v/>
      </c>
      <c r="G549" s="477">
        <f t="shared" si="57"/>
        <v>-6.8</v>
      </c>
      <c r="H549" s="731" t="str">
        <f t="shared" si="58"/>
        <v>是</v>
      </c>
      <c r="I549" s="732" t="str">
        <f t="shared" si="59"/>
        <v>项</v>
      </c>
      <c r="J549" s="686" t="str">
        <f t="shared" si="60"/>
        <v>208</v>
      </c>
      <c r="K549" s="686" t="str">
        <f t="shared" si="61"/>
        <v>20802</v>
      </c>
      <c r="L549" s="686" t="str">
        <f t="shared" si="62"/>
        <v>2080207</v>
      </c>
    </row>
    <row r="550" s="529" customFormat="1" ht="34.9" customHeight="1" spans="1:12">
      <c r="A550" s="484">
        <v>2080208</v>
      </c>
      <c r="B550" s="243" t="s">
        <v>513</v>
      </c>
      <c r="C550" s="561">
        <v>3664</v>
      </c>
      <c r="D550" s="561">
        <v>0</v>
      </c>
      <c r="E550" s="478">
        <v>0</v>
      </c>
      <c r="F550" s="477">
        <f t="shared" si="56"/>
        <v>-1</v>
      </c>
      <c r="G550" s="477" t="str">
        <f t="shared" si="57"/>
        <v/>
      </c>
      <c r="H550" s="731" t="str">
        <f t="shared" si="58"/>
        <v>是</v>
      </c>
      <c r="I550" s="732" t="str">
        <f t="shared" si="59"/>
        <v>项</v>
      </c>
      <c r="J550" s="686" t="str">
        <f t="shared" si="60"/>
        <v>208</v>
      </c>
      <c r="K550" s="686" t="str">
        <f t="shared" si="61"/>
        <v>20802</v>
      </c>
      <c r="L550" s="686" t="str">
        <f t="shared" si="62"/>
        <v>2080208</v>
      </c>
    </row>
    <row r="551" s="529" customFormat="1" ht="34.9" customHeight="1" spans="1:12">
      <c r="A551" s="484">
        <v>2080299</v>
      </c>
      <c r="B551" s="243" t="s">
        <v>514</v>
      </c>
      <c r="C551" s="561">
        <v>609</v>
      </c>
      <c r="D551" s="561">
        <v>643</v>
      </c>
      <c r="E551" s="561">
        <v>297</v>
      </c>
      <c r="F551" s="477">
        <f t="shared" si="56"/>
        <v>-0.512315270935961</v>
      </c>
      <c r="G551" s="477">
        <f t="shared" si="57"/>
        <v>0.461897356143079</v>
      </c>
      <c r="H551" s="731" t="str">
        <f t="shared" si="58"/>
        <v>是</v>
      </c>
      <c r="I551" s="732" t="str">
        <f t="shared" si="59"/>
        <v>项</v>
      </c>
      <c r="J551" s="686" t="str">
        <f t="shared" si="60"/>
        <v>208</v>
      </c>
      <c r="K551" s="686" t="str">
        <f t="shared" si="61"/>
        <v>20802</v>
      </c>
      <c r="L551" s="686" t="str">
        <f t="shared" si="62"/>
        <v>2080299</v>
      </c>
    </row>
    <row r="552" s="529" customFormat="1" ht="34.9" hidden="1" customHeight="1" spans="1:12">
      <c r="A552" s="482">
        <v>20804</v>
      </c>
      <c r="B552" s="483" t="s">
        <v>515</v>
      </c>
      <c r="C552" s="297">
        <f>SUMIFS(C553:C$1300,$I553:$I$1300,"项",$K553:$K$1300,$A552)</f>
        <v>0</v>
      </c>
      <c r="D552" s="297">
        <f>SUMIFS(D553:D$1300,$I553:$I$1300,"项",$K553:$K$1300,$A552)</f>
        <v>0</v>
      </c>
      <c r="E552" s="297">
        <f>SUMIFS(E553:E$1300,$I553:$I$1300,"项",$K553:$K$1300,$A552)</f>
        <v>0</v>
      </c>
      <c r="F552" s="477" t="str">
        <f t="shared" si="56"/>
        <v/>
      </c>
      <c r="G552" s="477" t="str">
        <f t="shared" si="57"/>
        <v/>
      </c>
      <c r="H552" s="731" t="str">
        <f t="shared" si="58"/>
        <v>否</v>
      </c>
      <c r="I552" s="732" t="str">
        <f t="shared" si="59"/>
        <v>款</v>
      </c>
      <c r="J552" s="686" t="str">
        <f t="shared" si="60"/>
        <v>208</v>
      </c>
      <c r="K552" s="686" t="str">
        <f t="shared" si="61"/>
        <v>20804</v>
      </c>
      <c r="L552" s="686" t="str">
        <f t="shared" si="62"/>
        <v>20804</v>
      </c>
    </row>
    <row r="553" s="529" customFormat="1" ht="34.9" hidden="1" customHeight="1" spans="1:12">
      <c r="A553" s="484">
        <v>2080402</v>
      </c>
      <c r="B553" s="243" t="s">
        <v>516</v>
      </c>
      <c r="C553" s="300">
        <v>0</v>
      </c>
      <c r="D553" s="301">
        <v>0</v>
      </c>
      <c r="E553" s="548">
        <v>0</v>
      </c>
      <c r="F553" s="477" t="str">
        <f t="shared" si="56"/>
        <v/>
      </c>
      <c r="G553" s="477" t="str">
        <f t="shared" si="57"/>
        <v/>
      </c>
      <c r="H553" s="731" t="str">
        <f t="shared" si="58"/>
        <v>否</v>
      </c>
      <c r="I553" s="732" t="str">
        <f t="shared" si="59"/>
        <v>项</v>
      </c>
      <c r="J553" s="686" t="str">
        <f t="shared" si="60"/>
        <v>208</v>
      </c>
      <c r="K553" s="686" t="str">
        <f t="shared" si="61"/>
        <v>20804</v>
      </c>
      <c r="L553" s="686" t="str">
        <f t="shared" si="62"/>
        <v>2080402</v>
      </c>
    </row>
    <row r="554" s="529" customFormat="1" ht="34.9" customHeight="1" spans="1:12">
      <c r="A554" s="482">
        <v>20805</v>
      </c>
      <c r="B554" s="483" t="s">
        <v>517</v>
      </c>
      <c r="C554" s="693">
        <f>SUMIFS(C555:C$1300,$I555:$I$1300,"项",$K555:$K$1300,$A554)</f>
        <v>38801</v>
      </c>
      <c r="D554" s="693">
        <f>SUMIFS(D555:D$1300,$I555:$I$1300,"项",$K555:$K$1300,$A554)</f>
        <v>42078</v>
      </c>
      <c r="E554" s="693">
        <f>SUMIFS(E555:E$1300,$I555:$I$1300,"项",$K555:$K$1300,$A554)</f>
        <v>38152</v>
      </c>
      <c r="F554" s="477">
        <f t="shared" si="56"/>
        <v>-0.0167263730316229</v>
      </c>
      <c r="G554" s="477">
        <f t="shared" si="57"/>
        <v>0.90669708636342</v>
      </c>
      <c r="H554" s="731" t="str">
        <f t="shared" si="58"/>
        <v>是</v>
      </c>
      <c r="I554" s="732" t="str">
        <f t="shared" si="59"/>
        <v>款</v>
      </c>
      <c r="J554" s="686" t="str">
        <f t="shared" si="60"/>
        <v>208</v>
      </c>
      <c r="K554" s="686" t="str">
        <f t="shared" si="61"/>
        <v>20805</v>
      </c>
      <c r="L554" s="686" t="str">
        <f t="shared" si="62"/>
        <v>20805</v>
      </c>
    </row>
    <row r="555" s="529" customFormat="1" ht="34.9" customHeight="1" spans="1:12">
      <c r="A555" s="484">
        <v>2080501</v>
      </c>
      <c r="B555" s="243" t="s">
        <v>518</v>
      </c>
      <c r="C555" s="561">
        <v>2174</v>
      </c>
      <c r="D555" s="561">
        <v>2254</v>
      </c>
      <c r="E555" s="478">
        <v>2185</v>
      </c>
      <c r="F555" s="477">
        <f t="shared" si="56"/>
        <v>0.00505979760809572</v>
      </c>
      <c r="G555" s="477">
        <f t="shared" si="57"/>
        <v>0.969387755102041</v>
      </c>
      <c r="H555" s="731" t="str">
        <f t="shared" si="58"/>
        <v>是</v>
      </c>
      <c r="I555" s="732" t="str">
        <f t="shared" si="59"/>
        <v>项</v>
      </c>
      <c r="J555" s="686" t="str">
        <f t="shared" si="60"/>
        <v>208</v>
      </c>
      <c r="K555" s="686" t="str">
        <f t="shared" si="61"/>
        <v>20805</v>
      </c>
      <c r="L555" s="686" t="str">
        <f t="shared" si="62"/>
        <v>2080501</v>
      </c>
    </row>
    <row r="556" s="529" customFormat="1" ht="34.9" customHeight="1" spans="1:12">
      <c r="A556" s="484">
        <v>2080502</v>
      </c>
      <c r="B556" s="243" t="s">
        <v>519</v>
      </c>
      <c r="C556" s="561">
        <v>4444</v>
      </c>
      <c r="D556" s="561">
        <v>4688</v>
      </c>
      <c r="E556" s="478">
        <v>4444</v>
      </c>
      <c r="F556" s="477">
        <f t="shared" si="56"/>
        <v>0</v>
      </c>
      <c r="G556" s="477">
        <f t="shared" si="57"/>
        <v>0.947952218430034</v>
      </c>
      <c r="H556" s="731" t="str">
        <f t="shared" si="58"/>
        <v>是</v>
      </c>
      <c r="I556" s="732" t="str">
        <f t="shared" si="59"/>
        <v>项</v>
      </c>
      <c r="J556" s="686" t="str">
        <f t="shared" si="60"/>
        <v>208</v>
      </c>
      <c r="K556" s="686" t="str">
        <f t="shared" si="61"/>
        <v>20805</v>
      </c>
      <c r="L556" s="686" t="str">
        <f t="shared" si="62"/>
        <v>2080502</v>
      </c>
    </row>
    <row r="557" s="529" customFormat="1" ht="34.9" hidden="1" customHeight="1" spans="1:12">
      <c r="A557" s="484">
        <v>2080503</v>
      </c>
      <c r="B557" s="243" t="s">
        <v>520</v>
      </c>
      <c r="C557" s="300">
        <v>0</v>
      </c>
      <c r="D557" s="301">
        <v>0</v>
      </c>
      <c r="E557" s="548">
        <v>0</v>
      </c>
      <c r="F557" s="477" t="str">
        <f t="shared" si="56"/>
        <v/>
      </c>
      <c r="G557" s="477" t="str">
        <f t="shared" si="57"/>
        <v/>
      </c>
      <c r="H557" s="731" t="str">
        <f t="shared" si="58"/>
        <v>否</v>
      </c>
      <c r="I557" s="732" t="str">
        <f t="shared" si="59"/>
        <v>项</v>
      </c>
      <c r="J557" s="686" t="str">
        <f t="shared" si="60"/>
        <v>208</v>
      </c>
      <c r="K557" s="686" t="str">
        <f t="shared" si="61"/>
        <v>20805</v>
      </c>
      <c r="L557" s="686" t="str">
        <f t="shared" si="62"/>
        <v>2080503</v>
      </c>
    </row>
    <row r="558" s="529" customFormat="1" ht="34.9" customHeight="1" spans="1:12">
      <c r="A558" s="484">
        <v>2080505</v>
      </c>
      <c r="B558" s="243" t="s">
        <v>521</v>
      </c>
      <c r="C558" s="561">
        <v>12422</v>
      </c>
      <c r="D558" s="561">
        <v>13148</v>
      </c>
      <c r="E558" s="478">
        <v>12842</v>
      </c>
      <c r="F558" s="477">
        <f t="shared" si="56"/>
        <v>0.033810980518435</v>
      </c>
      <c r="G558" s="477">
        <f t="shared" si="57"/>
        <v>0.976726498326742</v>
      </c>
      <c r="H558" s="731" t="str">
        <f t="shared" si="58"/>
        <v>是</v>
      </c>
      <c r="I558" s="732" t="str">
        <f t="shared" si="59"/>
        <v>项</v>
      </c>
      <c r="J558" s="686" t="str">
        <f t="shared" si="60"/>
        <v>208</v>
      </c>
      <c r="K558" s="686" t="str">
        <f t="shared" si="61"/>
        <v>20805</v>
      </c>
      <c r="L558" s="686" t="str">
        <f t="shared" si="62"/>
        <v>2080505</v>
      </c>
    </row>
    <row r="559" s="529" customFormat="1" ht="34.9" customHeight="1" spans="1:12">
      <c r="A559" s="484">
        <v>2080506</v>
      </c>
      <c r="B559" s="243" t="s">
        <v>522</v>
      </c>
      <c r="C559" s="561">
        <v>2416</v>
      </c>
      <c r="D559" s="561">
        <v>3381</v>
      </c>
      <c r="E559" s="561">
        <v>2463</v>
      </c>
      <c r="F559" s="477">
        <f t="shared" si="56"/>
        <v>0.0194536423841059</v>
      </c>
      <c r="G559" s="477">
        <f t="shared" si="57"/>
        <v>0.728482697426797</v>
      </c>
      <c r="H559" s="731" t="str">
        <f t="shared" si="58"/>
        <v>是</v>
      </c>
      <c r="I559" s="732" t="str">
        <f t="shared" si="59"/>
        <v>项</v>
      </c>
      <c r="J559" s="686" t="str">
        <f t="shared" si="60"/>
        <v>208</v>
      </c>
      <c r="K559" s="686" t="str">
        <f t="shared" si="61"/>
        <v>20805</v>
      </c>
      <c r="L559" s="686" t="str">
        <f t="shared" si="62"/>
        <v>2080506</v>
      </c>
    </row>
    <row r="560" s="529" customFormat="1" ht="34.9" customHeight="1" spans="1:12">
      <c r="A560" s="484">
        <v>2080507</v>
      </c>
      <c r="B560" s="243" t="s">
        <v>523</v>
      </c>
      <c r="C560" s="561">
        <v>11943</v>
      </c>
      <c r="D560" s="561">
        <v>11943</v>
      </c>
      <c r="E560" s="478">
        <v>10776</v>
      </c>
      <c r="F560" s="477">
        <f t="shared" si="56"/>
        <v>-0.0977141421753328</v>
      </c>
      <c r="G560" s="477">
        <f t="shared" si="57"/>
        <v>0.902285857824667</v>
      </c>
      <c r="H560" s="731" t="str">
        <f t="shared" si="58"/>
        <v>是</v>
      </c>
      <c r="I560" s="732" t="str">
        <f t="shared" si="59"/>
        <v>项</v>
      </c>
      <c r="J560" s="686" t="str">
        <f t="shared" si="60"/>
        <v>208</v>
      </c>
      <c r="K560" s="686" t="str">
        <f t="shared" si="61"/>
        <v>20805</v>
      </c>
      <c r="L560" s="686" t="str">
        <f t="shared" si="62"/>
        <v>2080507</v>
      </c>
    </row>
    <row r="561" s="529" customFormat="1" ht="34.9" hidden="1" customHeight="1" spans="1:12">
      <c r="A561" s="484">
        <v>2080508</v>
      </c>
      <c r="B561" s="243" t="s">
        <v>524</v>
      </c>
      <c r="C561" s="300">
        <v>0</v>
      </c>
      <c r="D561" s="301">
        <v>0</v>
      </c>
      <c r="E561" s="301">
        <v>0</v>
      </c>
      <c r="F561" s="477" t="str">
        <f t="shared" si="56"/>
        <v/>
      </c>
      <c r="G561" s="477" t="str">
        <f t="shared" si="57"/>
        <v/>
      </c>
      <c r="H561" s="731" t="str">
        <f t="shared" si="58"/>
        <v>否</v>
      </c>
      <c r="I561" s="732" t="str">
        <f t="shared" si="59"/>
        <v>项</v>
      </c>
      <c r="J561" s="686" t="str">
        <f t="shared" si="60"/>
        <v>208</v>
      </c>
      <c r="K561" s="686" t="str">
        <f t="shared" si="61"/>
        <v>20805</v>
      </c>
      <c r="L561" s="686" t="str">
        <f t="shared" si="62"/>
        <v>2080508</v>
      </c>
    </row>
    <row r="562" s="529" customFormat="1" ht="34.9" customHeight="1" spans="1:12">
      <c r="A562" s="484">
        <v>2080599</v>
      </c>
      <c r="B562" s="243" t="s">
        <v>525</v>
      </c>
      <c r="C562" s="561">
        <v>5402</v>
      </c>
      <c r="D562" s="561">
        <v>6664</v>
      </c>
      <c r="E562" s="478">
        <v>5442</v>
      </c>
      <c r="F562" s="477">
        <f t="shared" si="56"/>
        <v>0.00740466493891145</v>
      </c>
      <c r="G562" s="477">
        <f t="shared" si="57"/>
        <v>0.816626650660264</v>
      </c>
      <c r="H562" s="731" t="str">
        <f t="shared" si="58"/>
        <v>是</v>
      </c>
      <c r="I562" s="732" t="str">
        <f t="shared" si="59"/>
        <v>项</v>
      </c>
      <c r="J562" s="686" t="str">
        <f t="shared" si="60"/>
        <v>208</v>
      </c>
      <c r="K562" s="686" t="str">
        <f t="shared" si="61"/>
        <v>20805</v>
      </c>
      <c r="L562" s="686" t="str">
        <f t="shared" si="62"/>
        <v>2080599</v>
      </c>
    </row>
    <row r="563" s="529" customFormat="1" ht="34.9" hidden="1" customHeight="1" spans="1:12">
      <c r="A563" s="482">
        <v>20806</v>
      </c>
      <c r="B563" s="483" t="s">
        <v>526</v>
      </c>
      <c r="C563" s="297">
        <f>SUMIFS(C564:C$1300,$I564:$I$1300,"项",$K564:$K$1300,$A563)</f>
        <v>0</v>
      </c>
      <c r="D563" s="297">
        <f>SUMIFS(D564:D$1300,$I564:$I$1300,"项",$K564:$K$1300,$A563)</f>
        <v>0</v>
      </c>
      <c r="E563" s="297">
        <f>SUMIFS(E564:E$1300,$I564:$I$1300,"项",$K564:$K$1300,$A563)</f>
        <v>0</v>
      </c>
      <c r="F563" s="477" t="str">
        <f t="shared" si="56"/>
        <v/>
      </c>
      <c r="G563" s="477" t="str">
        <f t="shared" si="57"/>
        <v/>
      </c>
      <c r="H563" s="731" t="str">
        <f t="shared" si="58"/>
        <v>否</v>
      </c>
      <c r="I563" s="732" t="str">
        <f t="shared" si="59"/>
        <v>款</v>
      </c>
      <c r="J563" s="686" t="str">
        <f t="shared" si="60"/>
        <v>208</v>
      </c>
      <c r="K563" s="686" t="str">
        <f t="shared" si="61"/>
        <v>20806</v>
      </c>
      <c r="L563" s="686" t="str">
        <f t="shared" si="62"/>
        <v>20806</v>
      </c>
    </row>
    <row r="564" s="529" customFormat="1" ht="34.9" hidden="1" customHeight="1" spans="1:12">
      <c r="A564" s="484">
        <v>2080601</v>
      </c>
      <c r="B564" s="243" t="s">
        <v>527</v>
      </c>
      <c r="C564" s="300">
        <v>0</v>
      </c>
      <c r="D564" s="301">
        <v>0</v>
      </c>
      <c r="E564" s="548">
        <v>0</v>
      </c>
      <c r="F564" s="477" t="str">
        <f t="shared" si="56"/>
        <v/>
      </c>
      <c r="G564" s="477" t="str">
        <f t="shared" si="57"/>
        <v/>
      </c>
      <c r="H564" s="731" t="str">
        <f t="shared" si="58"/>
        <v>否</v>
      </c>
      <c r="I564" s="732" t="str">
        <f t="shared" si="59"/>
        <v>项</v>
      </c>
      <c r="J564" s="686" t="str">
        <f t="shared" si="60"/>
        <v>208</v>
      </c>
      <c r="K564" s="686" t="str">
        <f t="shared" si="61"/>
        <v>20806</v>
      </c>
      <c r="L564" s="686" t="str">
        <f t="shared" si="62"/>
        <v>2080601</v>
      </c>
    </row>
    <row r="565" s="529" customFormat="1" ht="34.9" hidden="1" customHeight="1" spans="1:12">
      <c r="A565" s="484">
        <v>2080602</v>
      </c>
      <c r="B565" s="243" t="s">
        <v>528</v>
      </c>
      <c r="C565" s="300">
        <v>0</v>
      </c>
      <c r="D565" s="301">
        <v>0</v>
      </c>
      <c r="E565" s="548">
        <v>0</v>
      </c>
      <c r="F565" s="477" t="str">
        <f t="shared" si="56"/>
        <v/>
      </c>
      <c r="G565" s="477" t="str">
        <f t="shared" si="57"/>
        <v/>
      </c>
      <c r="H565" s="731" t="str">
        <f t="shared" si="58"/>
        <v>否</v>
      </c>
      <c r="I565" s="732" t="str">
        <f t="shared" si="59"/>
        <v>项</v>
      </c>
      <c r="J565" s="686" t="str">
        <f t="shared" si="60"/>
        <v>208</v>
      </c>
      <c r="K565" s="686" t="str">
        <f t="shared" si="61"/>
        <v>20806</v>
      </c>
      <c r="L565" s="686" t="str">
        <f t="shared" si="62"/>
        <v>2080602</v>
      </c>
    </row>
    <row r="566" s="529" customFormat="1" ht="34.9" hidden="1" customHeight="1" spans="1:12">
      <c r="A566" s="484">
        <v>2080699</v>
      </c>
      <c r="B566" s="243" t="s">
        <v>529</v>
      </c>
      <c r="C566" s="300">
        <v>0</v>
      </c>
      <c r="D566" s="301">
        <v>0</v>
      </c>
      <c r="E566" s="548">
        <v>0</v>
      </c>
      <c r="F566" s="477" t="str">
        <f t="shared" si="56"/>
        <v/>
      </c>
      <c r="G566" s="477" t="str">
        <f t="shared" si="57"/>
        <v/>
      </c>
      <c r="H566" s="731" t="str">
        <f t="shared" si="58"/>
        <v>否</v>
      </c>
      <c r="I566" s="732" t="str">
        <f t="shared" si="59"/>
        <v>项</v>
      </c>
      <c r="J566" s="686" t="str">
        <f t="shared" si="60"/>
        <v>208</v>
      </c>
      <c r="K566" s="686" t="str">
        <f t="shared" si="61"/>
        <v>20806</v>
      </c>
      <c r="L566" s="686" t="str">
        <f t="shared" si="62"/>
        <v>2080699</v>
      </c>
    </row>
    <row r="567" s="529" customFormat="1" ht="34.9" customHeight="1" spans="1:12">
      <c r="A567" s="482">
        <v>20807</v>
      </c>
      <c r="B567" s="483" t="s">
        <v>530</v>
      </c>
      <c r="C567" s="693">
        <f>SUMIFS(C568:C$1300,$I568:$I$1300,"项",$K568:$K$1300,$A567)</f>
        <v>6049</v>
      </c>
      <c r="D567" s="693">
        <f>SUMIFS(D568:D$1300,$I568:$I$1300,"项",$K568:$K$1300,$A567)</f>
        <v>8441</v>
      </c>
      <c r="E567" s="693">
        <f>SUMIFS(E568:E$1300,$I568:$I$1300,"项",$K568:$K$1300,$A567)</f>
        <v>6926</v>
      </c>
      <c r="F567" s="477">
        <f t="shared" si="56"/>
        <v>0.144982641758968</v>
      </c>
      <c r="G567" s="477">
        <f t="shared" si="57"/>
        <v>0.820518895865419</v>
      </c>
      <c r="H567" s="731" t="str">
        <f t="shared" si="58"/>
        <v>是</v>
      </c>
      <c r="I567" s="732" t="str">
        <f t="shared" si="59"/>
        <v>款</v>
      </c>
      <c r="J567" s="686" t="str">
        <f t="shared" si="60"/>
        <v>208</v>
      </c>
      <c r="K567" s="686" t="str">
        <f t="shared" si="61"/>
        <v>20807</v>
      </c>
      <c r="L567" s="686" t="str">
        <f t="shared" si="62"/>
        <v>20807</v>
      </c>
    </row>
    <row r="568" s="529" customFormat="1" ht="34.9" hidden="1" customHeight="1" spans="1:12">
      <c r="A568" s="484">
        <v>2080701</v>
      </c>
      <c r="B568" s="243" t="s">
        <v>531</v>
      </c>
      <c r="C568" s="300">
        <v>0</v>
      </c>
      <c r="D568" s="301">
        <v>0</v>
      </c>
      <c r="E568" s="548">
        <v>0</v>
      </c>
      <c r="F568" s="477" t="str">
        <f t="shared" si="56"/>
        <v/>
      </c>
      <c r="G568" s="477" t="str">
        <f t="shared" si="57"/>
        <v/>
      </c>
      <c r="H568" s="731" t="str">
        <f t="shared" si="58"/>
        <v>否</v>
      </c>
      <c r="I568" s="732" t="str">
        <f t="shared" si="59"/>
        <v>项</v>
      </c>
      <c r="J568" s="686" t="str">
        <f t="shared" si="60"/>
        <v>208</v>
      </c>
      <c r="K568" s="686" t="str">
        <f t="shared" si="61"/>
        <v>20807</v>
      </c>
      <c r="L568" s="686" t="str">
        <f t="shared" si="62"/>
        <v>2080701</v>
      </c>
    </row>
    <row r="569" s="529" customFormat="1" ht="34.9" customHeight="1" spans="1:12">
      <c r="A569" s="484">
        <v>2080702</v>
      </c>
      <c r="B569" s="243" t="s">
        <v>532</v>
      </c>
      <c r="C569" s="561">
        <v>156</v>
      </c>
      <c r="D569" s="561">
        <v>91</v>
      </c>
      <c r="E569" s="478">
        <v>30</v>
      </c>
      <c r="F569" s="477">
        <f t="shared" si="56"/>
        <v>-0.807692307692308</v>
      </c>
      <c r="G569" s="477">
        <f t="shared" si="57"/>
        <v>0.32967032967033</v>
      </c>
      <c r="H569" s="731" t="str">
        <f t="shared" si="58"/>
        <v>是</v>
      </c>
      <c r="I569" s="732" t="str">
        <f t="shared" si="59"/>
        <v>项</v>
      </c>
      <c r="J569" s="686" t="str">
        <f t="shared" si="60"/>
        <v>208</v>
      </c>
      <c r="K569" s="686" t="str">
        <f t="shared" si="61"/>
        <v>20807</v>
      </c>
      <c r="L569" s="686" t="str">
        <f t="shared" si="62"/>
        <v>2080702</v>
      </c>
    </row>
    <row r="570" s="529" customFormat="1" ht="34.9" hidden="1" customHeight="1" spans="1:12">
      <c r="A570" s="484">
        <v>2080704</v>
      </c>
      <c r="B570" s="243" t="s">
        <v>533</v>
      </c>
      <c r="C570" s="300">
        <v>0</v>
      </c>
      <c r="D570" s="301">
        <v>0</v>
      </c>
      <c r="E570" s="301">
        <v>0</v>
      </c>
      <c r="F570" s="477" t="str">
        <f t="shared" si="56"/>
        <v/>
      </c>
      <c r="G570" s="477" t="str">
        <f t="shared" si="57"/>
        <v/>
      </c>
      <c r="H570" s="731" t="str">
        <f t="shared" si="58"/>
        <v>否</v>
      </c>
      <c r="I570" s="732" t="str">
        <f t="shared" si="59"/>
        <v>项</v>
      </c>
      <c r="J570" s="686" t="str">
        <f t="shared" si="60"/>
        <v>208</v>
      </c>
      <c r="K570" s="686" t="str">
        <f t="shared" si="61"/>
        <v>20807</v>
      </c>
      <c r="L570" s="686" t="str">
        <f t="shared" si="62"/>
        <v>2080704</v>
      </c>
    </row>
    <row r="571" s="529" customFormat="1" ht="34.9" customHeight="1" spans="1:12">
      <c r="A571" s="484">
        <v>2080705</v>
      </c>
      <c r="B571" s="243" t="s">
        <v>534</v>
      </c>
      <c r="C571" s="561">
        <v>3</v>
      </c>
      <c r="D571" s="561">
        <v>0</v>
      </c>
      <c r="E571" s="478">
        <v>0</v>
      </c>
      <c r="F571" s="477">
        <f t="shared" si="56"/>
        <v>-1</v>
      </c>
      <c r="G571" s="477" t="str">
        <f t="shared" si="57"/>
        <v/>
      </c>
      <c r="H571" s="731" t="str">
        <f t="shared" si="58"/>
        <v>是</v>
      </c>
      <c r="I571" s="732" t="str">
        <f t="shared" si="59"/>
        <v>项</v>
      </c>
      <c r="J571" s="686" t="str">
        <f t="shared" si="60"/>
        <v>208</v>
      </c>
      <c r="K571" s="686" t="str">
        <f t="shared" si="61"/>
        <v>20807</v>
      </c>
      <c r="L571" s="686" t="str">
        <f t="shared" si="62"/>
        <v>2080705</v>
      </c>
    </row>
    <row r="572" s="529" customFormat="1" ht="34.9" hidden="1" customHeight="1" spans="1:12">
      <c r="A572" s="484">
        <v>2080709</v>
      </c>
      <c r="B572" s="243" t="s">
        <v>535</v>
      </c>
      <c r="C572" s="300">
        <v>0</v>
      </c>
      <c r="D572" s="301">
        <v>0</v>
      </c>
      <c r="E572" s="548">
        <v>0</v>
      </c>
      <c r="F572" s="477" t="str">
        <f t="shared" si="56"/>
        <v/>
      </c>
      <c r="G572" s="477" t="str">
        <f t="shared" si="57"/>
        <v/>
      </c>
      <c r="H572" s="731" t="str">
        <f t="shared" si="58"/>
        <v>否</v>
      </c>
      <c r="I572" s="732" t="str">
        <f t="shared" si="59"/>
        <v>项</v>
      </c>
      <c r="J572" s="686" t="str">
        <f t="shared" si="60"/>
        <v>208</v>
      </c>
      <c r="K572" s="686" t="str">
        <f t="shared" si="61"/>
        <v>20807</v>
      </c>
      <c r="L572" s="686" t="str">
        <f t="shared" si="62"/>
        <v>2080709</v>
      </c>
    </row>
    <row r="573" s="529" customFormat="1" ht="34.9" customHeight="1" spans="1:12">
      <c r="A573" s="484">
        <v>2080711</v>
      </c>
      <c r="B573" s="243" t="s">
        <v>536</v>
      </c>
      <c r="C573" s="561">
        <v>155</v>
      </c>
      <c r="D573" s="561">
        <v>158</v>
      </c>
      <c r="E573" s="478">
        <v>169</v>
      </c>
      <c r="F573" s="477">
        <f t="shared" si="56"/>
        <v>0.0903225806451613</v>
      </c>
      <c r="G573" s="477">
        <f t="shared" si="57"/>
        <v>1.06962025316456</v>
      </c>
      <c r="H573" s="731" t="str">
        <f t="shared" si="58"/>
        <v>是</v>
      </c>
      <c r="I573" s="732" t="str">
        <f t="shared" si="59"/>
        <v>项</v>
      </c>
      <c r="J573" s="686" t="str">
        <f t="shared" si="60"/>
        <v>208</v>
      </c>
      <c r="K573" s="686" t="str">
        <f t="shared" si="61"/>
        <v>20807</v>
      </c>
      <c r="L573" s="686" t="str">
        <f t="shared" si="62"/>
        <v>2080711</v>
      </c>
    </row>
    <row r="574" s="529" customFormat="1" ht="34.9" hidden="1" customHeight="1" spans="1:12">
      <c r="A574" s="484">
        <v>2080712</v>
      </c>
      <c r="B574" s="243" t="s">
        <v>537</v>
      </c>
      <c r="C574" s="300">
        <v>0</v>
      </c>
      <c r="D574" s="301">
        <v>0</v>
      </c>
      <c r="E574" s="301">
        <v>0</v>
      </c>
      <c r="F574" s="477" t="str">
        <f t="shared" si="56"/>
        <v/>
      </c>
      <c r="G574" s="477" t="str">
        <f t="shared" si="57"/>
        <v/>
      </c>
      <c r="H574" s="731" t="str">
        <f t="shared" si="58"/>
        <v>否</v>
      </c>
      <c r="I574" s="732" t="str">
        <f t="shared" si="59"/>
        <v>项</v>
      </c>
      <c r="J574" s="686" t="str">
        <f t="shared" si="60"/>
        <v>208</v>
      </c>
      <c r="K574" s="686" t="str">
        <f t="shared" si="61"/>
        <v>20807</v>
      </c>
      <c r="L574" s="686" t="str">
        <f t="shared" si="62"/>
        <v>2080712</v>
      </c>
    </row>
    <row r="575" s="529" customFormat="1" ht="34.9" hidden="1" customHeight="1" spans="1:12">
      <c r="A575" s="484">
        <v>2080713</v>
      </c>
      <c r="B575" s="243" t="s">
        <v>538</v>
      </c>
      <c r="C575" s="300">
        <v>0</v>
      </c>
      <c r="D575" s="301">
        <v>0</v>
      </c>
      <c r="E575" s="548">
        <v>0</v>
      </c>
      <c r="F575" s="477" t="str">
        <f t="shared" si="56"/>
        <v/>
      </c>
      <c r="G575" s="477" t="str">
        <f t="shared" si="57"/>
        <v/>
      </c>
      <c r="H575" s="731" t="str">
        <f t="shared" si="58"/>
        <v>否</v>
      </c>
      <c r="I575" s="732" t="str">
        <f t="shared" si="59"/>
        <v>项</v>
      </c>
      <c r="J575" s="686" t="str">
        <f t="shared" si="60"/>
        <v>208</v>
      </c>
      <c r="K575" s="686" t="str">
        <f t="shared" si="61"/>
        <v>20807</v>
      </c>
      <c r="L575" s="686" t="str">
        <f t="shared" si="62"/>
        <v>2080713</v>
      </c>
    </row>
    <row r="576" s="529" customFormat="1" ht="34.9" customHeight="1" spans="1:12">
      <c r="A576" s="484">
        <v>2080799</v>
      </c>
      <c r="B576" s="243" t="s">
        <v>539</v>
      </c>
      <c r="C576" s="561">
        <v>5735</v>
      </c>
      <c r="D576" s="561">
        <v>8192</v>
      </c>
      <c r="E576" s="478">
        <v>6727</v>
      </c>
      <c r="F576" s="477">
        <f t="shared" si="56"/>
        <v>0.172972972972973</v>
      </c>
      <c r="G576" s="477">
        <f t="shared" si="57"/>
        <v>0.8211669921875</v>
      </c>
      <c r="H576" s="731" t="str">
        <f t="shared" si="58"/>
        <v>是</v>
      </c>
      <c r="I576" s="732" t="str">
        <f t="shared" si="59"/>
        <v>项</v>
      </c>
      <c r="J576" s="686" t="str">
        <f t="shared" si="60"/>
        <v>208</v>
      </c>
      <c r="K576" s="686" t="str">
        <f t="shared" si="61"/>
        <v>20807</v>
      </c>
      <c r="L576" s="686" t="str">
        <f t="shared" si="62"/>
        <v>2080799</v>
      </c>
    </row>
    <row r="577" s="529" customFormat="1" ht="34.9" customHeight="1" spans="1:12">
      <c r="A577" s="482">
        <v>20808</v>
      </c>
      <c r="B577" s="483" t="s">
        <v>540</v>
      </c>
      <c r="C577" s="693">
        <f>SUMIFS(C578:C$1300,$I578:$I$1300,"项",$K578:$K$1300,$A577)</f>
        <v>4874</v>
      </c>
      <c r="D577" s="693">
        <f>SUMIFS(D578:D$1300,$I578:$I$1300,"项",$K578:$K$1300,$A577)</f>
        <v>6576</v>
      </c>
      <c r="E577" s="693">
        <f>SUMIFS(E578:E$1300,$I578:$I$1300,"项",$K578:$K$1300,$A577)</f>
        <v>5223</v>
      </c>
      <c r="F577" s="477">
        <f t="shared" si="56"/>
        <v>0.0716044316782929</v>
      </c>
      <c r="G577" s="477">
        <f t="shared" si="57"/>
        <v>0.794251824817518</v>
      </c>
      <c r="H577" s="731" t="str">
        <f t="shared" si="58"/>
        <v>是</v>
      </c>
      <c r="I577" s="732" t="str">
        <f t="shared" si="59"/>
        <v>款</v>
      </c>
      <c r="J577" s="686" t="str">
        <f t="shared" si="60"/>
        <v>208</v>
      </c>
      <c r="K577" s="686" t="str">
        <f t="shared" si="61"/>
        <v>20808</v>
      </c>
      <c r="L577" s="686" t="str">
        <f t="shared" si="62"/>
        <v>20808</v>
      </c>
    </row>
    <row r="578" s="529" customFormat="1" ht="34.9" customHeight="1" spans="1:12">
      <c r="A578" s="484">
        <v>2080801</v>
      </c>
      <c r="B578" s="243" t="s">
        <v>541</v>
      </c>
      <c r="C578" s="561">
        <v>2040</v>
      </c>
      <c r="D578" s="561">
        <v>3178</v>
      </c>
      <c r="E578" s="478">
        <v>2288</v>
      </c>
      <c r="F578" s="477">
        <f t="shared" si="56"/>
        <v>0.12156862745098</v>
      </c>
      <c r="G578" s="477">
        <f t="shared" si="57"/>
        <v>0.719949653870359</v>
      </c>
      <c r="H578" s="731" t="str">
        <f t="shared" si="58"/>
        <v>是</v>
      </c>
      <c r="I578" s="732" t="str">
        <f t="shared" si="59"/>
        <v>项</v>
      </c>
      <c r="J578" s="686" t="str">
        <f t="shared" si="60"/>
        <v>208</v>
      </c>
      <c r="K578" s="686" t="str">
        <f t="shared" si="61"/>
        <v>20808</v>
      </c>
      <c r="L578" s="686" t="str">
        <f t="shared" si="62"/>
        <v>2080801</v>
      </c>
    </row>
    <row r="579" s="529" customFormat="1" ht="34.9" customHeight="1" spans="1:12">
      <c r="A579" s="484">
        <v>2080802</v>
      </c>
      <c r="B579" s="243" t="s">
        <v>542</v>
      </c>
      <c r="C579" s="561">
        <v>820</v>
      </c>
      <c r="D579" s="561">
        <v>286</v>
      </c>
      <c r="E579" s="478">
        <v>861</v>
      </c>
      <c r="F579" s="477">
        <f t="shared" si="56"/>
        <v>0.05</v>
      </c>
      <c r="G579" s="477">
        <f t="shared" si="57"/>
        <v>3.01048951048951</v>
      </c>
      <c r="H579" s="731" t="str">
        <f t="shared" si="58"/>
        <v>是</v>
      </c>
      <c r="I579" s="732" t="str">
        <f t="shared" si="59"/>
        <v>项</v>
      </c>
      <c r="J579" s="686" t="str">
        <f t="shared" si="60"/>
        <v>208</v>
      </c>
      <c r="K579" s="686" t="str">
        <f t="shared" si="61"/>
        <v>20808</v>
      </c>
      <c r="L579" s="686" t="str">
        <f t="shared" si="62"/>
        <v>2080802</v>
      </c>
    </row>
    <row r="580" s="529" customFormat="1" ht="34.9" customHeight="1" spans="1:12">
      <c r="A580" s="484">
        <v>2080803</v>
      </c>
      <c r="B580" s="243" t="s">
        <v>543</v>
      </c>
      <c r="C580" s="561">
        <v>37</v>
      </c>
      <c r="D580" s="561">
        <v>1</v>
      </c>
      <c r="E580" s="478">
        <v>37</v>
      </c>
      <c r="F580" s="477">
        <f t="shared" si="56"/>
        <v>0</v>
      </c>
      <c r="G580" s="477">
        <f t="shared" si="57"/>
        <v>37</v>
      </c>
      <c r="H580" s="731" t="str">
        <f t="shared" si="58"/>
        <v>是</v>
      </c>
      <c r="I580" s="732" t="str">
        <f t="shared" si="59"/>
        <v>项</v>
      </c>
      <c r="J580" s="686" t="str">
        <f t="shared" si="60"/>
        <v>208</v>
      </c>
      <c r="K580" s="686" t="str">
        <f t="shared" si="61"/>
        <v>20808</v>
      </c>
      <c r="L580" s="686" t="str">
        <f t="shared" si="62"/>
        <v>2080803</v>
      </c>
    </row>
    <row r="581" s="529" customFormat="1" ht="34.9" hidden="1" customHeight="1" spans="1:12">
      <c r="A581" s="484">
        <v>2080804</v>
      </c>
      <c r="B581" s="243" t="s">
        <v>544</v>
      </c>
      <c r="C581" s="300">
        <v>0</v>
      </c>
      <c r="D581" s="301">
        <v>0</v>
      </c>
      <c r="E581" s="548">
        <v>0</v>
      </c>
      <c r="F581" s="477" t="str">
        <f t="shared" ref="F581:F644" si="63">IF(C581&lt;&gt;0,E581/C581-1,"")</f>
        <v/>
      </c>
      <c r="G581" s="477" t="str">
        <f t="shared" ref="G581:G644" si="64">IF(D581&lt;&gt;0,E581/D581,"")</f>
        <v/>
      </c>
      <c r="H581" s="731" t="str">
        <f t="shared" ref="H581:H644" si="65">IF(LEN(A581)=3,"是",IF(B581&lt;&gt;"",IF(SUM(C581:E581)&lt;&gt;0,"是","否"),"是"))</f>
        <v>否</v>
      </c>
      <c r="I581" s="732" t="str">
        <f t="shared" ref="I581:I644" si="66">_xlfn.IFS(LEN(A581)=3,"类",LEN(A581)=5,"款",LEN(A581)=7,"项")</f>
        <v>项</v>
      </c>
      <c r="J581" s="686" t="str">
        <f t="shared" ref="J581:J644" si="67">LEFT(A581,3)</f>
        <v>208</v>
      </c>
      <c r="K581" s="686" t="str">
        <f t="shared" ref="K581:K644" si="68">LEFT(A581,5)</f>
        <v>20808</v>
      </c>
      <c r="L581" s="686" t="str">
        <f t="shared" ref="L581:L644" si="69">LEFT(A581,7)</f>
        <v>2080804</v>
      </c>
    </row>
    <row r="582" s="529" customFormat="1" ht="34.9" customHeight="1" spans="1:12">
      <c r="A582" s="484">
        <v>2080805</v>
      </c>
      <c r="B582" s="243" t="s">
        <v>545</v>
      </c>
      <c r="C582" s="561">
        <v>206</v>
      </c>
      <c r="D582" s="561">
        <v>214</v>
      </c>
      <c r="E582" s="478">
        <v>188</v>
      </c>
      <c r="F582" s="477">
        <f t="shared" si="63"/>
        <v>-0.087378640776699</v>
      </c>
      <c r="G582" s="477">
        <f t="shared" si="64"/>
        <v>0.878504672897196</v>
      </c>
      <c r="H582" s="731" t="str">
        <f t="shared" si="65"/>
        <v>是</v>
      </c>
      <c r="I582" s="732" t="str">
        <f t="shared" si="66"/>
        <v>项</v>
      </c>
      <c r="J582" s="686" t="str">
        <f t="shared" si="67"/>
        <v>208</v>
      </c>
      <c r="K582" s="686" t="str">
        <f t="shared" si="68"/>
        <v>20808</v>
      </c>
      <c r="L582" s="686" t="str">
        <f t="shared" si="69"/>
        <v>2080805</v>
      </c>
    </row>
    <row r="583" s="529" customFormat="1" ht="34.9" hidden="1" customHeight="1" spans="1:12">
      <c r="A583" s="484">
        <v>2080806</v>
      </c>
      <c r="B583" s="243" t="s">
        <v>546</v>
      </c>
      <c r="C583" s="300">
        <v>0</v>
      </c>
      <c r="D583" s="301">
        <v>0</v>
      </c>
      <c r="E583" s="548">
        <v>0</v>
      </c>
      <c r="F583" s="477" t="str">
        <f t="shared" si="63"/>
        <v/>
      </c>
      <c r="G583" s="477" t="str">
        <f t="shared" si="64"/>
        <v/>
      </c>
      <c r="H583" s="731" t="str">
        <f t="shared" si="65"/>
        <v>否</v>
      </c>
      <c r="I583" s="732" t="str">
        <f t="shared" si="66"/>
        <v>项</v>
      </c>
      <c r="J583" s="686" t="str">
        <f t="shared" si="67"/>
        <v>208</v>
      </c>
      <c r="K583" s="686" t="str">
        <f t="shared" si="68"/>
        <v>20808</v>
      </c>
      <c r="L583" s="686" t="str">
        <f t="shared" si="69"/>
        <v>2080806</v>
      </c>
    </row>
    <row r="584" s="529" customFormat="1" ht="34.9" hidden="1" customHeight="1" spans="1:12">
      <c r="A584" s="484">
        <v>2080807</v>
      </c>
      <c r="B584" s="243" t="s">
        <v>547</v>
      </c>
      <c r="C584" s="300">
        <v>0</v>
      </c>
      <c r="D584" s="301">
        <v>0</v>
      </c>
      <c r="E584" s="301">
        <v>0</v>
      </c>
      <c r="F584" s="477" t="str">
        <f t="shared" si="63"/>
        <v/>
      </c>
      <c r="G584" s="477" t="str">
        <f t="shared" si="64"/>
        <v/>
      </c>
      <c r="H584" s="731" t="str">
        <f t="shared" si="65"/>
        <v>否</v>
      </c>
      <c r="I584" s="732" t="str">
        <f t="shared" si="66"/>
        <v>项</v>
      </c>
      <c r="J584" s="686" t="str">
        <f t="shared" si="67"/>
        <v>208</v>
      </c>
      <c r="K584" s="686" t="str">
        <f t="shared" si="68"/>
        <v>20808</v>
      </c>
      <c r="L584" s="686" t="str">
        <f t="shared" si="69"/>
        <v>2080807</v>
      </c>
    </row>
    <row r="585" s="529" customFormat="1" ht="34.9" customHeight="1" spans="1:12">
      <c r="A585" s="484">
        <v>2080808</v>
      </c>
      <c r="B585" s="243" t="s">
        <v>548</v>
      </c>
      <c r="C585" s="561">
        <v>67</v>
      </c>
      <c r="D585" s="561">
        <v>78</v>
      </c>
      <c r="E585" s="478">
        <v>74</v>
      </c>
      <c r="F585" s="477">
        <f t="shared" si="63"/>
        <v>0.104477611940299</v>
      </c>
      <c r="G585" s="477">
        <f t="shared" si="64"/>
        <v>0.948717948717949</v>
      </c>
      <c r="H585" s="731" t="str">
        <f t="shared" si="65"/>
        <v>是</v>
      </c>
      <c r="I585" s="732" t="str">
        <f t="shared" si="66"/>
        <v>项</v>
      </c>
      <c r="J585" s="686" t="str">
        <f t="shared" si="67"/>
        <v>208</v>
      </c>
      <c r="K585" s="686" t="str">
        <f t="shared" si="68"/>
        <v>20808</v>
      </c>
      <c r="L585" s="686" t="str">
        <f t="shared" si="69"/>
        <v>2080808</v>
      </c>
    </row>
    <row r="586" s="529" customFormat="1" ht="34.9" customHeight="1" spans="1:12">
      <c r="A586" s="484">
        <v>2080899</v>
      </c>
      <c r="B586" s="243" t="s">
        <v>549</v>
      </c>
      <c r="C586" s="561">
        <v>1704</v>
      </c>
      <c r="D586" s="561">
        <v>2819</v>
      </c>
      <c r="E586" s="478">
        <v>1775</v>
      </c>
      <c r="F586" s="477">
        <f t="shared" si="63"/>
        <v>0.0416666666666667</v>
      </c>
      <c r="G586" s="477">
        <f t="shared" si="64"/>
        <v>0.629655906349769</v>
      </c>
      <c r="H586" s="731" t="str">
        <f t="shared" si="65"/>
        <v>是</v>
      </c>
      <c r="I586" s="732" t="str">
        <f t="shared" si="66"/>
        <v>项</v>
      </c>
      <c r="J586" s="686" t="str">
        <f t="shared" si="67"/>
        <v>208</v>
      </c>
      <c r="K586" s="686" t="str">
        <f t="shared" si="68"/>
        <v>20808</v>
      </c>
      <c r="L586" s="686" t="str">
        <f t="shared" si="69"/>
        <v>2080899</v>
      </c>
    </row>
    <row r="587" s="529" customFormat="1" ht="34.9" customHeight="1" spans="1:12">
      <c r="A587" s="482">
        <v>20809</v>
      </c>
      <c r="B587" s="483" t="s">
        <v>550</v>
      </c>
      <c r="C587" s="693">
        <f>SUMIFS(C588:C$1300,$I588:$I$1300,"项",$K588:$K$1300,$A587)</f>
        <v>485</v>
      </c>
      <c r="D587" s="693">
        <f>SUMIFS(D588:D$1300,$I588:$I$1300,"项",$K588:$K$1300,$A587)</f>
        <v>414</v>
      </c>
      <c r="E587" s="693">
        <f>SUMIFS(E588:E$1300,$I588:$I$1300,"项",$K588:$K$1300,$A587)</f>
        <v>308</v>
      </c>
      <c r="F587" s="477">
        <f t="shared" si="63"/>
        <v>-0.364948453608247</v>
      </c>
      <c r="G587" s="477">
        <f t="shared" si="64"/>
        <v>0.743961352657005</v>
      </c>
      <c r="H587" s="731" t="str">
        <f t="shared" si="65"/>
        <v>是</v>
      </c>
      <c r="I587" s="732" t="str">
        <f t="shared" si="66"/>
        <v>款</v>
      </c>
      <c r="J587" s="686" t="str">
        <f t="shared" si="67"/>
        <v>208</v>
      </c>
      <c r="K587" s="686" t="str">
        <f t="shared" si="68"/>
        <v>20809</v>
      </c>
      <c r="L587" s="686" t="str">
        <f t="shared" si="69"/>
        <v>20809</v>
      </c>
    </row>
    <row r="588" s="529" customFormat="1" ht="34.9" customHeight="1" spans="1:12">
      <c r="A588" s="484">
        <v>2080901</v>
      </c>
      <c r="B588" s="243" t="s">
        <v>551</v>
      </c>
      <c r="C588" s="561">
        <v>141</v>
      </c>
      <c r="D588" s="561">
        <v>311</v>
      </c>
      <c r="E588" s="478">
        <v>124</v>
      </c>
      <c r="F588" s="477">
        <f t="shared" si="63"/>
        <v>-0.120567375886525</v>
      </c>
      <c r="G588" s="477">
        <f t="shared" si="64"/>
        <v>0.398713826366559</v>
      </c>
      <c r="H588" s="731" t="str">
        <f t="shared" si="65"/>
        <v>是</v>
      </c>
      <c r="I588" s="732" t="str">
        <f t="shared" si="66"/>
        <v>项</v>
      </c>
      <c r="J588" s="686" t="str">
        <f t="shared" si="67"/>
        <v>208</v>
      </c>
      <c r="K588" s="686" t="str">
        <f t="shared" si="68"/>
        <v>20809</v>
      </c>
      <c r="L588" s="686" t="str">
        <f t="shared" si="69"/>
        <v>2080901</v>
      </c>
    </row>
    <row r="589" s="529" customFormat="1" ht="34.9" customHeight="1" spans="1:12">
      <c r="A589" s="484">
        <v>2080902</v>
      </c>
      <c r="B589" s="243" t="s">
        <v>552</v>
      </c>
      <c r="C589" s="561">
        <v>42</v>
      </c>
      <c r="D589" s="561">
        <v>72</v>
      </c>
      <c r="E589" s="478">
        <v>56</v>
      </c>
      <c r="F589" s="477">
        <f t="shared" si="63"/>
        <v>0.333333333333333</v>
      </c>
      <c r="G589" s="477">
        <f t="shared" si="64"/>
        <v>0.777777777777778</v>
      </c>
      <c r="H589" s="731" t="str">
        <f t="shared" si="65"/>
        <v>是</v>
      </c>
      <c r="I589" s="732" t="str">
        <f t="shared" si="66"/>
        <v>项</v>
      </c>
      <c r="J589" s="686" t="str">
        <f t="shared" si="67"/>
        <v>208</v>
      </c>
      <c r="K589" s="686" t="str">
        <f t="shared" si="68"/>
        <v>20809</v>
      </c>
      <c r="L589" s="686" t="str">
        <f t="shared" si="69"/>
        <v>2080902</v>
      </c>
    </row>
    <row r="590" s="529" customFormat="1" ht="34.9" customHeight="1" spans="1:12">
      <c r="A590" s="737">
        <v>2080903</v>
      </c>
      <c r="B590" s="243" t="s">
        <v>553</v>
      </c>
      <c r="C590" s="561">
        <v>15</v>
      </c>
      <c r="D590" s="561">
        <v>2</v>
      </c>
      <c r="E590" s="478">
        <v>2</v>
      </c>
      <c r="F590" s="477">
        <f t="shared" si="63"/>
        <v>-0.866666666666667</v>
      </c>
      <c r="G590" s="477">
        <f t="shared" si="64"/>
        <v>1</v>
      </c>
      <c r="H590" s="731" t="str">
        <f t="shared" si="65"/>
        <v>是</v>
      </c>
      <c r="I590" s="732" t="str">
        <f t="shared" si="66"/>
        <v>项</v>
      </c>
      <c r="J590" s="686" t="str">
        <f t="shared" si="67"/>
        <v>208</v>
      </c>
      <c r="K590" s="686" t="str">
        <f t="shared" si="68"/>
        <v>20809</v>
      </c>
      <c r="L590" s="686" t="str">
        <f t="shared" si="69"/>
        <v>2080903</v>
      </c>
    </row>
    <row r="591" s="529" customFormat="1" ht="34.9" customHeight="1" spans="1:12">
      <c r="A591" s="738">
        <v>2080904</v>
      </c>
      <c r="B591" s="243" t="s">
        <v>554</v>
      </c>
      <c r="C591" s="561">
        <v>1</v>
      </c>
      <c r="D591" s="561">
        <v>3</v>
      </c>
      <c r="E591" s="478">
        <v>0</v>
      </c>
      <c r="F591" s="477">
        <f t="shared" si="63"/>
        <v>-1</v>
      </c>
      <c r="G591" s="477">
        <f t="shared" si="64"/>
        <v>0</v>
      </c>
      <c r="H591" s="731" t="str">
        <f t="shared" si="65"/>
        <v>是</v>
      </c>
      <c r="I591" s="732" t="str">
        <f t="shared" si="66"/>
        <v>项</v>
      </c>
      <c r="J591" s="686" t="str">
        <f t="shared" si="67"/>
        <v>208</v>
      </c>
      <c r="K591" s="686" t="str">
        <f t="shared" si="68"/>
        <v>20809</v>
      </c>
      <c r="L591" s="686" t="str">
        <f t="shared" si="69"/>
        <v>2080904</v>
      </c>
    </row>
    <row r="592" s="529" customFormat="1" ht="34.9" customHeight="1" spans="1:12">
      <c r="A592" s="739">
        <v>2080905</v>
      </c>
      <c r="B592" s="299" t="s">
        <v>555</v>
      </c>
      <c r="C592" s="561">
        <v>259</v>
      </c>
      <c r="D592" s="561">
        <v>3</v>
      </c>
      <c r="E592" s="561">
        <v>123</v>
      </c>
      <c r="F592" s="477">
        <f t="shared" si="63"/>
        <v>-0.525096525096525</v>
      </c>
      <c r="G592" s="477">
        <f t="shared" si="64"/>
        <v>41</v>
      </c>
      <c r="H592" s="731" t="str">
        <f t="shared" si="65"/>
        <v>是</v>
      </c>
      <c r="I592" s="732" t="str">
        <f t="shared" si="66"/>
        <v>项</v>
      </c>
      <c r="J592" s="686" t="str">
        <f t="shared" si="67"/>
        <v>208</v>
      </c>
      <c r="K592" s="686" t="str">
        <f t="shared" si="68"/>
        <v>20809</v>
      </c>
      <c r="L592" s="686" t="str">
        <f t="shared" si="69"/>
        <v>2080905</v>
      </c>
    </row>
    <row r="593" s="529" customFormat="1" ht="34.9" customHeight="1" spans="1:12">
      <c r="A593" s="484">
        <v>2080999</v>
      </c>
      <c r="B593" s="299" t="s">
        <v>556</v>
      </c>
      <c r="C593" s="561">
        <v>27</v>
      </c>
      <c r="D593" s="561">
        <v>23</v>
      </c>
      <c r="E593" s="478">
        <v>3</v>
      </c>
      <c r="F593" s="477">
        <f t="shared" si="63"/>
        <v>-0.888888888888889</v>
      </c>
      <c r="G593" s="477">
        <f t="shared" si="64"/>
        <v>0.130434782608696</v>
      </c>
      <c r="H593" s="731" t="str">
        <f t="shared" si="65"/>
        <v>是</v>
      </c>
      <c r="I593" s="732" t="str">
        <f t="shared" si="66"/>
        <v>项</v>
      </c>
      <c r="J593" s="686" t="str">
        <f t="shared" si="67"/>
        <v>208</v>
      </c>
      <c r="K593" s="686" t="str">
        <f t="shared" si="68"/>
        <v>20809</v>
      </c>
      <c r="L593" s="686" t="str">
        <f t="shared" si="69"/>
        <v>2080999</v>
      </c>
    </row>
    <row r="594" s="529" customFormat="1" ht="34.9" customHeight="1" spans="1:12">
      <c r="A594" s="482">
        <v>20810</v>
      </c>
      <c r="B594" s="296" t="s">
        <v>557</v>
      </c>
      <c r="C594" s="693">
        <f>SUMIFS(C595:C$1300,$I595:$I$1300,"项",$K595:$K$1300,$A594)</f>
        <v>2194</v>
      </c>
      <c r="D594" s="693">
        <f>SUMIFS(D595:D$1300,$I595:$I$1300,"项",$K595:$K$1300,$A594)</f>
        <v>2660</v>
      </c>
      <c r="E594" s="693">
        <f>SUMIFS(E595:E$1300,$I595:$I$1300,"项",$K595:$K$1300,$A594)</f>
        <v>2455</v>
      </c>
      <c r="F594" s="477">
        <f t="shared" si="63"/>
        <v>0.118960802187785</v>
      </c>
      <c r="G594" s="477">
        <f t="shared" si="64"/>
        <v>0.922932330827068</v>
      </c>
      <c r="H594" s="731" t="str">
        <f t="shared" si="65"/>
        <v>是</v>
      </c>
      <c r="I594" s="732" t="str">
        <f t="shared" si="66"/>
        <v>款</v>
      </c>
      <c r="J594" s="686" t="str">
        <f t="shared" si="67"/>
        <v>208</v>
      </c>
      <c r="K594" s="686" t="str">
        <f t="shared" si="68"/>
        <v>20810</v>
      </c>
      <c r="L594" s="686" t="str">
        <f t="shared" si="69"/>
        <v>20810</v>
      </c>
    </row>
    <row r="595" s="529" customFormat="1" ht="34.9" customHeight="1" spans="1:12">
      <c r="A595" s="484">
        <v>2081001</v>
      </c>
      <c r="B595" s="299" t="s">
        <v>558</v>
      </c>
      <c r="C595" s="561">
        <v>214</v>
      </c>
      <c r="D595" s="561">
        <v>248</v>
      </c>
      <c r="E595" s="478">
        <v>226</v>
      </c>
      <c r="F595" s="477">
        <f t="shared" si="63"/>
        <v>0.0560747663551402</v>
      </c>
      <c r="G595" s="477">
        <f t="shared" si="64"/>
        <v>0.911290322580645</v>
      </c>
      <c r="H595" s="731" t="str">
        <f t="shared" si="65"/>
        <v>是</v>
      </c>
      <c r="I595" s="732" t="str">
        <f t="shared" si="66"/>
        <v>项</v>
      </c>
      <c r="J595" s="686" t="str">
        <f t="shared" si="67"/>
        <v>208</v>
      </c>
      <c r="K595" s="686" t="str">
        <f t="shared" si="68"/>
        <v>20810</v>
      </c>
      <c r="L595" s="686" t="str">
        <f t="shared" si="69"/>
        <v>2081001</v>
      </c>
    </row>
    <row r="596" s="529" customFormat="1" ht="34.9" customHeight="1" spans="1:12">
      <c r="A596" s="484">
        <v>2081002</v>
      </c>
      <c r="B596" s="299" t="s">
        <v>559</v>
      </c>
      <c r="C596" s="561">
        <v>894</v>
      </c>
      <c r="D596" s="561">
        <v>1275</v>
      </c>
      <c r="E596" s="478">
        <v>920</v>
      </c>
      <c r="F596" s="477">
        <f t="shared" si="63"/>
        <v>0.029082774049217</v>
      </c>
      <c r="G596" s="477">
        <f t="shared" si="64"/>
        <v>0.72156862745098</v>
      </c>
      <c r="H596" s="731" t="str">
        <f t="shared" si="65"/>
        <v>是</v>
      </c>
      <c r="I596" s="732" t="str">
        <f t="shared" si="66"/>
        <v>项</v>
      </c>
      <c r="J596" s="686" t="str">
        <f t="shared" si="67"/>
        <v>208</v>
      </c>
      <c r="K596" s="686" t="str">
        <f t="shared" si="68"/>
        <v>20810</v>
      </c>
      <c r="L596" s="686" t="str">
        <f t="shared" si="69"/>
        <v>2081002</v>
      </c>
    </row>
    <row r="597" s="529" customFormat="1" ht="34.9" hidden="1" customHeight="1" spans="1:12">
      <c r="A597" s="484">
        <v>2081003</v>
      </c>
      <c r="B597" s="299" t="s">
        <v>560</v>
      </c>
      <c r="C597" s="300">
        <v>0</v>
      </c>
      <c r="D597" s="301">
        <v>0</v>
      </c>
      <c r="E597" s="548">
        <v>0</v>
      </c>
      <c r="F597" s="477" t="str">
        <f t="shared" si="63"/>
        <v/>
      </c>
      <c r="G597" s="477" t="str">
        <f t="shared" si="64"/>
        <v/>
      </c>
      <c r="H597" s="731" t="str">
        <f t="shared" si="65"/>
        <v>否</v>
      </c>
      <c r="I597" s="732" t="str">
        <f t="shared" si="66"/>
        <v>项</v>
      </c>
      <c r="J597" s="686" t="str">
        <f t="shared" si="67"/>
        <v>208</v>
      </c>
      <c r="K597" s="686" t="str">
        <f t="shared" si="68"/>
        <v>20810</v>
      </c>
      <c r="L597" s="686" t="str">
        <f t="shared" si="69"/>
        <v>2081003</v>
      </c>
    </row>
    <row r="598" s="529" customFormat="1" ht="34.9" customHeight="1" spans="1:12">
      <c r="A598" s="484">
        <v>2081004</v>
      </c>
      <c r="B598" s="299" t="s">
        <v>561</v>
      </c>
      <c r="C598" s="561">
        <v>535</v>
      </c>
      <c r="D598" s="561">
        <v>525</v>
      </c>
      <c r="E598" s="478">
        <v>793</v>
      </c>
      <c r="F598" s="477">
        <f t="shared" si="63"/>
        <v>0.482242990654206</v>
      </c>
      <c r="G598" s="477">
        <f t="shared" si="64"/>
        <v>1.51047619047619</v>
      </c>
      <c r="H598" s="731" t="str">
        <f t="shared" si="65"/>
        <v>是</v>
      </c>
      <c r="I598" s="732" t="str">
        <f t="shared" si="66"/>
        <v>项</v>
      </c>
      <c r="J598" s="686" t="str">
        <f t="shared" si="67"/>
        <v>208</v>
      </c>
      <c r="K598" s="686" t="str">
        <f t="shared" si="68"/>
        <v>20810</v>
      </c>
      <c r="L598" s="686" t="str">
        <f t="shared" si="69"/>
        <v>2081004</v>
      </c>
    </row>
    <row r="599" s="529" customFormat="1" ht="34.9" customHeight="1" spans="1:12">
      <c r="A599" s="484">
        <v>2081005</v>
      </c>
      <c r="B599" s="299" t="s">
        <v>562</v>
      </c>
      <c r="C599" s="561">
        <v>300</v>
      </c>
      <c r="D599" s="561">
        <v>287</v>
      </c>
      <c r="E599" s="561">
        <v>333</v>
      </c>
      <c r="F599" s="477">
        <f t="shared" si="63"/>
        <v>0.11</v>
      </c>
      <c r="G599" s="477">
        <f t="shared" si="64"/>
        <v>1.1602787456446</v>
      </c>
      <c r="H599" s="731" t="str">
        <f t="shared" si="65"/>
        <v>是</v>
      </c>
      <c r="I599" s="732" t="str">
        <f t="shared" si="66"/>
        <v>项</v>
      </c>
      <c r="J599" s="686" t="str">
        <f t="shared" si="67"/>
        <v>208</v>
      </c>
      <c r="K599" s="686" t="str">
        <f t="shared" si="68"/>
        <v>20810</v>
      </c>
      <c r="L599" s="686" t="str">
        <f t="shared" si="69"/>
        <v>2081005</v>
      </c>
    </row>
    <row r="600" s="529" customFormat="1" ht="34.9" customHeight="1" spans="1:12">
      <c r="A600" s="484">
        <v>2081006</v>
      </c>
      <c r="B600" s="299" t="s">
        <v>563</v>
      </c>
      <c r="C600" s="561">
        <v>251</v>
      </c>
      <c r="D600" s="561">
        <v>325</v>
      </c>
      <c r="E600" s="478">
        <v>183</v>
      </c>
      <c r="F600" s="477">
        <f t="shared" si="63"/>
        <v>-0.270916334661355</v>
      </c>
      <c r="G600" s="477">
        <f t="shared" si="64"/>
        <v>0.563076923076923</v>
      </c>
      <c r="H600" s="731" t="str">
        <f t="shared" si="65"/>
        <v>是</v>
      </c>
      <c r="I600" s="732" t="str">
        <f t="shared" si="66"/>
        <v>项</v>
      </c>
      <c r="J600" s="686" t="str">
        <f t="shared" si="67"/>
        <v>208</v>
      </c>
      <c r="K600" s="686" t="str">
        <f t="shared" si="68"/>
        <v>20810</v>
      </c>
      <c r="L600" s="686" t="str">
        <f t="shared" si="69"/>
        <v>2081006</v>
      </c>
    </row>
    <row r="601" s="529" customFormat="1" ht="34.9" hidden="1" customHeight="1" spans="1:12">
      <c r="A601" s="484">
        <v>2081099</v>
      </c>
      <c r="B601" s="299" t="s">
        <v>564</v>
      </c>
      <c r="C601" s="300">
        <v>0</v>
      </c>
      <c r="D601" s="301">
        <v>0</v>
      </c>
      <c r="E601" s="548">
        <v>0</v>
      </c>
      <c r="F601" s="477" t="str">
        <f t="shared" si="63"/>
        <v/>
      </c>
      <c r="G601" s="477" t="str">
        <f t="shared" si="64"/>
        <v/>
      </c>
      <c r="H601" s="731" t="str">
        <f t="shared" si="65"/>
        <v>否</v>
      </c>
      <c r="I601" s="732" t="str">
        <f t="shared" si="66"/>
        <v>项</v>
      </c>
      <c r="J601" s="686" t="str">
        <f t="shared" si="67"/>
        <v>208</v>
      </c>
      <c r="K601" s="686" t="str">
        <f t="shared" si="68"/>
        <v>20810</v>
      </c>
      <c r="L601" s="686" t="str">
        <f t="shared" si="69"/>
        <v>2081099</v>
      </c>
    </row>
    <row r="602" s="529" customFormat="1" ht="34.9" customHeight="1" spans="1:12">
      <c r="A602" s="482">
        <v>20811</v>
      </c>
      <c r="B602" s="296" t="s">
        <v>565</v>
      </c>
      <c r="C602" s="693">
        <f>SUMIFS(C603:C$1300,$I603:$I$1300,"项",$K603:$K$1300,$A602)</f>
        <v>2368</v>
      </c>
      <c r="D602" s="693">
        <f>SUMIFS(D603:D$1300,$I603:$I$1300,"项",$K603:$K$1300,$A602)</f>
        <v>2916</v>
      </c>
      <c r="E602" s="693">
        <f>SUMIFS(E603:E$1300,$I603:$I$1300,"项",$K603:$K$1300,$A602)</f>
        <v>2637</v>
      </c>
      <c r="F602" s="477">
        <f t="shared" si="63"/>
        <v>0.113597972972973</v>
      </c>
      <c r="G602" s="477">
        <f t="shared" si="64"/>
        <v>0.904320987654321</v>
      </c>
      <c r="H602" s="731" t="str">
        <f t="shared" si="65"/>
        <v>是</v>
      </c>
      <c r="I602" s="732" t="str">
        <f t="shared" si="66"/>
        <v>款</v>
      </c>
      <c r="J602" s="686" t="str">
        <f t="shared" si="67"/>
        <v>208</v>
      </c>
      <c r="K602" s="686" t="str">
        <f t="shared" si="68"/>
        <v>20811</v>
      </c>
      <c r="L602" s="686" t="str">
        <f t="shared" si="69"/>
        <v>20811</v>
      </c>
    </row>
    <row r="603" s="529" customFormat="1" ht="34.9" customHeight="1" spans="1:12">
      <c r="A603" s="484">
        <v>2081101</v>
      </c>
      <c r="B603" s="299" t="s">
        <v>151</v>
      </c>
      <c r="C603" s="561">
        <v>121</v>
      </c>
      <c r="D603" s="561">
        <v>123</v>
      </c>
      <c r="E603" s="478">
        <v>112</v>
      </c>
      <c r="F603" s="477">
        <f t="shared" si="63"/>
        <v>-0.0743801652892562</v>
      </c>
      <c r="G603" s="477">
        <f t="shared" si="64"/>
        <v>0.910569105691057</v>
      </c>
      <c r="H603" s="731" t="str">
        <f t="shared" si="65"/>
        <v>是</v>
      </c>
      <c r="I603" s="732" t="str">
        <f t="shared" si="66"/>
        <v>项</v>
      </c>
      <c r="J603" s="686" t="str">
        <f t="shared" si="67"/>
        <v>208</v>
      </c>
      <c r="K603" s="686" t="str">
        <f t="shared" si="68"/>
        <v>20811</v>
      </c>
      <c r="L603" s="686" t="str">
        <f t="shared" si="69"/>
        <v>2081101</v>
      </c>
    </row>
    <row r="604" s="529" customFormat="1" ht="34.9" hidden="1" customHeight="1" spans="1:12">
      <c r="A604" s="484">
        <v>2081102</v>
      </c>
      <c r="B604" s="299" t="s">
        <v>152</v>
      </c>
      <c r="C604" s="300">
        <v>0</v>
      </c>
      <c r="D604" s="301">
        <v>0</v>
      </c>
      <c r="E604" s="548">
        <v>0</v>
      </c>
      <c r="F604" s="477" t="str">
        <f t="shared" si="63"/>
        <v/>
      </c>
      <c r="G604" s="477" t="str">
        <f t="shared" si="64"/>
        <v/>
      </c>
      <c r="H604" s="731" t="str">
        <f t="shared" si="65"/>
        <v>否</v>
      </c>
      <c r="I604" s="732" t="str">
        <f t="shared" si="66"/>
        <v>项</v>
      </c>
      <c r="J604" s="686" t="str">
        <f t="shared" si="67"/>
        <v>208</v>
      </c>
      <c r="K604" s="686" t="str">
        <f t="shared" si="68"/>
        <v>20811</v>
      </c>
      <c r="L604" s="686" t="str">
        <f t="shared" si="69"/>
        <v>2081102</v>
      </c>
    </row>
    <row r="605" s="529" customFormat="1" ht="34.9" hidden="1" customHeight="1" spans="1:12">
      <c r="A605" s="484">
        <v>2081103</v>
      </c>
      <c r="B605" s="299" t="s">
        <v>153</v>
      </c>
      <c r="C605" s="300">
        <v>0</v>
      </c>
      <c r="D605" s="301">
        <v>0</v>
      </c>
      <c r="E605" s="548">
        <v>0</v>
      </c>
      <c r="F605" s="477" t="str">
        <f t="shared" si="63"/>
        <v/>
      </c>
      <c r="G605" s="477" t="str">
        <f t="shared" si="64"/>
        <v/>
      </c>
      <c r="H605" s="731" t="str">
        <f t="shared" si="65"/>
        <v>否</v>
      </c>
      <c r="I605" s="732" t="str">
        <f t="shared" si="66"/>
        <v>项</v>
      </c>
      <c r="J605" s="686" t="str">
        <f t="shared" si="67"/>
        <v>208</v>
      </c>
      <c r="K605" s="686" t="str">
        <f t="shared" si="68"/>
        <v>20811</v>
      </c>
      <c r="L605" s="686" t="str">
        <f t="shared" si="69"/>
        <v>2081103</v>
      </c>
    </row>
    <row r="606" s="529" customFormat="1" ht="34.9" customHeight="1" spans="1:12">
      <c r="A606" s="484">
        <v>2081104</v>
      </c>
      <c r="B606" s="299" t="s">
        <v>566</v>
      </c>
      <c r="C606" s="561">
        <v>2</v>
      </c>
      <c r="D606" s="561">
        <v>69</v>
      </c>
      <c r="E606" s="478">
        <v>41</v>
      </c>
      <c r="F606" s="477">
        <f t="shared" si="63"/>
        <v>19.5</v>
      </c>
      <c r="G606" s="477">
        <f t="shared" si="64"/>
        <v>0.594202898550725</v>
      </c>
      <c r="H606" s="731" t="str">
        <f t="shared" si="65"/>
        <v>是</v>
      </c>
      <c r="I606" s="732" t="str">
        <f t="shared" si="66"/>
        <v>项</v>
      </c>
      <c r="J606" s="686" t="str">
        <f t="shared" si="67"/>
        <v>208</v>
      </c>
      <c r="K606" s="686" t="str">
        <f t="shared" si="68"/>
        <v>20811</v>
      </c>
      <c r="L606" s="686" t="str">
        <f t="shared" si="69"/>
        <v>2081104</v>
      </c>
    </row>
    <row r="607" s="529" customFormat="1" ht="34.9" customHeight="1" spans="1:12">
      <c r="A607" s="484">
        <v>2081105</v>
      </c>
      <c r="B607" s="299" t="s">
        <v>567</v>
      </c>
      <c r="C607" s="561">
        <v>77</v>
      </c>
      <c r="D607" s="561">
        <v>125</v>
      </c>
      <c r="E607" s="561">
        <v>116</v>
      </c>
      <c r="F607" s="477">
        <f t="shared" si="63"/>
        <v>0.506493506493507</v>
      </c>
      <c r="G607" s="477">
        <f t="shared" si="64"/>
        <v>0.928</v>
      </c>
      <c r="H607" s="731" t="str">
        <f t="shared" si="65"/>
        <v>是</v>
      </c>
      <c r="I607" s="732" t="str">
        <f t="shared" si="66"/>
        <v>项</v>
      </c>
      <c r="J607" s="686" t="str">
        <f t="shared" si="67"/>
        <v>208</v>
      </c>
      <c r="K607" s="686" t="str">
        <f t="shared" si="68"/>
        <v>20811</v>
      </c>
      <c r="L607" s="686" t="str">
        <f t="shared" si="69"/>
        <v>2081105</v>
      </c>
    </row>
    <row r="608" s="529" customFormat="1" ht="34.9" hidden="1" customHeight="1" spans="1:12">
      <c r="A608" s="484">
        <v>2081106</v>
      </c>
      <c r="B608" s="299" t="s">
        <v>568</v>
      </c>
      <c r="C608" s="300">
        <v>0</v>
      </c>
      <c r="D608" s="301">
        <v>0</v>
      </c>
      <c r="E608" s="548">
        <v>0</v>
      </c>
      <c r="F608" s="477" t="str">
        <f t="shared" si="63"/>
        <v/>
      </c>
      <c r="G608" s="477" t="str">
        <f t="shared" si="64"/>
        <v/>
      </c>
      <c r="H608" s="731" t="str">
        <f t="shared" si="65"/>
        <v>否</v>
      </c>
      <c r="I608" s="732" t="str">
        <f t="shared" si="66"/>
        <v>项</v>
      </c>
      <c r="J608" s="686" t="str">
        <f t="shared" si="67"/>
        <v>208</v>
      </c>
      <c r="K608" s="686" t="str">
        <f t="shared" si="68"/>
        <v>20811</v>
      </c>
      <c r="L608" s="686" t="str">
        <f t="shared" si="69"/>
        <v>2081106</v>
      </c>
    </row>
    <row r="609" s="529" customFormat="1" ht="34.9" customHeight="1" spans="1:12">
      <c r="A609" s="484">
        <v>2081107</v>
      </c>
      <c r="B609" s="299" t="s">
        <v>569</v>
      </c>
      <c r="C609" s="561">
        <v>1607</v>
      </c>
      <c r="D609" s="561">
        <v>1751</v>
      </c>
      <c r="E609" s="478">
        <v>1631</v>
      </c>
      <c r="F609" s="477">
        <f t="shared" si="63"/>
        <v>0.0149346608587431</v>
      </c>
      <c r="G609" s="477">
        <f t="shared" si="64"/>
        <v>0.931467732724158</v>
      </c>
      <c r="H609" s="731" t="str">
        <f t="shared" si="65"/>
        <v>是</v>
      </c>
      <c r="I609" s="732" t="str">
        <f t="shared" si="66"/>
        <v>项</v>
      </c>
      <c r="J609" s="686" t="str">
        <f t="shared" si="67"/>
        <v>208</v>
      </c>
      <c r="K609" s="686" t="str">
        <f t="shared" si="68"/>
        <v>20811</v>
      </c>
      <c r="L609" s="686" t="str">
        <f t="shared" si="69"/>
        <v>2081107</v>
      </c>
    </row>
    <row r="610" s="529" customFormat="1" ht="34.9" customHeight="1" spans="1:12">
      <c r="A610" s="484">
        <v>2081199</v>
      </c>
      <c r="B610" s="299" t="s">
        <v>570</v>
      </c>
      <c r="C610" s="561">
        <v>561</v>
      </c>
      <c r="D610" s="561">
        <v>848</v>
      </c>
      <c r="E610" s="478">
        <v>737</v>
      </c>
      <c r="F610" s="477">
        <f t="shared" si="63"/>
        <v>0.313725490196078</v>
      </c>
      <c r="G610" s="477">
        <f t="shared" si="64"/>
        <v>0.869103773584906</v>
      </c>
      <c r="H610" s="731" t="str">
        <f t="shared" si="65"/>
        <v>是</v>
      </c>
      <c r="I610" s="732" t="str">
        <f t="shared" si="66"/>
        <v>项</v>
      </c>
      <c r="J610" s="686" t="str">
        <f t="shared" si="67"/>
        <v>208</v>
      </c>
      <c r="K610" s="686" t="str">
        <f t="shared" si="68"/>
        <v>20811</v>
      </c>
      <c r="L610" s="686" t="str">
        <f t="shared" si="69"/>
        <v>2081199</v>
      </c>
    </row>
    <row r="611" s="529" customFormat="1" ht="34.9" customHeight="1" spans="1:12">
      <c r="A611" s="482">
        <v>20816</v>
      </c>
      <c r="B611" s="483" t="s">
        <v>571</v>
      </c>
      <c r="C611" s="693">
        <f>SUMIFS(C612:C$1300,$I612:$I$1300,"项",$K612:$K$1300,$A611)</f>
        <v>107</v>
      </c>
      <c r="D611" s="693">
        <f>SUMIFS(D612:D$1300,$I612:$I$1300,"项",$K612:$K$1300,$A611)</f>
        <v>110</v>
      </c>
      <c r="E611" s="693">
        <f>SUMIFS(E612:E$1300,$I612:$I$1300,"项",$K612:$K$1300,$A611)</f>
        <v>116</v>
      </c>
      <c r="F611" s="477">
        <f t="shared" si="63"/>
        <v>0.0841121495327102</v>
      </c>
      <c r="G611" s="477">
        <f t="shared" si="64"/>
        <v>1.05454545454545</v>
      </c>
      <c r="H611" s="731" t="str">
        <f t="shared" si="65"/>
        <v>是</v>
      </c>
      <c r="I611" s="732" t="str">
        <f t="shared" si="66"/>
        <v>款</v>
      </c>
      <c r="J611" s="686" t="str">
        <f t="shared" si="67"/>
        <v>208</v>
      </c>
      <c r="K611" s="686" t="str">
        <f t="shared" si="68"/>
        <v>20816</v>
      </c>
      <c r="L611" s="686" t="str">
        <f t="shared" si="69"/>
        <v>20816</v>
      </c>
    </row>
    <row r="612" s="529" customFormat="1" ht="34.9" customHeight="1" spans="1:12">
      <c r="A612" s="484">
        <v>2081601</v>
      </c>
      <c r="B612" s="243" t="s">
        <v>151</v>
      </c>
      <c r="C612" s="561">
        <v>107</v>
      </c>
      <c r="D612" s="561">
        <v>106</v>
      </c>
      <c r="E612" s="478">
        <v>116</v>
      </c>
      <c r="F612" s="477">
        <f t="shared" si="63"/>
        <v>0.0841121495327102</v>
      </c>
      <c r="G612" s="477">
        <f t="shared" si="64"/>
        <v>1.09433962264151</v>
      </c>
      <c r="H612" s="731" t="str">
        <f t="shared" si="65"/>
        <v>是</v>
      </c>
      <c r="I612" s="732" t="str">
        <f t="shared" si="66"/>
        <v>项</v>
      </c>
      <c r="J612" s="686" t="str">
        <f t="shared" si="67"/>
        <v>208</v>
      </c>
      <c r="K612" s="686" t="str">
        <f t="shared" si="68"/>
        <v>20816</v>
      </c>
      <c r="L612" s="686" t="str">
        <f t="shared" si="69"/>
        <v>2081601</v>
      </c>
    </row>
    <row r="613" s="529" customFormat="1" ht="34.9" hidden="1" customHeight="1" spans="1:12">
      <c r="A613" s="484">
        <v>2081602</v>
      </c>
      <c r="B613" s="243" t="s">
        <v>152</v>
      </c>
      <c r="C613" s="300">
        <v>0</v>
      </c>
      <c r="D613" s="301">
        <v>0</v>
      </c>
      <c r="E613" s="548">
        <v>0</v>
      </c>
      <c r="F613" s="477" t="str">
        <f t="shared" si="63"/>
        <v/>
      </c>
      <c r="G613" s="477" t="str">
        <f t="shared" si="64"/>
        <v/>
      </c>
      <c r="H613" s="731" t="str">
        <f t="shared" si="65"/>
        <v>否</v>
      </c>
      <c r="I613" s="732" t="str">
        <f t="shared" si="66"/>
        <v>项</v>
      </c>
      <c r="J613" s="686" t="str">
        <f t="shared" si="67"/>
        <v>208</v>
      </c>
      <c r="K613" s="686" t="str">
        <f t="shared" si="68"/>
        <v>20816</v>
      </c>
      <c r="L613" s="686" t="str">
        <f t="shared" si="69"/>
        <v>2081602</v>
      </c>
    </row>
    <row r="614" s="529" customFormat="1" ht="34.9" hidden="1" customHeight="1" spans="1:12">
      <c r="A614" s="484">
        <v>2081603</v>
      </c>
      <c r="B614" s="243" t="s">
        <v>153</v>
      </c>
      <c r="C614" s="300">
        <v>0</v>
      </c>
      <c r="D614" s="301">
        <v>0</v>
      </c>
      <c r="E614" s="548">
        <v>0</v>
      </c>
      <c r="F614" s="477" t="str">
        <f t="shared" si="63"/>
        <v/>
      </c>
      <c r="G614" s="477" t="str">
        <f t="shared" si="64"/>
        <v/>
      </c>
      <c r="H614" s="731" t="str">
        <f t="shared" si="65"/>
        <v>否</v>
      </c>
      <c r="I614" s="732" t="str">
        <f t="shared" si="66"/>
        <v>项</v>
      </c>
      <c r="J614" s="686" t="str">
        <f t="shared" si="67"/>
        <v>208</v>
      </c>
      <c r="K614" s="686" t="str">
        <f t="shared" si="68"/>
        <v>20816</v>
      </c>
      <c r="L614" s="686" t="str">
        <f t="shared" si="69"/>
        <v>2081603</v>
      </c>
    </row>
    <row r="615" s="529" customFormat="1" ht="34.9" customHeight="1" spans="1:12">
      <c r="A615" s="484">
        <v>2081699</v>
      </c>
      <c r="B615" s="243" t="s">
        <v>572</v>
      </c>
      <c r="C615" s="561">
        <v>0</v>
      </c>
      <c r="D615" s="561">
        <v>4</v>
      </c>
      <c r="E615" s="478">
        <v>0</v>
      </c>
      <c r="F615" s="477" t="str">
        <f t="shared" si="63"/>
        <v/>
      </c>
      <c r="G615" s="477">
        <f t="shared" si="64"/>
        <v>0</v>
      </c>
      <c r="H615" s="731" t="str">
        <f t="shared" si="65"/>
        <v>是</v>
      </c>
      <c r="I615" s="732" t="str">
        <f t="shared" si="66"/>
        <v>项</v>
      </c>
      <c r="J615" s="686" t="str">
        <f t="shared" si="67"/>
        <v>208</v>
      </c>
      <c r="K615" s="686" t="str">
        <f t="shared" si="68"/>
        <v>20816</v>
      </c>
      <c r="L615" s="686" t="str">
        <f t="shared" si="69"/>
        <v>2081699</v>
      </c>
    </row>
    <row r="616" s="529" customFormat="1" ht="34.9" customHeight="1" spans="1:12">
      <c r="A616" s="482">
        <v>20819</v>
      </c>
      <c r="B616" s="483" t="s">
        <v>573</v>
      </c>
      <c r="C616" s="693">
        <f>SUMIFS(C617:C$1300,$I617:$I$1300,"项",$K617:$K$1300,$A616)</f>
        <v>24883</v>
      </c>
      <c r="D616" s="693">
        <f>SUMIFS(D617:D$1300,$I617:$I$1300,"项",$K617:$K$1300,$A616)</f>
        <v>25068</v>
      </c>
      <c r="E616" s="693">
        <f>SUMIFS(E617:E$1300,$I617:$I$1300,"项",$K617:$K$1300,$A616)</f>
        <v>24858</v>
      </c>
      <c r="F616" s="477">
        <f t="shared" si="63"/>
        <v>-0.00100470200538516</v>
      </c>
      <c r="G616" s="477">
        <f t="shared" si="64"/>
        <v>0.99162278602202</v>
      </c>
      <c r="H616" s="731" t="str">
        <f t="shared" si="65"/>
        <v>是</v>
      </c>
      <c r="I616" s="732" t="str">
        <f t="shared" si="66"/>
        <v>款</v>
      </c>
      <c r="J616" s="686" t="str">
        <f t="shared" si="67"/>
        <v>208</v>
      </c>
      <c r="K616" s="686" t="str">
        <f t="shared" si="68"/>
        <v>20819</v>
      </c>
      <c r="L616" s="686" t="str">
        <f t="shared" si="69"/>
        <v>20819</v>
      </c>
    </row>
    <row r="617" s="529" customFormat="1" ht="34.9" customHeight="1" spans="1:12">
      <c r="A617" s="484">
        <v>2081901</v>
      </c>
      <c r="B617" s="243" t="s">
        <v>574</v>
      </c>
      <c r="C617" s="561">
        <v>13295</v>
      </c>
      <c r="D617" s="561">
        <v>13177</v>
      </c>
      <c r="E617" s="478">
        <v>12934</v>
      </c>
      <c r="F617" s="477">
        <f t="shared" si="63"/>
        <v>-0.0271530650620534</v>
      </c>
      <c r="G617" s="477">
        <f t="shared" si="64"/>
        <v>0.981558776656295</v>
      </c>
      <c r="H617" s="731" t="str">
        <f t="shared" si="65"/>
        <v>是</v>
      </c>
      <c r="I617" s="732" t="str">
        <f t="shared" si="66"/>
        <v>项</v>
      </c>
      <c r="J617" s="686" t="str">
        <f t="shared" si="67"/>
        <v>208</v>
      </c>
      <c r="K617" s="686" t="str">
        <f t="shared" si="68"/>
        <v>20819</v>
      </c>
      <c r="L617" s="686" t="str">
        <f t="shared" si="69"/>
        <v>2081901</v>
      </c>
    </row>
    <row r="618" s="529" customFormat="1" ht="34.9" customHeight="1" spans="1:12">
      <c r="A618" s="484">
        <v>2081902</v>
      </c>
      <c r="B618" s="243" t="s">
        <v>575</v>
      </c>
      <c r="C618" s="561">
        <v>11588</v>
      </c>
      <c r="D618" s="561">
        <v>11891</v>
      </c>
      <c r="E618" s="478">
        <v>11924</v>
      </c>
      <c r="F618" s="477">
        <f t="shared" si="63"/>
        <v>0.0289955125992405</v>
      </c>
      <c r="G618" s="477">
        <f t="shared" si="64"/>
        <v>1.00277520814061</v>
      </c>
      <c r="H618" s="731" t="str">
        <f t="shared" si="65"/>
        <v>是</v>
      </c>
      <c r="I618" s="732" t="str">
        <f t="shared" si="66"/>
        <v>项</v>
      </c>
      <c r="J618" s="686" t="str">
        <f t="shared" si="67"/>
        <v>208</v>
      </c>
      <c r="K618" s="686" t="str">
        <f t="shared" si="68"/>
        <v>20819</v>
      </c>
      <c r="L618" s="686" t="str">
        <f t="shared" si="69"/>
        <v>2081902</v>
      </c>
    </row>
    <row r="619" s="529" customFormat="1" ht="34.9" customHeight="1" spans="1:12">
      <c r="A619" s="482">
        <v>20820</v>
      </c>
      <c r="B619" s="483" t="s">
        <v>576</v>
      </c>
      <c r="C619" s="693">
        <f>SUMIFS(C620:C$1300,$I620:$I$1300,"项",$K620:$K$1300,$A619)</f>
        <v>1793</v>
      </c>
      <c r="D619" s="693">
        <f>SUMIFS(D620:D$1300,$I620:$I$1300,"项",$K620:$K$1300,$A619)</f>
        <v>1702</v>
      </c>
      <c r="E619" s="693">
        <f>SUMIFS(E620:E$1300,$I620:$I$1300,"项",$K620:$K$1300,$A619)</f>
        <v>1144</v>
      </c>
      <c r="F619" s="477">
        <f t="shared" si="63"/>
        <v>-0.361963190184049</v>
      </c>
      <c r="G619" s="477">
        <f t="shared" si="64"/>
        <v>0.672150411280846</v>
      </c>
      <c r="H619" s="731" t="str">
        <f t="shared" si="65"/>
        <v>是</v>
      </c>
      <c r="I619" s="732" t="str">
        <f t="shared" si="66"/>
        <v>款</v>
      </c>
      <c r="J619" s="686" t="str">
        <f t="shared" si="67"/>
        <v>208</v>
      </c>
      <c r="K619" s="686" t="str">
        <f t="shared" si="68"/>
        <v>20820</v>
      </c>
      <c r="L619" s="686" t="str">
        <f t="shared" si="69"/>
        <v>20820</v>
      </c>
    </row>
    <row r="620" s="529" customFormat="1" ht="34.9" customHeight="1" spans="1:12">
      <c r="A620" s="484">
        <v>2082001</v>
      </c>
      <c r="B620" s="243" t="s">
        <v>577</v>
      </c>
      <c r="C620" s="561">
        <v>1720</v>
      </c>
      <c r="D620" s="561">
        <v>1625</v>
      </c>
      <c r="E620" s="478">
        <v>1074</v>
      </c>
      <c r="F620" s="477">
        <f t="shared" si="63"/>
        <v>-0.375581395348837</v>
      </c>
      <c r="G620" s="477">
        <f t="shared" si="64"/>
        <v>0.660923076923077</v>
      </c>
      <c r="H620" s="731" t="str">
        <f t="shared" si="65"/>
        <v>是</v>
      </c>
      <c r="I620" s="732" t="str">
        <f t="shared" si="66"/>
        <v>项</v>
      </c>
      <c r="J620" s="686" t="str">
        <f t="shared" si="67"/>
        <v>208</v>
      </c>
      <c r="K620" s="686" t="str">
        <f t="shared" si="68"/>
        <v>20820</v>
      </c>
      <c r="L620" s="686" t="str">
        <f t="shared" si="69"/>
        <v>2082001</v>
      </c>
    </row>
    <row r="621" s="529" customFormat="1" ht="34.9" customHeight="1" spans="1:12">
      <c r="A621" s="484">
        <v>2082002</v>
      </c>
      <c r="B621" s="243" t="s">
        <v>578</v>
      </c>
      <c r="C621" s="561">
        <v>73</v>
      </c>
      <c r="D621" s="561">
        <v>77</v>
      </c>
      <c r="E621" s="561">
        <v>70</v>
      </c>
      <c r="F621" s="477">
        <f t="shared" si="63"/>
        <v>-0.041095890410959</v>
      </c>
      <c r="G621" s="477">
        <f t="shared" si="64"/>
        <v>0.909090909090909</v>
      </c>
      <c r="H621" s="731" t="str">
        <f t="shared" si="65"/>
        <v>是</v>
      </c>
      <c r="I621" s="732" t="str">
        <f t="shared" si="66"/>
        <v>项</v>
      </c>
      <c r="J621" s="686" t="str">
        <f t="shared" si="67"/>
        <v>208</v>
      </c>
      <c r="K621" s="686" t="str">
        <f t="shared" si="68"/>
        <v>20820</v>
      </c>
      <c r="L621" s="686" t="str">
        <f t="shared" si="69"/>
        <v>2082002</v>
      </c>
    </row>
    <row r="622" s="529" customFormat="1" ht="34.9" customHeight="1" spans="1:12">
      <c r="A622" s="482">
        <v>20821</v>
      </c>
      <c r="B622" s="483" t="s">
        <v>579</v>
      </c>
      <c r="C622" s="693">
        <f>SUMIFS(C623:C$1300,$I623:$I$1300,"项",$K623:$K$1300,$A622)</f>
        <v>1914</v>
      </c>
      <c r="D622" s="693">
        <f>SUMIFS(D623:D$1300,$I623:$I$1300,"项",$K623:$K$1300,$A622)</f>
        <v>2641</v>
      </c>
      <c r="E622" s="693">
        <f>SUMIFS(E623:E$1300,$I623:$I$1300,"项",$K623:$K$1300,$A622)</f>
        <v>1983</v>
      </c>
      <c r="F622" s="477">
        <f t="shared" si="63"/>
        <v>0.0360501567398119</v>
      </c>
      <c r="G622" s="477">
        <f t="shared" si="64"/>
        <v>0.750851950018932</v>
      </c>
      <c r="H622" s="731" t="str">
        <f t="shared" si="65"/>
        <v>是</v>
      </c>
      <c r="I622" s="732" t="str">
        <f t="shared" si="66"/>
        <v>款</v>
      </c>
      <c r="J622" s="686" t="str">
        <f t="shared" si="67"/>
        <v>208</v>
      </c>
      <c r="K622" s="686" t="str">
        <f t="shared" si="68"/>
        <v>20821</v>
      </c>
      <c r="L622" s="686" t="str">
        <f t="shared" si="69"/>
        <v>20821</v>
      </c>
    </row>
    <row r="623" s="529" customFormat="1" ht="34.9" customHeight="1" spans="1:12">
      <c r="A623" s="484">
        <v>2082101</v>
      </c>
      <c r="B623" s="243" t="s">
        <v>580</v>
      </c>
      <c r="C623" s="561">
        <v>1914</v>
      </c>
      <c r="D623" s="561">
        <v>2641</v>
      </c>
      <c r="E623" s="478">
        <v>1983</v>
      </c>
      <c r="F623" s="477">
        <f t="shared" si="63"/>
        <v>0.0360501567398119</v>
      </c>
      <c r="G623" s="477">
        <f t="shared" si="64"/>
        <v>0.750851950018932</v>
      </c>
      <c r="H623" s="731" t="str">
        <f t="shared" si="65"/>
        <v>是</v>
      </c>
      <c r="I623" s="732" t="str">
        <f t="shared" si="66"/>
        <v>项</v>
      </c>
      <c r="J623" s="686" t="str">
        <f t="shared" si="67"/>
        <v>208</v>
      </c>
      <c r="K623" s="686" t="str">
        <f t="shared" si="68"/>
        <v>20821</v>
      </c>
      <c r="L623" s="686" t="str">
        <f t="shared" si="69"/>
        <v>2082101</v>
      </c>
    </row>
    <row r="624" s="529" customFormat="1" ht="34.9" hidden="1" customHeight="1" spans="1:12">
      <c r="A624" s="484">
        <v>2082102</v>
      </c>
      <c r="B624" s="243" t="s">
        <v>581</v>
      </c>
      <c r="C624" s="300">
        <v>0</v>
      </c>
      <c r="D624" s="301">
        <v>0</v>
      </c>
      <c r="E624" s="301">
        <v>0</v>
      </c>
      <c r="F624" s="477" t="str">
        <f t="shared" si="63"/>
        <v/>
      </c>
      <c r="G624" s="477" t="str">
        <f t="shared" si="64"/>
        <v/>
      </c>
      <c r="H624" s="731" t="str">
        <f t="shared" si="65"/>
        <v>否</v>
      </c>
      <c r="I624" s="732" t="str">
        <f t="shared" si="66"/>
        <v>项</v>
      </c>
      <c r="J624" s="686" t="str">
        <f t="shared" si="67"/>
        <v>208</v>
      </c>
      <c r="K624" s="686" t="str">
        <f t="shared" si="68"/>
        <v>20821</v>
      </c>
      <c r="L624" s="686" t="str">
        <f t="shared" si="69"/>
        <v>2082102</v>
      </c>
    </row>
    <row r="625" s="529" customFormat="1" ht="34.9" hidden="1" customHeight="1" spans="1:12">
      <c r="A625" s="482">
        <v>20824</v>
      </c>
      <c r="B625" s="483" t="s">
        <v>582</v>
      </c>
      <c r="C625" s="297">
        <f>SUMIFS(C626:C$1300,$I626:$I$1300,"项",$K626:$K$1300,$A625)</f>
        <v>0</v>
      </c>
      <c r="D625" s="297">
        <f>SUMIFS(D626:D$1300,$I626:$I$1300,"项",$K626:$K$1300,$A625)</f>
        <v>0</v>
      </c>
      <c r="E625" s="297">
        <f>SUMIFS(E626:E$1300,$I626:$I$1300,"项",$K626:$K$1300,$A625)</f>
        <v>0</v>
      </c>
      <c r="F625" s="477" t="str">
        <f t="shared" si="63"/>
        <v/>
      </c>
      <c r="G625" s="477" t="str">
        <f t="shared" si="64"/>
        <v/>
      </c>
      <c r="H625" s="731" t="str">
        <f t="shared" si="65"/>
        <v>否</v>
      </c>
      <c r="I625" s="732" t="str">
        <f t="shared" si="66"/>
        <v>款</v>
      </c>
      <c r="J625" s="686" t="str">
        <f t="shared" si="67"/>
        <v>208</v>
      </c>
      <c r="K625" s="686" t="str">
        <f t="shared" si="68"/>
        <v>20824</v>
      </c>
      <c r="L625" s="686" t="str">
        <f t="shared" si="69"/>
        <v>20824</v>
      </c>
    </row>
    <row r="626" s="529" customFormat="1" ht="34.9" hidden="1" customHeight="1" spans="1:12">
      <c r="A626" s="484">
        <v>2082401</v>
      </c>
      <c r="B626" s="243" t="s">
        <v>583</v>
      </c>
      <c r="C626" s="300">
        <v>0</v>
      </c>
      <c r="D626" s="301">
        <v>0</v>
      </c>
      <c r="E626" s="548">
        <v>0</v>
      </c>
      <c r="F626" s="477" t="str">
        <f t="shared" si="63"/>
        <v/>
      </c>
      <c r="G626" s="477" t="str">
        <f t="shared" si="64"/>
        <v/>
      </c>
      <c r="H626" s="731" t="str">
        <f t="shared" si="65"/>
        <v>否</v>
      </c>
      <c r="I626" s="732" t="str">
        <f t="shared" si="66"/>
        <v>项</v>
      </c>
      <c r="J626" s="686" t="str">
        <f t="shared" si="67"/>
        <v>208</v>
      </c>
      <c r="K626" s="686" t="str">
        <f t="shared" si="68"/>
        <v>20824</v>
      </c>
      <c r="L626" s="686" t="str">
        <f t="shared" si="69"/>
        <v>2082401</v>
      </c>
    </row>
    <row r="627" s="529" customFormat="1" ht="34.9" hidden="1" customHeight="1" spans="1:12">
      <c r="A627" s="484">
        <v>2082402</v>
      </c>
      <c r="B627" s="243" t="s">
        <v>584</v>
      </c>
      <c r="C627" s="300">
        <v>0</v>
      </c>
      <c r="D627" s="301">
        <v>0</v>
      </c>
      <c r="E627" s="301">
        <v>0</v>
      </c>
      <c r="F627" s="477" t="str">
        <f t="shared" si="63"/>
        <v/>
      </c>
      <c r="G627" s="477" t="str">
        <f t="shared" si="64"/>
        <v/>
      </c>
      <c r="H627" s="731" t="str">
        <f t="shared" si="65"/>
        <v>否</v>
      </c>
      <c r="I627" s="732" t="str">
        <f t="shared" si="66"/>
        <v>项</v>
      </c>
      <c r="J627" s="686" t="str">
        <f t="shared" si="67"/>
        <v>208</v>
      </c>
      <c r="K627" s="686" t="str">
        <f t="shared" si="68"/>
        <v>20824</v>
      </c>
      <c r="L627" s="686" t="str">
        <f t="shared" si="69"/>
        <v>2082402</v>
      </c>
    </row>
    <row r="628" s="529" customFormat="1" ht="34.9" customHeight="1" spans="1:12">
      <c r="A628" s="482">
        <v>20825</v>
      </c>
      <c r="B628" s="483" t="s">
        <v>585</v>
      </c>
      <c r="C628" s="693">
        <f>SUMIFS(C629:C$1300,$I629:$I$1300,"项",$K629:$K$1300,$A628)</f>
        <v>821</v>
      </c>
      <c r="D628" s="693">
        <f>SUMIFS(D629:D$1300,$I629:$I$1300,"项",$K629:$K$1300,$A628)</f>
        <v>3</v>
      </c>
      <c r="E628" s="693">
        <f>SUMIFS(E629:E$1300,$I629:$I$1300,"项",$K629:$K$1300,$A628)</f>
        <v>2</v>
      </c>
      <c r="F628" s="477">
        <f t="shared" si="63"/>
        <v>-0.997563946406821</v>
      </c>
      <c r="G628" s="477">
        <f t="shared" si="64"/>
        <v>0.666666666666667</v>
      </c>
      <c r="H628" s="731" t="str">
        <f t="shared" si="65"/>
        <v>是</v>
      </c>
      <c r="I628" s="732" t="str">
        <f t="shared" si="66"/>
        <v>款</v>
      </c>
      <c r="J628" s="686" t="str">
        <f t="shared" si="67"/>
        <v>208</v>
      </c>
      <c r="K628" s="686" t="str">
        <f t="shared" si="68"/>
        <v>20825</v>
      </c>
      <c r="L628" s="686" t="str">
        <f t="shared" si="69"/>
        <v>20825</v>
      </c>
    </row>
    <row r="629" s="529" customFormat="1" ht="34.9" customHeight="1" spans="1:12">
      <c r="A629" s="484">
        <v>2082501</v>
      </c>
      <c r="B629" s="243" t="s">
        <v>586</v>
      </c>
      <c r="C629" s="561">
        <v>582</v>
      </c>
      <c r="D629" s="561">
        <v>0</v>
      </c>
      <c r="E629" s="478">
        <v>0</v>
      </c>
      <c r="F629" s="477">
        <f t="shared" si="63"/>
        <v>-1</v>
      </c>
      <c r="G629" s="477" t="str">
        <f t="shared" si="64"/>
        <v/>
      </c>
      <c r="H629" s="731" t="str">
        <f t="shared" si="65"/>
        <v>是</v>
      </c>
      <c r="I629" s="732" t="str">
        <f t="shared" si="66"/>
        <v>项</v>
      </c>
      <c r="J629" s="686" t="str">
        <f t="shared" si="67"/>
        <v>208</v>
      </c>
      <c r="K629" s="686" t="str">
        <f t="shared" si="68"/>
        <v>20825</v>
      </c>
      <c r="L629" s="686" t="str">
        <f t="shared" si="69"/>
        <v>2082501</v>
      </c>
    </row>
    <row r="630" s="529" customFormat="1" ht="34.9" customHeight="1" spans="1:12">
      <c r="A630" s="484">
        <v>2082502</v>
      </c>
      <c r="B630" s="243" t="s">
        <v>587</v>
      </c>
      <c r="C630" s="561">
        <v>239</v>
      </c>
      <c r="D630" s="561">
        <v>3</v>
      </c>
      <c r="E630" s="561">
        <v>2</v>
      </c>
      <c r="F630" s="477">
        <f t="shared" si="63"/>
        <v>-0.99163179916318</v>
      </c>
      <c r="G630" s="477">
        <f t="shared" si="64"/>
        <v>0.666666666666667</v>
      </c>
      <c r="H630" s="731" t="str">
        <f t="shared" si="65"/>
        <v>是</v>
      </c>
      <c r="I630" s="732" t="str">
        <f t="shared" si="66"/>
        <v>项</v>
      </c>
      <c r="J630" s="686" t="str">
        <f t="shared" si="67"/>
        <v>208</v>
      </c>
      <c r="K630" s="686" t="str">
        <f t="shared" si="68"/>
        <v>20825</v>
      </c>
      <c r="L630" s="686" t="str">
        <f t="shared" si="69"/>
        <v>2082502</v>
      </c>
    </row>
    <row r="631" s="529" customFormat="1" ht="34.9" customHeight="1" spans="1:12">
      <c r="A631" s="482">
        <v>20826</v>
      </c>
      <c r="B631" s="483" t="s">
        <v>588</v>
      </c>
      <c r="C631" s="693">
        <f>SUMIFS(C632:C$1300,$I632:$I$1300,"项",$K632:$K$1300,$A631)</f>
        <v>695</v>
      </c>
      <c r="D631" s="693">
        <f>SUMIFS(D632:D$1300,$I632:$I$1300,"项",$K632:$K$1300,$A631)</f>
        <v>761</v>
      </c>
      <c r="E631" s="693">
        <f>SUMIFS(E632:E$1300,$I632:$I$1300,"项",$K632:$K$1300,$A631)</f>
        <v>757</v>
      </c>
      <c r="F631" s="477">
        <f t="shared" si="63"/>
        <v>0.0892086330935251</v>
      </c>
      <c r="G631" s="477">
        <f t="shared" si="64"/>
        <v>0.994743758212878</v>
      </c>
      <c r="H631" s="731" t="str">
        <f t="shared" si="65"/>
        <v>是</v>
      </c>
      <c r="I631" s="732" t="str">
        <f t="shared" si="66"/>
        <v>款</v>
      </c>
      <c r="J631" s="686" t="str">
        <f t="shared" si="67"/>
        <v>208</v>
      </c>
      <c r="K631" s="686" t="str">
        <f t="shared" si="68"/>
        <v>20826</v>
      </c>
      <c r="L631" s="686" t="str">
        <f t="shared" si="69"/>
        <v>20826</v>
      </c>
    </row>
    <row r="632" s="529" customFormat="1" ht="34.9" hidden="1" customHeight="1" spans="1:12">
      <c r="A632" s="484">
        <v>2082601</v>
      </c>
      <c r="B632" s="243" t="s">
        <v>589</v>
      </c>
      <c r="C632" s="300">
        <v>0</v>
      </c>
      <c r="D632" s="301">
        <v>0</v>
      </c>
      <c r="E632" s="548">
        <v>0</v>
      </c>
      <c r="F632" s="477" t="str">
        <f t="shared" si="63"/>
        <v/>
      </c>
      <c r="G632" s="477" t="str">
        <f t="shared" si="64"/>
        <v/>
      </c>
      <c r="H632" s="731" t="str">
        <f t="shared" si="65"/>
        <v>否</v>
      </c>
      <c r="I632" s="732" t="str">
        <f t="shared" si="66"/>
        <v>项</v>
      </c>
      <c r="J632" s="686" t="str">
        <f t="shared" si="67"/>
        <v>208</v>
      </c>
      <c r="K632" s="686" t="str">
        <f t="shared" si="68"/>
        <v>20826</v>
      </c>
      <c r="L632" s="686" t="str">
        <f t="shared" si="69"/>
        <v>2082601</v>
      </c>
    </row>
    <row r="633" s="529" customFormat="1" ht="34.9" customHeight="1" spans="1:12">
      <c r="A633" s="484">
        <v>2082602</v>
      </c>
      <c r="B633" s="243" t="s">
        <v>590</v>
      </c>
      <c r="C633" s="561">
        <v>695</v>
      </c>
      <c r="D633" s="561">
        <v>761</v>
      </c>
      <c r="E633" s="561">
        <v>757</v>
      </c>
      <c r="F633" s="477">
        <f t="shared" si="63"/>
        <v>0.0892086330935251</v>
      </c>
      <c r="G633" s="477">
        <f t="shared" si="64"/>
        <v>0.994743758212878</v>
      </c>
      <c r="H633" s="731" t="str">
        <f t="shared" si="65"/>
        <v>是</v>
      </c>
      <c r="I633" s="732" t="str">
        <f t="shared" si="66"/>
        <v>项</v>
      </c>
      <c r="J633" s="686" t="str">
        <f t="shared" si="67"/>
        <v>208</v>
      </c>
      <c r="K633" s="686" t="str">
        <f t="shared" si="68"/>
        <v>20826</v>
      </c>
      <c r="L633" s="686" t="str">
        <f t="shared" si="69"/>
        <v>2082602</v>
      </c>
    </row>
    <row r="634" s="529" customFormat="1" ht="34.9" hidden="1" customHeight="1" spans="1:12">
      <c r="A634" s="484">
        <v>2082699</v>
      </c>
      <c r="B634" s="243" t="s">
        <v>591</v>
      </c>
      <c r="C634" s="300">
        <v>0</v>
      </c>
      <c r="D634" s="301">
        <v>0</v>
      </c>
      <c r="E634" s="548">
        <v>0</v>
      </c>
      <c r="F634" s="477" t="str">
        <f t="shared" si="63"/>
        <v/>
      </c>
      <c r="G634" s="477" t="str">
        <f t="shared" si="64"/>
        <v/>
      </c>
      <c r="H634" s="731" t="str">
        <f t="shared" si="65"/>
        <v>否</v>
      </c>
      <c r="I634" s="732" t="str">
        <f t="shared" si="66"/>
        <v>项</v>
      </c>
      <c r="J634" s="686" t="str">
        <f t="shared" si="67"/>
        <v>208</v>
      </c>
      <c r="K634" s="686" t="str">
        <f t="shared" si="68"/>
        <v>20826</v>
      </c>
      <c r="L634" s="686" t="str">
        <f t="shared" si="69"/>
        <v>2082699</v>
      </c>
    </row>
    <row r="635" s="529" customFormat="1" ht="34.9" customHeight="1" spans="1:12">
      <c r="A635" s="482">
        <v>20827</v>
      </c>
      <c r="B635" s="483" t="s">
        <v>592</v>
      </c>
      <c r="C635" s="693">
        <f>SUMIFS(C636:C$1300,$I636:$I$1300,"项",$K636:$K$1300,$A635)</f>
        <v>5</v>
      </c>
      <c r="D635" s="693">
        <f>SUMIFS(D636:D$1300,$I636:$I$1300,"项",$K636:$K$1300,$A635)</f>
        <v>0</v>
      </c>
      <c r="E635" s="693">
        <f>SUMIFS(E636:E$1300,$I636:$I$1300,"项",$K636:$K$1300,$A635)</f>
        <v>0</v>
      </c>
      <c r="F635" s="477">
        <f t="shared" si="63"/>
        <v>-1</v>
      </c>
      <c r="G635" s="477" t="str">
        <f t="shared" si="64"/>
        <v/>
      </c>
      <c r="H635" s="731" t="str">
        <f t="shared" si="65"/>
        <v>是</v>
      </c>
      <c r="I635" s="732" t="str">
        <f t="shared" si="66"/>
        <v>款</v>
      </c>
      <c r="J635" s="686" t="str">
        <f t="shared" si="67"/>
        <v>208</v>
      </c>
      <c r="K635" s="686" t="str">
        <f t="shared" si="68"/>
        <v>20827</v>
      </c>
      <c r="L635" s="686" t="str">
        <f t="shared" si="69"/>
        <v>20827</v>
      </c>
    </row>
    <row r="636" s="529" customFormat="1" ht="34.9" hidden="1" customHeight="1" spans="1:12">
      <c r="A636" s="484">
        <v>2082701</v>
      </c>
      <c r="B636" s="243" t="s">
        <v>593</v>
      </c>
      <c r="C636" s="300">
        <v>0</v>
      </c>
      <c r="D636" s="301">
        <v>0</v>
      </c>
      <c r="E636" s="301">
        <v>0</v>
      </c>
      <c r="F636" s="477" t="str">
        <f t="shared" si="63"/>
        <v/>
      </c>
      <c r="G636" s="477" t="str">
        <f t="shared" si="64"/>
        <v/>
      </c>
      <c r="H636" s="731" t="str">
        <f t="shared" si="65"/>
        <v>否</v>
      </c>
      <c r="I636" s="732" t="str">
        <f t="shared" si="66"/>
        <v>项</v>
      </c>
      <c r="J636" s="686" t="str">
        <f t="shared" si="67"/>
        <v>208</v>
      </c>
      <c r="K636" s="686" t="str">
        <f t="shared" si="68"/>
        <v>20827</v>
      </c>
      <c r="L636" s="686" t="str">
        <f t="shared" si="69"/>
        <v>2082701</v>
      </c>
    </row>
    <row r="637" s="529" customFormat="1" ht="34.9" hidden="1" customHeight="1" spans="1:12">
      <c r="A637" s="484">
        <v>2082702</v>
      </c>
      <c r="B637" s="243" t="s">
        <v>594</v>
      </c>
      <c r="C637" s="300">
        <v>0</v>
      </c>
      <c r="D637" s="301">
        <v>0</v>
      </c>
      <c r="E637" s="548">
        <v>0</v>
      </c>
      <c r="F637" s="477" t="str">
        <f t="shared" si="63"/>
        <v/>
      </c>
      <c r="G637" s="477" t="str">
        <f t="shared" si="64"/>
        <v/>
      </c>
      <c r="H637" s="731" t="str">
        <f t="shared" si="65"/>
        <v>否</v>
      </c>
      <c r="I637" s="732" t="str">
        <f t="shared" si="66"/>
        <v>项</v>
      </c>
      <c r="J637" s="686" t="str">
        <f t="shared" si="67"/>
        <v>208</v>
      </c>
      <c r="K637" s="686" t="str">
        <f t="shared" si="68"/>
        <v>20827</v>
      </c>
      <c r="L637" s="686" t="str">
        <f t="shared" si="69"/>
        <v>2082702</v>
      </c>
    </row>
    <row r="638" s="529" customFormat="1" ht="34.9" customHeight="1" spans="1:12">
      <c r="A638" s="484">
        <v>2082799</v>
      </c>
      <c r="B638" s="243" t="s">
        <v>595</v>
      </c>
      <c r="C638" s="561">
        <v>5</v>
      </c>
      <c r="D638" s="561">
        <v>0</v>
      </c>
      <c r="E638" s="478">
        <v>0</v>
      </c>
      <c r="F638" s="477">
        <f t="shared" si="63"/>
        <v>-1</v>
      </c>
      <c r="G638" s="477" t="str">
        <f t="shared" si="64"/>
        <v/>
      </c>
      <c r="H638" s="731" t="str">
        <f t="shared" si="65"/>
        <v>是</v>
      </c>
      <c r="I638" s="732" t="str">
        <f t="shared" si="66"/>
        <v>项</v>
      </c>
      <c r="J638" s="686" t="str">
        <f t="shared" si="67"/>
        <v>208</v>
      </c>
      <c r="K638" s="686" t="str">
        <f t="shared" si="68"/>
        <v>20827</v>
      </c>
      <c r="L638" s="686" t="str">
        <f t="shared" si="69"/>
        <v>2082799</v>
      </c>
    </row>
    <row r="639" s="529" customFormat="1" ht="34.9" customHeight="1" spans="1:12">
      <c r="A639" s="482">
        <v>20828</v>
      </c>
      <c r="B639" s="483" t="s">
        <v>596</v>
      </c>
      <c r="C639" s="693">
        <f>SUMIFS(C640:C$1300,$I640:$I$1300,"项",$K640:$K$1300,$A639)</f>
        <v>327</v>
      </c>
      <c r="D639" s="693">
        <f>SUMIFS(D640:D$1300,$I640:$I$1300,"项",$K640:$K$1300,$A639)</f>
        <v>530</v>
      </c>
      <c r="E639" s="693">
        <f>SUMIFS(E640:E$1300,$I640:$I$1300,"项",$K640:$K$1300,$A639)</f>
        <v>347</v>
      </c>
      <c r="F639" s="477">
        <f t="shared" si="63"/>
        <v>0.0611620795107033</v>
      </c>
      <c r="G639" s="477">
        <f t="shared" si="64"/>
        <v>0.654716981132075</v>
      </c>
      <c r="H639" s="731" t="str">
        <f t="shared" si="65"/>
        <v>是</v>
      </c>
      <c r="I639" s="732" t="str">
        <f t="shared" si="66"/>
        <v>款</v>
      </c>
      <c r="J639" s="686" t="str">
        <f t="shared" si="67"/>
        <v>208</v>
      </c>
      <c r="K639" s="686" t="str">
        <f t="shared" si="68"/>
        <v>20828</v>
      </c>
      <c r="L639" s="686" t="str">
        <f t="shared" si="69"/>
        <v>20828</v>
      </c>
    </row>
    <row r="640" s="529" customFormat="1" ht="34.9" customHeight="1" spans="1:12">
      <c r="A640" s="484">
        <v>2082801</v>
      </c>
      <c r="B640" s="243" t="s">
        <v>151</v>
      </c>
      <c r="C640" s="561">
        <v>122</v>
      </c>
      <c r="D640" s="561">
        <v>109</v>
      </c>
      <c r="E640" s="561">
        <v>118</v>
      </c>
      <c r="F640" s="477">
        <f t="shared" si="63"/>
        <v>-0.0327868852459017</v>
      </c>
      <c r="G640" s="477">
        <f t="shared" si="64"/>
        <v>1.08256880733945</v>
      </c>
      <c r="H640" s="731" t="str">
        <f t="shared" si="65"/>
        <v>是</v>
      </c>
      <c r="I640" s="732" t="str">
        <f t="shared" si="66"/>
        <v>项</v>
      </c>
      <c r="J640" s="686" t="str">
        <f t="shared" si="67"/>
        <v>208</v>
      </c>
      <c r="K640" s="686" t="str">
        <f t="shared" si="68"/>
        <v>20828</v>
      </c>
      <c r="L640" s="686" t="str">
        <f t="shared" si="69"/>
        <v>2082801</v>
      </c>
    </row>
    <row r="641" s="529" customFormat="1" ht="34.9" hidden="1" customHeight="1" spans="1:12">
      <c r="A641" s="484">
        <v>2082802</v>
      </c>
      <c r="B641" s="243" t="s">
        <v>152</v>
      </c>
      <c r="C641" s="300">
        <v>0</v>
      </c>
      <c r="D641" s="301">
        <v>0</v>
      </c>
      <c r="E641" s="548">
        <v>0</v>
      </c>
      <c r="F641" s="477" t="str">
        <f t="shared" si="63"/>
        <v/>
      </c>
      <c r="G641" s="477" t="str">
        <f t="shared" si="64"/>
        <v/>
      </c>
      <c r="H641" s="731" t="str">
        <f t="shared" si="65"/>
        <v>否</v>
      </c>
      <c r="I641" s="732" t="str">
        <f t="shared" si="66"/>
        <v>项</v>
      </c>
      <c r="J641" s="686" t="str">
        <f t="shared" si="67"/>
        <v>208</v>
      </c>
      <c r="K641" s="686" t="str">
        <f t="shared" si="68"/>
        <v>20828</v>
      </c>
      <c r="L641" s="686" t="str">
        <f t="shared" si="69"/>
        <v>2082802</v>
      </c>
    </row>
    <row r="642" s="529" customFormat="1" ht="34.9" hidden="1" customHeight="1" spans="1:12">
      <c r="A642" s="484">
        <v>2082803</v>
      </c>
      <c r="B642" s="243" t="s">
        <v>153</v>
      </c>
      <c r="C642" s="300">
        <v>0</v>
      </c>
      <c r="D642" s="301">
        <v>0</v>
      </c>
      <c r="E642" s="548">
        <v>0</v>
      </c>
      <c r="F642" s="477" t="str">
        <f t="shared" si="63"/>
        <v/>
      </c>
      <c r="G642" s="477" t="str">
        <f t="shared" si="64"/>
        <v/>
      </c>
      <c r="H642" s="731" t="str">
        <f t="shared" si="65"/>
        <v>否</v>
      </c>
      <c r="I642" s="732" t="str">
        <f t="shared" si="66"/>
        <v>项</v>
      </c>
      <c r="J642" s="686" t="str">
        <f t="shared" si="67"/>
        <v>208</v>
      </c>
      <c r="K642" s="686" t="str">
        <f t="shared" si="68"/>
        <v>20828</v>
      </c>
      <c r="L642" s="686" t="str">
        <f t="shared" si="69"/>
        <v>2082803</v>
      </c>
    </row>
    <row r="643" s="529" customFormat="1" ht="34.9" customHeight="1" spans="1:12">
      <c r="A643" s="484">
        <v>2082804</v>
      </c>
      <c r="B643" s="243" t="s">
        <v>597</v>
      </c>
      <c r="C643" s="561">
        <v>111</v>
      </c>
      <c r="D643" s="561">
        <v>138</v>
      </c>
      <c r="E643" s="478">
        <v>126</v>
      </c>
      <c r="F643" s="477">
        <f t="shared" si="63"/>
        <v>0.135135135135135</v>
      </c>
      <c r="G643" s="477">
        <f t="shared" si="64"/>
        <v>0.91304347826087</v>
      </c>
      <c r="H643" s="731" t="str">
        <f t="shared" si="65"/>
        <v>是</v>
      </c>
      <c r="I643" s="732" t="str">
        <f t="shared" si="66"/>
        <v>项</v>
      </c>
      <c r="J643" s="686" t="str">
        <f t="shared" si="67"/>
        <v>208</v>
      </c>
      <c r="K643" s="686" t="str">
        <f t="shared" si="68"/>
        <v>20828</v>
      </c>
      <c r="L643" s="686" t="str">
        <f t="shared" si="69"/>
        <v>2082804</v>
      </c>
    </row>
    <row r="644" s="529" customFormat="1" ht="34.9" hidden="1" customHeight="1" spans="1:12">
      <c r="A644" s="484">
        <v>2082805</v>
      </c>
      <c r="B644" s="243" t="s">
        <v>598</v>
      </c>
      <c r="C644" s="300">
        <v>0</v>
      </c>
      <c r="D644" s="301">
        <v>0</v>
      </c>
      <c r="E644" s="548">
        <v>0</v>
      </c>
      <c r="F644" s="477" t="str">
        <f t="shared" si="63"/>
        <v/>
      </c>
      <c r="G644" s="477" t="str">
        <f t="shared" si="64"/>
        <v/>
      </c>
      <c r="H644" s="731" t="str">
        <f t="shared" si="65"/>
        <v>否</v>
      </c>
      <c r="I644" s="732" t="str">
        <f t="shared" si="66"/>
        <v>项</v>
      </c>
      <c r="J644" s="686" t="str">
        <f t="shared" si="67"/>
        <v>208</v>
      </c>
      <c r="K644" s="686" t="str">
        <f t="shared" si="68"/>
        <v>20828</v>
      </c>
      <c r="L644" s="686" t="str">
        <f t="shared" si="69"/>
        <v>2082805</v>
      </c>
    </row>
    <row r="645" s="529" customFormat="1" ht="34.9" hidden="1" customHeight="1" spans="1:12">
      <c r="A645" s="484">
        <v>2082806</v>
      </c>
      <c r="B645" s="299" t="s">
        <v>192</v>
      </c>
      <c r="C645" s="300">
        <v>0</v>
      </c>
      <c r="D645" s="301">
        <v>0</v>
      </c>
      <c r="E645" s="301">
        <v>0</v>
      </c>
      <c r="F645" s="477" t="str">
        <f t="shared" ref="F645:F708" si="70">IF(C645&lt;&gt;0,E645/C645-1,"")</f>
        <v/>
      </c>
      <c r="G645" s="477" t="str">
        <f t="shared" ref="G645:G708" si="71">IF(D645&lt;&gt;0,E645/D645,"")</f>
        <v/>
      </c>
      <c r="H645" s="731" t="str">
        <f t="shared" ref="H645:H708" si="72">IF(LEN(A645)=3,"是",IF(B645&lt;&gt;"",IF(SUM(C645:E645)&lt;&gt;0,"是","否"),"是"))</f>
        <v>否</v>
      </c>
      <c r="I645" s="732" t="str">
        <f t="shared" ref="I645:I708" si="73">_xlfn.IFS(LEN(A645)=3,"类",LEN(A645)=5,"款",LEN(A645)=7,"项")</f>
        <v>项</v>
      </c>
      <c r="J645" s="686" t="str">
        <f t="shared" ref="J645:J708" si="74">LEFT(A645,3)</f>
        <v>208</v>
      </c>
      <c r="K645" s="686" t="str">
        <f t="shared" ref="K645:K708" si="75">LEFT(A645,5)</f>
        <v>20828</v>
      </c>
      <c r="L645" s="686" t="str">
        <f t="shared" ref="L645:L708" si="76">LEFT(A645,7)</f>
        <v>2082806</v>
      </c>
    </row>
    <row r="646" s="529" customFormat="1" ht="34.9" customHeight="1" spans="1:12">
      <c r="A646" s="484">
        <v>2082850</v>
      </c>
      <c r="B646" s="243" t="s">
        <v>160</v>
      </c>
      <c r="C646" s="561">
        <v>77</v>
      </c>
      <c r="D646" s="561">
        <v>81</v>
      </c>
      <c r="E646" s="478">
        <v>92</v>
      </c>
      <c r="F646" s="477">
        <f t="shared" si="70"/>
        <v>0.194805194805195</v>
      </c>
      <c r="G646" s="477">
        <f t="shared" si="71"/>
        <v>1.1358024691358</v>
      </c>
      <c r="H646" s="731" t="str">
        <f t="shared" si="72"/>
        <v>是</v>
      </c>
      <c r="I646" s="732" t="str">
        <f t="shared" si="73"/>
        <v>项</v>
      </c>
      <c r="J646" s="686" t="str">
        <f t="shared" si="74"/>
        <v>208</v>
      </c>
      <c r="K646" s="686" t="str">
        <f t="shared" si="75"/>
        <v>20828</v>
      </c>
      <c r="L646" s="686" t="str">
        <f t="shared" si="76"/>
        <v>2082850</v>
      </c>
    </row>
    <row r="647" s="529" customFormat="1" ht="34.9" customHeight="1" spans="1:12">
      <c r="A647" s="484">
        <v>2082899</v>
      </c>
      <c r="B647" s="243" t="s">
        <v>599</v>
      </c>
      <c r="C647" s="561">
        <v>17</v>
      </c>
      <c r="D647" s="561">
        <v>202</v>
      </c>
      <c r="E647" s="478">
        <v>11</v>
      </c>
      <c r="F647" s="477">
        <f t="shared" si="70"/>
        <v>-0.352941176470588</v>
      </c>
      <c r="G647" s="477">
        <f t="shared" si="71"/>
        <v>0.0544554455445545</v>
      </c>
      <c r="H647" s="731" t="str">
        <f t="shared" si="72"/>
        <v>是</v>
      </c>
      <c r="I647" s="732" t="str">
        <f t="shared" si="73"/>
        <v>项</v>
      </c>
      <c r="J647" s="686" t="str">
        <f t="shared" si="74"/>
        <v>208</v>
      </c>
      <c r="K647" s="686" t="str">
        <f t="shared" si="75"/>
        <v>20828</v>
      </c>
      <c r="L647" s="686" t="str">
        <f t="shared" si="76"/>
        <v>2082899</v>
      </c>
    </row>
    <row r="648" s="529" customFormat="1" ht="34.9" customHeight="1" spans="1:12">
      <c r="A648" s="482">
        <v>20830</v>
      </c>
      <c r="B648" s="483" t="s">
        <v>600</v>
      </c>
      <c r="C648" s="693">
        <f>SUMIFS(C649:C$1300,$I649:$I$1300,"项",$K649:$K$1300,$A648)</f>
        <v>198</v>
      </c>
      <c r="D648" s="693">
        <f>SUMIFS(D649:D$1300,$I649:$I$1300,"项",$K649:$K$1300,$A648)</f>
        <v>197</v>
      </c>
      <c r="E648" s="693">
        <f>SUMIFS(E649:E$1300,$I649:$I$1300,"项",$K649:$K$1300,$A648)</f>
        <v>113</v>
      </c>
      <c r="F648" s="477">
        <f t="shared" si="70"/>
        <v>-0.429292929292929</v>
      </c>
      <c r="G648" s="477">
        <f t="shared" si="71"/>
        <v>0.573604060913706</v>
      </c>
      <c r="H648" s="731" t="str">
        <f t="shared" si="72"/>
        <v>是</v>
      </c>
      <c r="I648" s="732" t="str">
        <f t="shared" si="73"/>
        <v>款</v>
      </c>
      <c r="J648" s="686" t="str">
        <f t="shared" si="74"/>
        <v>208</v>
      </c>
      <c r="K648" s="686" t="str">
        <f t="shared" si="75"/>
        <v>20830</v>
      </c>
      <c r="L648" s="686" t="str">
        <f t="shared" si="76"/>
        <v>20830</v>
      </c>
    </row>
    <row r="649" s="529" customFormat="1" ht="34.9" customHeight="1" spans="1:12">
      <c r="A649" s="484">
        <v>2083001</v>
      </c>
      <c r="B649" s="243" t="s">
        <v>601</v>
      </c>
      <c r="C649" s="561">
        <v>198</v>
      </c>
      <c r="D649" s="561">
        <v>197</v>
      </c>
      <c r="E649" s="478">
        <v>113</v>
      </c>
      <c r="F649" s="477">
        <f t="shared" si="70"/>
        <v>-0.429292929292929</v>
      </c>
      <c r="G649" s="477">
        <f t="shared" si="71"/>
        <v>0.573604060913706</v>
      </c>
      <c r="H649" s="731" t="str">
        <f t="shared" si="72"/>
        <v>是</v>
      </c>
      <c r="I649" s="732" t="str">
        <f t="shared" si="73"/>
        <v>项</v>
      </c>
      <c r="J649" s="686" t="str">
        <f t="shared" si="74"/>
        <v>208</v>
      </c>
      <c r="K649" s="686" t="str">
        <f t="shared" si="75"/>
        <v>20830</v>
      </c>
      <c r="L649" s="686" t="str">
        <f t="shared" si="76"/>
        <v>2083001</v>
      </c>
    </row>
    <row r="650" s="529" customFormat="1" ht="34.9" hidden="1" customHeight="1" spans="1:12">
      <c r="A650" s="484">
        <v>2083099</v>
      </c>
      <c r="B650" s="243" t="s">
        <v>602</v>
      </c>
      <c r="C650" s="300">
        <v>0</v>
      </c>
      <c r="D650" s="301">
        <v>0</v>
      </c>
      <c r="E650" s="548">
        <v>0</v>
      </c>
      <c r="F650" s="477" t="str">
        <f t="shared" si="70"/>
        <v/>
      </c>
      <c r="G650" s="477" t="str">
        <f t="shared" si="71"/>
        <v/>
      </c>
      <c r="H650" s="731" t="str">
        <f t="shared" si="72"/>
        <v>否</v>
      </c>
      <c r="I650" s="732" t="str">
        <f t="shared" si="73"/>
        <v>项</v>
      </c>
      <c r="J650" s="686" t="str">
        <f t="shared" si="74"/>
        <v>208</v>
      </c>
      <c r="K650" s="686" t="str">
        <f t="shared" si="75"/>
        <v>20830</v>
      </c>
      <c r="L650" s="686" t="str">
        <f t="shared" si="76"/>
        <v>2083099</v>
      </c>
    </row>
    <row r="651" s="529" customFormat="1" ht="34.9" customHeight="1" spans="1:12">
      <c r="A651" s="482">
        <v>20899</v>
      </c>
      <c r="B651" s="483" t="s">
        <v>603</v>
      </c>
      <c r="C651" s="693">
        <f>SUMIFS(C652:C$1300,$I652:$I$1300,"项",$K652:$K$1300,$A651)</f>
        <v>1344</v>
      </c>
      <c r="D651" s="693">
        <f>SUMIFS(D652:D$1300,$I652:$I$1300,"项",$K652:$K$1300,$A651)</f>
        <v>1356</v>
      </c>
      <c r="E651" s="693">
        <f>SUMIFS(E652:E$1300,$I652:$I$1300,"项",$K652:$K$1300,$A651)</f>
        <v>1334</v>
      </c>
      <c r="F651" s="477">
        <f t="shared" si="70"/>
        <v>-0.00744047619047616</v>
      </c>
      <c r="G651" s="477">
        <f t="shared" si="71"/>
        <v>0.98377581120944</v>
      </c>
      <c r="H651" s="731" t="str">
        <f t="shared" si="72"/>
        <v>是</v>
      </c>
      <c r="I651" s="732" t="str">
        <f t="shared" si="73"/>
        <v>款</v>
      </c>
      <c r="J651" s="686" t="str">
        <f t="shared" si="74"/>
        <v>208</v>
      </c>
      <c r="K651" s="686" t="str">
        <f t="shared" si="75"/>
        <v>20899</v>
      </c>
      <c r="L651" s="686" t="str">
        <f t="shared" si="76"/>
        <v>20899</v>
      </c>
    </row>
    <row r="652" s="529" customFormat="1" ht="34.9" customHeight="1" spans="1:12">
      <c r="A652" s="484" t="s">
        <v>604</v>
      </c>
      <c r="B652" s="243" t="s">
        <v>605</v>
      </c>
      <c r="C652" s="561">
        <v>1344</v>
      </c>
      <c r="D652" s="561">
        <v>1356</v>
      </c>
      <c r="E652" s="478">
        <v>1334</v>
      </c>
      <c r="F652" s="477">
        <f t="shared" si="70"/>
        <v>-0.00744047619047616</v>
      </c>
      <c r="G652" s="477">
        <f t="shared" si="71"/>
        <v>0.98377581120944</v>
      </c>
      <c r="H652" s="731" t="str">
        <f t="shared" si="72"/>
        <v>是</v>
      </c>
      <c r="I652" s="732" t="str">
        <f t="shared" si="73"/>
        <v>项</v>
      </c>
      <c r="J652" s="686" t="str">
        <f t="shared" si="74"/>
        <v>208</v>
      </c>
      <c r="K652" s="686" t="str">
        <f t="shared" si="75"/>
        <v>20899</v>
      </c>
      <c r="L652" s="686" t="str">
        <f t="shared" si="76"/>
        <v>2089999</v>
      </c>
    </row>
    <row r="653" s="529" customFormat="1" ht="34.9" customHeight="1" spans="1:12">
      <c r="A653" s="730">
        <v>210</v>
      </c>
      <c r="B653" s="185" t="s">
        <v>99</v>
      </c>
      <c r="C653" s="353">
        <f>SUMIFS(C654:C$1300,$I654:$I$1300,"款",$J654:$J$1300,$A653)</f>
        <v>24864</v>
      </c>
      <c r="D653" s="353">
        <f>SUMIFS(D654:D$1300,$I654:$I$1300,"款",$J654:$J$1300,$A653)</f>
        <v>33578</v>
      </c>
      <c r="E653" s="353">
        <f>SUMIFS(E654:E$1300,$I654:$I$1300,"款",$J654:$J$1300,$A653)</f>
        <v>27697</v>
      </c>
      <c r="F653" s="471">
        <f t="shared" si="70"/>
        <v>0.113939832689833</v>
      </c>
      <c r="G653" s="471">
        <f t="shared" si="71"/>
        <v>0.824855560188218</v>
      </c>
      <c r="H653" s="731" t="str">
        <f t="shared" si="72"/>
        <v>是</v>
      </c>
      <c r="I653" s="732" t="str">
        <f t="shared" si="73"/>
        <v>类</v>
      </c>
      <c r="J653" s="686" t="str">
        <f t="shared" si="74"/>
        <v>210</v>
      </c>
      <c r="K653" s="686" t="str">
        <f t="shared" si="75"/>
        <v>210</v>
      </c>
      <c r="L653" s="686" t="str">
        <f t="shared" si="76"/>
        <v>210</v>
      </c>
    </row>
    <row r="654" s="529" customFormat="1" ht="34.9" customHeight="1" spans="1:12">
      <c r="A654" s="482">
        <v>21001</v>
      </c>
      <c r="B654" s="483" t="s">
        <v>606</v>
      </c>
      <c r="C654" s="693">
        <f>SUMIFS(C655:C$1300,$I655:$I$1300,"项",$K655:$K$1300,$A654)</f>
        <v>406</v>
      </c>
      <c r="D654" s="693">
        <f>SUMIFS(D655:D$1300,$I655:$I$1300,"项",$K655:$K$1300,$A654)</f>
        <v>478</v>
      </c>
      <c r="E654" s="693">
        <f>SUMIFS(E655:E$1300,$I655:$I$1300,"项",$K655:$K$1300,$A654)</f>
        <v>449</v>
      </c>
      <c r="F654" s="477">
        <f t="shared" si="70"/>
        <v>0.105911330049261</v>
      </c>
      <c r="G654" s="477">
        <f t="shared" si="71"/>
        <v>0.939330543933054</v>
      </c>
      <c r="H654" s="731" t="str">
        <f t="shared" si="72"/>
        <v>是</v>
      </c>
      <c r="I654" s="732" t="str">
        <f t="shared" si="73"/>
        <v>款</v>
      </c>
      <c r="J654" s="686" t="str">
        <f t="shared" si="74"/>
        <v>210</v>
      </c>
      <c r="K654" s="686" t="str">
        <f t="shared" si="75"/>
        <v>21001</v>
      </c>
      <c r="L654" s="686" t="str">
        <f t="shared" si="76"/>
        <v>21001</v>
      </c>
    </row>
    <row r="655" s="529" customFormat="1" ht="34.9" customHeight="1" spans="1:12">
      <c r="A655" s="484">
        <v>2100101</v>
      </c>
      <c r="B655" s="243" t="s">
        <v>151</v>
      </c>
      <c r="C655" s="561">
        <v>341</v>
      </c>
      <c r="D655" s="561">
        <v>258</v>
      </c>
      <c r="E655" s="478">
        <v>374</v>
      </c>
      <c r="F655" s="477">
        <f t="shared" si="70"/>
        <v>0.096774193548387</v>
      </c>
      <c r="G655" s="477">
        <f t="shared" si="71"/>
        <v>1.44961240310078</v>
      </c>
      <c r="H655" s="731" t="str">
        <f t="shared" si="72"/>
        <v>是</v>
      </c>
      <c r="I655" s="732" t="str">
        <f t="shared" si="73"/>
        <v>项</v>
      </c>
      <c r="J655" s="686" t="str">
        <f t="shared" si="74"/>
        <v>210</v>
      </c>
      <c r="K655" s="686" t="str">
        <f t="shared" si="75"/>
        <v>21001</v>
      </c>
      <c r="L655" s="686" t="str">
        <f t="shared" si="76"/>
        <v>2100101</v>
      </c>
    </row>
    <row r="656" s="529" customFormat="1" ht="34.9" hidden="1" customHeight="1" spans="1:12">
      <c r="A656" s="484">
        <v>2100102</v>
      </c>
      <c r="B656" s="243" t="s">
        <v>152</v>
      </c>
      <c r="C656" s="300">
        <v>0</v>
      </c>
      <c r="D656" s="301">
        <v>0</v>
      </c>
      <c r="E656" s="301">
        <v>0</v>
      </c>
      <c r="F656" s="477" t="str">
        <f t="shared" si="70"/>
        <v/>
      </c>
      <c r="G656" s="477" t="str">
        <f t="shared" si="71"/>
        <v/>
      </c>
      <c r="H656" s="731" t="str">
        <f t="shared" si="72"/>
        <v>否</v>
      </c>
      <c r="I656" s="732" t="str">
        <f t="shared" si="73"/>
        <v>项</v>
      </c>
      <c r="J656" s="686" t="str">
        <f t="shared" si="74"/>
        <v>210</v>
      </c>
      <c r="K656" s="686" t="str">
        <f t="shared" si="75"/>
        <v>21001</v>
      </c>
      <c r="L656" s="686" t="str">
        <f t="shared" si="76"/>
        <v>2100102</v>
      </c>
    </row>
    <row r="657" s="529" customFormat="1" ht="34.9" hidden="1" customHeight="1" spans="1:12">
      <c r="A657" s="484">
        <v>2100103</v>
      </c>
      <c r="B657" s="243" t="s">
        <v>153</v>
      </c>
      <c r="C657" s="300">
        <v>0</v>
      </c>
      <c r="D657" s="301">
        <v>0</v>
      </c>
      <c r="E657" s="548">
        <v>0</v>
      </c>
      <c r="F657" s="477" t="str">
        <f t="shared" si="70"/>
        <v/>
      </c>
      <c r="G657" s="477" t="str">
        <f t="shared" si="71"/>
        <v/>
      </c>
      <c r="H657" s="731" t="str">
        <f t="shared" si="72"/>
        <v>否</v>
      </c>
      <c r="I657" s="732" t="str">
        <f t="shared" si="73"/>
        <v>项</v>
      </c>
      <c r="J657" s="686" t="str">
        <f t="shared" si="74"/>
        <v>210</v>
      </c>
      <c r="K657" s="686" t="str">
        <f t="shared" si="75"/>
        <v>21001</v>
      </c>
      <c r="L657" s="686" t="str">
        <f t="shared" si="76"/>
        <v>2100103</v>
      </c>
    </row>
    <row r="658" s="529" customFormat="1" ht="34.9" customHeight="1" spans="1:12">
      <c r="A658" s="484">
        <v>2100199</v>
      </c>
      <c r="B658" s="243" t="s">
        <v>607</v>
      </c>
      <c r="C658" s="561">
        <v>65</v>
      </c>
      <c r="D658" s="561">
        <v>220</v>
      </c>
      <c r="E658" s="561">
        <v>75</v>
      </c>
      <c r="F658" s="477">
        <f t="shared" si="70"/>
        <v>0.153846153846154</v>
      </c>
      <c r="G658" s="477">
        <f t="shared" si="71"/>
        <v>0.340909090909091</v>
      </c>
      <c r="H658" s="731" t="str">
        <f t="shared" si="72"/>
        <v>是</v>
      </c>
      <c r="I658" s="732" t="str">
        <f t="shared" si="73"/>
        <v>项</v>
      </c>
      <c r="J658" s="686" t="str">
        <f t="shared" si="74"/>
        <v>210</v>
      </c>
      <c r="K658" s="686" t="str">
        <f t="shared" si="75"/>
        <v>21001</v>
      </c>
      <c r="L658" s="686" t="str">
        <f t="shared" si="76"/>
        <v>2100199</v>
      </c>
    </row>
    <row r="659" s="529" customFormat="1" ht="34.9" customHeight="1" spans="1:12">
      <c r="A659" s="482">
        <v>21002</v>
      </c>
      <c r="B659" s="483" t="s">
        <v>608</v>
      </c>
      <c r="C659" s="693">
        <f>SUMIFS(C660:C$1300,$I660:$I$1300,"项",$K660:$K$1300,$A659)</f>
        <v>2970</v>
      </c>
      <c r="D659" s="693">
        <f>SUMIFS(D660:D$1300,$I660:$I$1300,"项",$K660:$K$1300,$A659)</f>
        <v>4017</v>
      </c>
      <c r="E659" s="693">
        <f>SUMIFS(E660:E$1300,$I660:$I$1300,"项",$K660:$K$1300,$A659)</f>
        <v>3567</v>
      </c>
      <c r="F659" s="477">
        <f t="shared" si="70"/>
        <v>0.201010101010101</v>
      </c>
      <c r="G659" s="477">
        <f t="shared" si="71"/>
        <v>0.887976101568335</v>
      </c>
      <c r="H659" s="731" t="str">
        <f t="shared" si="72"/>
        <v>是</v>
      </c>
      <c r="I659" s="732" t="str">
        <f t="shared" si="73"/>
        <v>款</v>
      </c>
      <c r="J659" s="686" t="str">
        <f t="shared" si="74"/>
        <v>210</v>
      </c>
      <c r="K659" s="686" t="str">
        <f t="shared" si="75"/>
        <v>21002</v>
      </c>
      <c r="L659" s="686" t="str">
        <f t="shared" si="76"/>
        <v>21002</v>
      </c>
    </row>
    <row r="660" s="529" customFormat="1" ht="34.9" customHeight="1" spans="1:12">
      <c r="A660" s="484">
        <v>2100201</v>
      </c>
      <c r="B660" s="243" t="s">
        <v>609</v>
      </c>
      <c r="C660" s="561">
        <v>1966</v>
      </c>
      <c r="D660" s="561">
        <v>2480</v>
      </c>
      <c r="E660" s="478">
        <v>2553</v>
      </c>
      <c r="F660" s="477">
        <f t="shared" si="70"/>
        <v>0.298575788402848</v>
      </c>
      <c r="G660" s="477">
        <f t="shared" si="71"/>
        <v>1.02943548387097</v>
      </c>
      <c r="H660" s="731" t="str">
        <f t="shared" si="72"/>
        <v>是</v>
      </c>
      <c r="I660" s="732" t="str">
        <f t="shared" si="73"/>
        <v>项</v>
      </c>
      <c r="J660" s="686" t="str">
        <f t="shared" si="74"/>
        <v>210</v>
      </c>
      <c r="K660" s="686" t="str">
        <f t="shared" si="75"/>
        <v>21002</v>
      </c>
      <c r="L660" s="686" t="str">
        <f t="shared" si="76"/>
        <v>2100201</v>
      </c>
    </row>
    <row r="661" s="529" customFormat="1" ht="34.9" customHeight="1" spans="1:12">
      <c r="A661" s="484">
        <v>2100202</v>
      </c>
      <c r="B661" s="243" t="s">
        <v>610</v>
      </c>
      <c r="C661" s="561">
        <v>600</v>
      </c>
      <c r="D661" s="561">
        <v>637</v>
      </c>
      <c r="E661" s="478">
        <v>642</v>
      </c>
      <c r="F661" s="477">
        <f t="shared" si="70"/>
        <v>0.0700000000000001</v>
      </c>
      <c r="G661" s="477">
        <f t="shared" si="71"/>
        <v>1.00784929356358</v>
      </c>
      <c r="H661" s="731" t="str">
        <f t="shared" si="72"/>
        <v>是</v>
      </c>
      <c r="I661" s="732" t="str">
        <f t="shared" si="73"/>
        <v>项</v>
      </c>
      <c r="J661" s="686" t="str">
        <f t="shared" si="74"/>
        <v>210</v>
      </c>
      <c r="K661" s="686" t="str">
        <f t="shared" si="75"/>
        <v>21002</v>
      </c>
      <c r="L661" s="686" t="str">
        <f t="shared" si="76"/>
        <v>2100202</v>
      </c>
    </row>
    <row r="662" s="529" customFormat="1" ht="34.9" hidden="1" customHeight="1" spans="1:12">
      <c r="A662" s="484">
        <v>2100203</v>
      </c>
      <c r="B662" s="243" t="s">
        <v>611</v>
      </c>
      <c r="C662" s="300">
        <v>0</v>
      </c>
      <c r="D662" s="301">
        <v>0</v>
      </c>
      <c r="E662" s="548">
        <v>0</v>
      </c>
      <c r="F662" s="477" t="str">
        <f t="shared" si="70"/>
        <v/>
      </c>
      <c r="G662" s="477" t="str">
        <f t="shared" si="71"/>
        <v/>
      </c>
      <c r="H662" s="731" t="str">
        <f t="shared" si="72"/>
        <v>否</v>
      </c>
      <c r="I662" s="732" t="str">
        <f t="shared" si="73"/>
        <v>项</v>
      </c>
      <c r="J662" s="686" t="str">
        <f t="shared" si="74"/>
        <v>210</v>
      </c>
      <c r="K662" s="686" t="str">
        <f t="shared" si="75"/>
        <v>21002</v>
      </c>
      <c r="L662" s="686" t="str">
        <f t="shared" si="76"/>
        <v>2100203</v>
      </c>
    </row>
    <row r="663" s="529" customFormat="1" ht="34.9" hidden="1" customHeight="1" spans="1:12">
      <c r="A663" s="484">
        <v>2100204</v>
      </c>
      <c r="B663" s="243" t="s">
        <v>612</v>
      </c>
      <c r="C663" s="300">
        <v>0</v>
      </c>
      <c r="D663" s="301">
        <v>0</v>
      </c>
      <c r="E663" s="548">
        <v>0</v>
      </c>
      <c r="F663" s="477" t="str">
        <f t="shared" si="70"/>
        <v/>
      </c>
      <c r="G663" s="477" t="str">
        <f t="shared" si="71"/>
        <v/>
      </c>
      <c r="H663" s="731" t="str">
        <f t="shared" si="72"/>
        <v>否</v>
      </c>
      <c r="I663" s="732" t="str">
        <f t="shared" si="73"/>
        <v>项</v>
      </c>
      <c r="J663" s="686" t="str">
        <f t="shared" si="74"/>
        <v>210</v>
      </c>
      <c r="K663" s="686" t="str">
        <f t="shared" si="75"/>
        <v>21002</v>
      </c>
      <c r="L663" s="686" t="str">
        <f t="shared" si="76"/>
        <v>2100204</v>
      </c>
    </row>
    <row r="664" s="529" customFormat="1" ht="34.9" customHeight="1" spans="1:12">
      <c r="A664" s="484">
        <v>2100205</v>
      </c>
      <c r="B664" s="243" t="s">
        <v>613</v>
      </c>
      <c r="C664" s="561">
        <v>298</v>
      </c>
      <c r="D664" s="561">
        <v>283</v>
      </c>
      <c r="E664" s="561">
        <v>292</v>
      </c>
      <c r="F664" s="477">
        <f t="shared" si="70"/>
        <v>-0.0201342281879194</v>
      </c>
      <c r="G664" s="477">
        <f t="shared" si="71"/>
        <v>1.03180212014134</v>
      </c>
      <c r="H664" s="731" t="str">
        <f t="shared" si="72"/>
        <v>是</v>
      </c>
      <c r="I664" s="732" t="str">
        <f t="shared" si="73"/>
        <v>项</v>
      </c>
      <c r="J664" s="686" t="str">
        <f t="shared" si="74"/>
        <v>210</v>
      </c>
      <c r="K664" s="686" t="str">
        <f t="shared" si="75"/>
        <v>21002</v>
      </c>
      <c r="L664" s="686" t="str">
        <f t="shared" si="76"/>
        <v>2100205</v>
      </c>
    </row>
    <row r="665" s="529" customFormat="1" ht="34.9" hidden="1" customHeight="1" spans="1:12">
      <c r="A665" s="484">
        <v>2100206</v>
      </c>
      <c r="B665" s="243" t="s">
        <v>614</v>
      </c>
      <c r="C665" s="300">
        <v>0</v>
      </c>
      <c r="D665" s="301">
        <v>0</v>
      </c>
      <c r="E665" s="548">
        <v>0</v>
      </c>
      <c r="F665" s="477" t="str">
        <f t="shared" si="70"/>
        <v/>
      </c>
      <c r="G665" s="477" t="str">
        <f t="shared" si="71"/>
        <v/>
      </c>
      <c r="H665" s="731" t="str">
        <f t="shared" si="72"/>
        <v>否</v>
      </c>
      <c r="I665" s="732" t="str">
        <f t="shared" si="73"/>
        <v>项</v>
      </c>
      <c r="J665" s="686" t="str">
        <f t="shared" si="74"/>
        <v>210</v>
      </c>
      <c r="K665" s="686" t="str">
        <f t="shared" si="75"/>
        <v>21002</v>
      </c>
      <c r="L665" s="686" t="str">
        <f t="shared" si="76"/>
        <v>2100206</v>
      </c>
    </row>
    <row r="666" s="529" customFormat="1" ht="34.9" hidden="1" customHeight="1" spans="1:12">
      <c r="A666" s="484">
        <v>2100207</v>
      </c>
      <c r="B666" s="243" t="s">
        <v>615</v>
      </c>
      <c r="C666" s="300">
        <v>0</v>
      </c>
      <c r="D666" s="301">
        <v>0</v>
      </c>
      <c r="E666" s="548">
        <v>0</v>
      </c>
      <c r="F666" s="477" t="str">
        <f t="shared" si="70"/>
        <v/>
      </c>
      <c r="G666" s="477" t="str">
        <f t="shared" si="71"/>
        <v/>
      </c>
      <c r="H666" s="731" t="str">
        <f t="shared" si="72"/>
        <v>否</v>
      </c>
      <c r="I666" s="732" t="str">
        <f t="shared" si="73"/>
        <v>项</v>
      </c>
      <c r="J666" s="686" t="str">
        <f t="shared" si="74"/>
        <v>210</v>
      </c>
      <c r="K666" s="686" t="str">
        <f t="shared" si="75"/>
        <v>21002</v>
      </c>
      <c r="L666" s="686" t="str">
        <f t="shared" si="76"/>
        <v>2100207</v>
      </c>
    </row>
    <row r="667" s="529" customFormat="1" ht="34.9" hidden="1" customHeight="1" spans="1:12">
      <c r="A667" s="484">
        <v>2100208</v>
      </c>
      <c r="B667" s="243" t="s">
        <v>616</v>
      </c>
      <c r="C667" s="300">
        <v>0</v>
      </c>
      <c r="D667" s="301">
        <v>0</v>
      </c>
      <c r="E667" s="548">
        <v>0</v>
      </c>
      <c r="F667" s="477" t="str">
        <f t="shared" si="70"/>
        <v/>
      </c>
      <c r="G667" s="477" t="str">
        <f t="shared" si="71"/>
        <v/>
      </c>
      <c r="H667" s="731" t="str">
        <f t="shared" si="72"/>
        <v>否</v>
      </c>
      <c r="I667" s="732" t="str">
        <f t="shared" si="73"/>
        <v>项</v>
      </c>
      <c r="J667" s="686" t="str">
        <f t="shared" si="74"/>
        <v>210</v>
      </c>
      <c r="K667" s="686" t="str">
        <f t="shared" si="75"/>
        <v>21002</v>
      </c>
      <c r="L667" s="686" t="str">
        <f t="shared" si="76"/>
        <v>2100208</v>
      </c>
    </row>
    <row r="668" s="529" customFormat="1" ht="34.9" hidden="1" customHeight="1" spans="1:12">
      <c r="A668" s="484">
        <v>2100209</v>
      </c>
      <c r="B668" s="243" t="s">
        <v>617</v>
      </c>
      <c r="C668" s="300">
        <v>0</v>
      </c>
      <c r="D668" s="301">
        <v>0</v>
      </c>
      <c r="E668" s="548">
        <v>0</v>
      </c>
      <c r="F668" s="477" t="str">
        <f t="shared" si="70"/>
        <v/>
      </c>
      <c r="G668" s="477" t="str">
        <f t="shared" si="71"/>
        <v/>
      </c>
      <c r="H668" s="731" t="str">
        <f t="shared" si="72"/>
        <v>否</v>
      </c>
      <c r="I668" s="732" t="str">
        <f t="shared" si="73"/>
        <v>项</v>
      </c>
      <c r="J668" s="686" t="str">
        <f t="shared" si="74"/>
        <v>210</v>
      </c>
      <c r="K668" s="686" t="str">
        <f t="shared" si="75"/>
        <v>21002</v>
      </c>
      <c r="L668" s="686" t="str">
        <f t="shared" si="76"/>
        <v>2100209</v>
      </c>
    </row>
    <row r="669" s="529" customFormat="1" ht="34.9" hidden="1" customHeight="1" spans="1:12">
      <c r="A669" s="484">
        <v>2100210</v>
      </c>
      <c r="B669" s="243" t="s">
        <v>618</v>
      </c>
      <c r="C669" s="300">
        <v>0</v>
      </c>
      <c r="D669" s="301">
        <v>0</v>
      </c>
      <c r="E669" s="548">
        <v>0</v>
      </c>
      <c r="F669" s="477" t="str">
        <f t="shared" si="70"/>
        <v/>
      </c>
      <c r="G669" s="477" t="str">
        <f t="shared" si="71"/>
        <v/>
      </c>
      <c r="H669" s="731" t="str">
        <f t="shared" si="72"/>
        <v>否</v>
      </c>
      <c r="I669" s="732" t="str">
        <f t="shared" si="73"/>
        <v>项</v>
      </c>
      <c r="J669" s="686" t="str">
        <f t="shared" si="74"/>
        <v>210</v>
      </c>
      <c r="K669" s="686" t="str">
        <f t="shared" si="75"/>
        <v>21002</v>
      </c>
      <c r="L669" s="686" t="str">
        <f t="shared" si="76"/>
        <v>2100210</v>
      </c>
    </row>
    <row r="670" s="529" customFormat="1" ht="34.9" hidden="1" customHeight="1" spans="1:12">
      <c r="A670" s="484">
        <v>2100211</v>
      </c>
      <c r="B670" s="243" t="s">
        <v>619</v>
      </c>
      <c r="C670" s="300">
        <v>0</v>
      </c>
      <c r="D670" s="301">
        <v>0</v>
      </c>
      <c r="E670" s="548">
        <v>0</v>
      </c>
      <c r="F670" s="477" t="str">
        <f t="shared" si="70"/>
        <v/>
      </c>
      <c r="G670" s="477" t="str">
        <f t="shared" si="71"/>
        <v/>
      </c>
      <c r="H670" s="731" t="str">
        <f t="shared" si="72"/>
        <v>否</v>
      </c>
      <c r="I670" s="732" t="str">
        <f t="shared" si="73"/>
        <v>项</v>
      </c>
      <c r="J670" s="686" t="str">
        <f t="shared" si="74"/>
        <v>210</v>
      </c>
      <c r="K670" s="686" t="str">
        <f t="shared" si="75"/>
        <v>21002</v>
      </c>
      <c r="L670" s="686" t="str">
        <f t="shared" si="76"/>
        <v>2100211</v>
      </c>
    </row>
    <row r="671" s="529" customFormat="1" ht="34.9" hidden="1" customHeight="1" spans="1:12">
      <c r="A671" s="484">
        <v>2100212</v>
      </c>
      <c r="B671" s="243" t="s">
        <v>620</v>
      </c>
      <c r="C671" s="300">
        <v>0</v>
      </c>
      <c r="D671" s="301">
        <v>0</v>
      </c>
      <c r="E671" s="548">
        <v>0</v>
      </c>
      <c r="F671" s="477" t="str">
        <f t="shared" si="70"/>
        <v/>
      </c>
      <c r="G671" s="477" t="str">
        <f t="shared" si="71"/>
        <v/>
      </c>
      <c r="H671" s="731" t="str">
        <f t="shared" si="72"/>
        <v>否</v>
      </c>
      <c r="I671" s="732" t="str">
        <f t="shared" si="73"/>
        <v>项</v>
      </c>
      <c r="J671" s="686" t="str">
        <f t="shared" si="74"/>
        <v>210</v>
      </c>
      <c r="K671" s="686" t="str">
        <f t="shared" si="75"/>
        <v>21002</v>
      </c>
      <c r="L671" s="686" t="str">
        <f t="shared" si="76"/>
        <v>2100212</v>
      </c>
    </row>
    <row r="672" s="529" customFormat="1" ht="34.9" hidden="1" customHeight="1" spans="1:12">
      <c r="A672" s="484">
        <v>2100213</v>
      </c>
      <c r="B672" s="243" t="s">
        <v>621</v>
      </c>
      <c r="C672" s="300">
        <v>0</v>
      </c>
      <c r="D672" s="301">
        <v>0</v>
      </c>
      <c r="E672" s="548">
        <v>0</v>
      </c>
      <c r="F672" s="477" t="str">
        <f t="shared" si="70"/>
        <v/>
      </c>
      <c r="G672" s="477" t="str">
        <f t="shared" si="71"/>
        <v/>
      </c>
      <c r="H672" s="731" t="str">
        <f t="shared" si="72"/>
        <v>否</v>
      </c>
      <c r="I672" s="732" t="str">
        <f t="shared" si="73"/>
        <v>项</v>
      </c>
      <c r="J672" s="686" t="str">
        <f t="shared" si="74"/>
        <v>210</v>
      </c>
      <c r="K672" s="686" t="str">
        <f t="shared" si="75"/>
        <v>21002</v>
      </c>
      <c r="L672" s="686" t="str">
        <f t="shared" si="76"/>
        <v>2100213</v>
      </c>
    </row>
    <row r="673" s="529" customFormat="1" ht="34.9" customHeight="1" spans="1:12">
      <c r="A673" s="740">
        <v>2100299</v>
      </c>
      <c r="B673" s="243" t="s">
        <v>622</v>
      </c>
      <c r="C673" s="561">
        <v>106</v>
      </c>
      <c r="D673" s="561">
        <v>617</v>
      </c>
      <c r="E673" s="478">
        <v>80</v>
      </c>
      <c r="F673" s="477">
        <f t="shared" si="70"/>
        <v>-0.245283018867924</v>
      </c>
      <c r="G673" s="477">
        <f t="shared" si="71"/>
        <v>0.129659643435981</v>
      </c>
      <c r="H673" s="731" t="str">
        <f t="shared" si="72"/>
        <v>是</v>
      </c>
      <c r="I673" s="732" t="str">
        <f t="shared" si="73"/>
        <v>项</v>
      </c>
      <c r="J673" s="686" t="str">
        <f t="shared" si="74"/>
        <v>210</v>
      </c>
      <c r="K673" s="686" t="str">
        <f t="shared" si="75"/>
        <v>21002</v>
      </c>
      <c r="L673" s="686" t="str">
        <f t="shared" si="76"/>
        <v>2100299</v>
      </c>
    </row>
    <row r="674" s="529" customFormat="1" ht="34.9" customHeight="1" spans="1:12">
      <c r="A674" s="482">
        <v>21003</v>
      </c>
      <c r="B674" s="483" t="s">
        <v>623</v>
      </c>
      <c r="C674" s="693">
        <f>SUMIFS(C675:C$1300,$I675:$I$1300,"项",$K675:$K$1300,$A674)</f>
        <v>3393</v>
      </c>
      <c r="D674" s="693">
        <f>SUMIFS(D675:D$1300,$I675:$I$1300,"项",$K675:$K$1300,$A674)</f>
        <v>3715</v>
      </c>
      <c r="E674" s="693">
        <f>SUMIFS(E675:E$1300,$I675:$I$1300,"项",$K675:$K$1300,$A674)</f>
        <v>3340</v>
      </c>
      <c r="F674" s="477">
        <f t="shared" si="70"/>
        <v>-0.0156203949307397</v>
      </c>
      <c r="G674" s="477">
        <f t="shared" si="71"/>
        <v>0.899057873485868</v>
      </c>
      <c r="H674" s="731" t="str">
        <f t="shared" si="72"/>
        <v>是</v>
      </c>
      <c r="I674" s="732" t="str">
        <f t="shared" si="73"/>
        <v>款</v>
      </c>
      <c r="J674" s="686" t="str">
        <f t="shared" si="74"/>
        <v>210</v>
      </c>
      <c r="K674" s="686" t="str">
        <f t="shared" si="75"/>
        <v>21003</v>
      </c>
      <c r="L674" s="686" t="str">
        <f t="shared" si="76"/>
        <v>21003</v>
      </c>
    </row>
    <row r="675" s="529" customFormat="1" ht="34.9" hidden="1" customHeight="1" spans="1:12">
      <c r="A675" s="484">
        <v>2100301</v>
      </c>
      <c r="B675" s="243" t="s">
        <v>624</v>
      </c>
      <c r="C675" s="300">
        <v>0</v>
      </c>
      <c r="D675" s="301">
        <v>0</v>
      </c>
      <c r="E675" s="548">
        <v>0</v>
      </c>
      <c r="F675" s="477" t="str">
        <f t="shared" si="70"/>
        <v/>
      </c>
      <c r="G675" s="477" t="str">
        <f t="shared" si="71"/>
        <v/>
      </c>
      <c r="H675" s="731" t="str">
        <f t="shared" si="72"/>
        <v>否</v>
      </c>
      <c r="I675" s="732" t="str">
        <f t="shared" si="73"/>
        <v>项</v>
      </c>
      <c r="J675" s="686" t="str">
        <f t="shared" si="74"/>
        <v>210</v>
      </c>
      <c r="K675" s="686" t="str">
        <f t="shared" si="75"/>
        <v>21003</v>
      </c>
      <c r="L675" s="686" t="str">
        <f t="shared" si="76"/>
        <v>2100301</v>
      </c>
    </row>
    <row r="676" s="529" customFormat="1" ht="34.9" customHeight="1" spans="1:12">
      <c r="A676" s="484">
        <v>2100302</v>
      </c>
      <c r="B676" s="243" t="s">
        <v>625</v>
      </c>
      <c r="C676" s="561">
        <v>2633</v>
      </c>
      <c r="D676" s="561">
        <v>2739</v>
      </c>
      <c r="E676" s="478">
        <v>2637</v>
      </c>
      <c r="F676" s="477">
        <f t="shared" si="70"/>
        <v>0.00151917964299275</v>
      </c>
      <c r="G676" s="477">
        <f t="shared" si="71"/>
        <v>0.96276013143483</v>
      </c>
      <c r="H676" s="731" t="str">
        <f t="shared" si="72"/>
        <v>是</v>
      </c>
      <c r="I676" s="732" t="str">
        <f t="shared" si="73"/>
        <v>项</v>
      </c>
      <c r="J676" s="686" t="str">
        <f t="shared" si="74"/>
        <v>210</v>
      </c>
      <c r="K676" s="686" t="str">
        <f t="shared" si="75"/>
        <v>21003</v>
      </c>
      <c r="L676" s="686" t="str">
        <f t="shared" si="76"/>
        <v>2100302</v>
      </c>
    </row>
    <row r="677" s="529" customFormat="1" ht="34.9" customHeight="1" spans="1:12">
      <c r="A677" s="484">
        <v>2100399</v>
      </c>
      <c r="B677" s="243" t="s">
        <v>626</v>
      </c>
      <c r="C677" s="561">
        <v>760</v>
      </c>
      <c r="D677" s="561">
        <v>976</v>
      </c>
      <c r="E677" s="478">
        <v>703</v>
      </c>
      <c r="F677" s="477">
        <f t="shared" si="70"/>
        <v>-0.075</v>
      </c>
      <c r="G677" s="477">
        <f t="shared" si="71"/>
        <v>0.720286885245902</v>
      </c>
      <c r="H677" s="731" t="str">
        <f t="shared" si="72"/>
        <v>是</v>
      </c>
      <c r="I677" s="732" t="str">
        <f t="shared" si="73"/>
        <v>项</v>
      </c>
      <c r="J677" s="686" t="str">
        <f t="shared" si="74"/>
        <v>210</v>
      </c>
      <c r="K677" s="686" t="str">
        <f t="shared" si="75"/>
        <v>21003</v>
      </c>
      <c r="L677" s="686" t="str">
        <f t="shared" si="76"/>
        <v>2100399</v>
      </c>
    </row>
    <row r="678" s="529" customFormat="1" ht="34.9" customHeight="1" spans="1:12">
      <c r="A678" s="482">
        <v>21004</v>
      </c>
      <c r="B678" s="483" t="s">
        <v>627</v>
      </c>
      <c r="C678" s="693">
        <f>SUMIFS(C679:C$1300,$I679:$I$1300,"项",$K679:$K$1300,$A678)</f>
        <v>3348</v>
      </c>
      <c r="D678" s="693">
        <f>SUMIFS(D679:D$1300,$I679:$I$1300,"项",$K679:$K$1300,$A678)</f>
        <v>7760</v>
      </c>
      <c r="E678" s="693">
        <f>SUMIFS(E679:E$1300,$I679:$I$1300,"项",$K679:$K$1300,$A678)</f>
        <v>2985</v>
      </c>
      <c r="F678" s="477">
        <f t="shared" si="70"/>
        <v>-0.1084229390681</v>
      </c>
      <c r="G678" s="477">
        <f t="shared" si="71"/>
        <v>0.384664948453608</v>
      </c>
      <c r="H678" s="731" t="str">
        <f t="shared" si="72"/>
        <v>是</v>
      </c>
      <c r="I678" s="732" t="str">
        <f t="shared" si="73"/>
        <v>款</v>
      </c>
      <c r="J678" s="686" t="str">
        <f t="shared" si="74"/>
        <v>210</v>
      </c>
      <c r="K678" s="686" t="str">
        <f t="shared" si="75"/>
        <v>21004</v>
      </c>
      <c r="L678" s="686" t="str">
        <f t="shared" si="76"/>
        <v>21004</v>
      </c>
    </row>
    <row r="679" s="529" customFormat="1" ht="34.9" customHeight="1" spans="1:12">
      <c r="A679" s="484">
        <v>2100401</v>
      </c>
      <c r="B679" s="243" t="s">
        <v>628</v>
      </c>
      <c r="C679" s="561">
        <v>906</v>
      </c>
      <c r="D679" s="561">
        <v>1015</v>
      </c>
      <c r="E679" s="478">
        <v>879</v>
      </c>
      <c r="F679" s="477">
        <f t="shared" si="70"/>
        <v>-0.0298013245033113</v>
      </c>
      <c r="G679" s="477">
        <f t="shared" si="71"/>
        <v>0.866009852216749</v>
      </c>
      <c r="H679" s="731" t="str">
        <f t="shared" si="72"/>
        <v>是</v>
      </c>
      <c r="I679" s="732" t="str">
        <f t="shared" si="73"/>
        <v>项</v>
      </c>
      <c r="J679" s="686" t="str">
        <f t="shared" si="74"/>
        <v>210</v>
      </c>
      <c r="K679" s="686" t="str">
        <f t="shared" si="75"/>
        <v>21004</v>
      </c>
      <c r="L679" s="686" t="str">
        <f t="shared" si="76"/>
        <v>2100401</v>
      </c>
    </row>
    <row r="680" s="529" customFormat="1" ht="34.9" customHeight="1" spans="1:12">
      <c r="A680" s="484">
        <v>2100402</v>
      </c>
      <c r="B680" s="243" t="s">
        <v>629</v>
      </c>
      <c r="C680" s="561">
        <v>120</v>
      </c>
      <c r="D680" s="561">
        <v>161</v>
      </c>
      <c r="E680" s="478">
        <v>73</v>
      </c>
      <c r="F680" s="477">
        <f t="shared" si="70"/>
        <v>-0.391666666666667</v>
      </c>
      <c r="G680" s="477">
        <f t="shared" si="71"/>
        <v>0.453416149068323</v>
      </c>
      <c r="H680" s="731" t="str">
        <f t="shared" si="72"/>
        <v>是</v>
      </c>
      <c r="I680" s="732" t="str">
        <f t="shared" si="73"/>
        <v>项</v>
      </c>
      <c r="J680" s="686" t="str">
        <f t="shared" si="74"/>
        <v>210</v>
      </c>
      <c r="K680" s="686" t="str">
        <f t="shared" si="75"/>
        <v>21004</v>
      </c>
      <c r="L680" s="686" t="str">
        <f t="shared" si="76"/>
        <v>2100402</v>
      </c>
    </row>
    <row r="681" s="529" customFormat="1" ht="34.9" customHeight="1" spans="1:12">
      <c r="A681" s="484">
        <v>2100403</v>
      </c>
      <c r="B681" s="243" t="s">
        <v>630</v>
      </c>
      <c r="C681" s="561">
        <v>703</v>
      </c>
      <c r="D681" s="561">
        <v>691</v>
      </c>
      <c r="E681" s="478">
        <v>793</v>
      </c>
      <c r="F681" s="477">
        <f t="shared" si="70"/>
        <v>0.128022759601707</v>
      </c>
      <c r="G681" s="477">
        <f t="shared" si="71"/>
        <v>1.14761215629522</v>
      </c>
      <c r="H681" s="731" t="str">
        <f t="shared" si="72"/>
        <v>是</v>
      </c>
      <c r="I681" s="732" t="str">
        <f t="shared" si="73"/>
        <v>项</v>
      </c>
      <c r="J681" s="686" t="str">
        <f t="shared" si="74"/>
        <v>210</v>
      </c>
      <c r="K681" s="686" t="str">
        <f t="shared" si="75"/>
        <v>21004</v>
      </c>
      <c r="L681" s="686" t="str">
        <f t="shared" si="76"/>
        <v>2100403</v>
      </c>
    </row>
    <row r="682" s="529" customFormat="1" ht="34.9" hidden="1" customHeight="1" spans="1:12">
      <c r="A682" s="484">
        <v>2100404</v>
      </c>
      <c r="B682" s="243" t="s">
        <v>631</v>
      </c>
      <c r="C682" s="300">
        <v>0</v>
      </c>
      <c r="D682" s="301">
        <v>0</v>
      </c>
      <c r="E682" s="301">
        <v>0</v>
      </c>
      <c r="F682" s="477" t="str">
        <f t="shared" si="70"/>
        <v/>
      </c>
      <c r="G682" s="477" t="str">
        <f t="shared" si="71"/>
        <v/>
      </c>
      <c r="H682" s="731" t="str">
        <f t="shared" si="72"/>
        <v>否</v>
      </c>
      <c r="I682" s="732" t="str">
        <f t="shared" si="73"/>
        <v>项</v>
      </c>
      <c r="J682" s="686" t="str">
        <f t="shared" si="74"/>
        <v>210</v>
      </c>
      <c r="K682" s="686" t="str">
        <f t="shared" si="75"/>
        <v>21004</v>
      </c>
      <c r="L682" s="686" t="str">
        <f t="shared" si="76"/>
        <v>2100404</v>
      </c>
    </row>
    <row r="683" s="529" customFormat="1" ht="34.9" hidden="1" customHeight="1" spans="1:12">
      <c r="A683" s="484">
        <v>2100405</v>
      </c>
      <c r="B683" s="243" t="s">
        <v>632</v>
      </c>
      <c r="C683" s="300">
        <v>0</v>
      </c>
      <c r="D683" s="301">
        <v>0</v>
      </c>
      <c r="E683" s="548">
        <v>0</v>
      </c>
      <c r="F683" s="477" t="str">
        <f t="shared" si="70"/>
        <v/>
      </c>
      <c r="G683" s="477" t="str">
        <f t="shared" si="71"/>
        <v/>
      </c>
      <c r="H683" s="731" t="str">
        <f t="shared" si="72"/>
        <v>否</v>
      </c>
      <c r="I683" s="732" t="str">
        <f t="shared" si="73"/>
        <v>项</v>
      </c>
      <c r="J683" s="686" t="str">
        <f t="shared" si="74"/>
        <v>210</v>
      </c>
      <c r="K683" s="686" t="str">
        <f t="shared" si="75"/>
        <v>21004</v>
      </c>
      <c r="L683" s="686" t="str">
        <f t="shared" si="76"/>
        <v>2100405</v>
      </c>
    </row>
    <row r="684" s="529" customFormat="1" ht="34.9" hidden="1" customHeight="1" spans="1:12">
      <c r="A684" s="484">
        <v>2100406</v>
      </c>
      <c r="B684" s="243" t="s">
        <v>633</v>
      </c>
      <c r="C684" s="300">
        <v>0</v>
      </c>
      <c r="D684" s="301">
        <v>0</v>
      </c>
      <c r="E684" s="548">
        <v>0</v>
      </c>
      <c r="F684" s="477" t="str">
        <f t="shared" si="70"/>
        <v/>
      </c>
      <c r="G684" s="477" t="str">
        <f t="shared" si="71"/>
        <v/>
      </c>
      <c r="H684" s="731" t="str">
        <f t="shared" si="72"/>
        <v>否</v>
      </c>
      <c r="I684" s="732" t="str">
        <f t="shared" si="73"/>
        <v>项</v>
      </c>
      <c r="J684" s="686" t="str">
        <f t="shared" si="74"/>
        <v>210</v>
      </c>
      <c r="K684" s="686" t="str">
        <f t="shared" si="75"/>
        <v>21004</v>
      </c>
      <c r="L684" s="686" t="str">
        <f t="shared" si="76"/>
        <v>2100406</v>
      </c>
    </row>
    <row r="685" s="529" customFormat="1" ht="34.9" hidden="1" customHeight="1" spans="1:12">
      <c r="A685" s="484">
        <v>2100407</v>
      </c>
      <c r="B685" s="243" t="s">
        <v>634</v>
      </c>
      <c r="C685" s="300">
        <v>0</v>
      </c>
      <c r="D685" s="301">
        <v>0</v>
      </c>
      <c r="E685" s="548">
        <v>0</v>
      </c>
      <c r="F685" s="477" t="str">
        <f t="shared" si="70"/>
        <v/>
      </c>
      <c r="G685" s="477" t="str">
        <f t="shared" si="71"/>
        <v/>
      </c>
      <c r="H685" s="731" t="str">
        <f t="shared" si="72"/>
        <v>否</v>
      </c>
      <c r="I685" s="732" t="str">
        <f t="shared" si="73"/>
        <v>项</v>
      </c>
      <c r="J685" s="686" t="str">
        <f t="shared" si="74"/>
        <v>210</v>
      </c>
      <c r="K685" s="686" t="str">
        <f t="shared" si="75"/>
        <v>21004</v>
      </c>
      <c r="L685" s="686" t="str">
        <f t="shared" si="76"/>
        <v>2100407</v>
      </c>
    </row>
    <row r="686" s="529" customFormat="1" ht="34.9" customHeight="1" spans="1:12">
      <c r="A686" s="484">
        <v>2100408</v>
      </c>
      <c r="B686" s="243" t="s">
        <v>635</v>
      </c>
      <c r="C686" s="561">
        <v>1026</v>
      </c>
      <c r="D686" s="561">
        <v>4809</v>
      </c>
      <c r="E686" s="478">
        <v>1031</v>
      </c>
      <c r="F686" s="477">
        <f t="shared" si="70"/>
        <v>0.00487329434697847</v>
      </c>
      <c r="G686" s="477">
        <f t="shared" si="71"/>
        <v>0.214389686005407</v>
      </c>
      <c r="H686" s="731" t="str">
        <f t="shared" si="72"/>
        <v>是</v>
      </c>
      <c r="I686" s="732" t="str">
        <f t="shared" si="73"/>
        <v>项</v>
      </c>
      <c r="J686" s="686" t="str">
        <f t="shared" si="74"/>
        <v>210</v>
      </c>
      <c r="K686" s="686" t="str">
        <f t="shared" si="75"/>
        <v>21004</v>
      </c>
      <c r="L686" s="686" t="str">
        <f t="shared" si="76"/>
        <v>2100408</v>
      </c>
    </row>
    <row r="687" s="529" customFormat="1" ht="34.9" customHeight="1" spans="1:12">
      <c r="A687" s="484">
        <v>2100409</v>
      </c>
      <c r="B687" s="243" t="s">
        <v>636</v>
      </c>
      <c r="C687" s="561">
        <v>63</v>
      </c>
      <c r="D687" s="561">
        <v>647</v>
      </c>
      <c r="E687" s="478">
        <v>8</v>
      </c>
      <c r="F687" s="477">
        <f t="shared" si="70"/>
        <v>-0.873015873015873</v>
      </c>
      <c r="G687" s="477">
        <f t="shared" si="71"/>
        <v>0.0123647604327666</v>
      </c>
      <c r="H687" s="731" t="str">
        <f t="shared" si="72"/>
        <v>是</v>
      </c>
      <c r="I687" s="732" t="str">
        <f t="shared" si="73"/>
        <v>项</v>
      </c>
      <c r="J687" s="686" t="str">
        <f t="shared" si="74"/>
        <v>210</v>
      </c>
      <c r="K687" s="686" t="str">
        <f t="shared" si="75"/>
        <v>21004</v>
      </c>
      <c r="L687" s="686" t="str">
        <f t="shared" si="76"/>
        <v>2100409</v>
      </c>
    </row>
    <row r="688" s="529" customFormat="1" ht="34.9" customHeight="1" spans="1:12">
      <c r="A688" s="484">
        <v>2100410</v>
      </c>
      <c r="B688" s="243" t="s">
        <v>637</v>
      </c>
      <c r="C688" s="561">
        <v>476</v>
      </c>
      <c r="D688" s="561">
        <v>136</v>
      </c>
      <c r="E688" s="478">
        <v>104</v>
      </c>
      <c r="F688" s="477">
        <f t="shared" si="70"/>
        <v>-0.781512605042017</v>
      </c>
      <c r="G688" s="477">
        <f t="shared" si="71"/>
        <v>0.764705882352941</v>
      </c>
      <c r="H688" s="731" t="str">
        <f t="shared" si="72"/>
        <v>是</v>
      </c>
      <c r="I688" s="732" t="str">
        <f t="shared" si="73"/>
        <v>项</v>
      </c>
      <c r="J688" s="686" t="str">
        <f t="shared" si="74"/>
        <v>210</v>
      </c>
      <c r="K688" s="686" t="str">
        <f t="shared" si="75"/>
        <v>21004</v>
      </c>
      <c r="L688" s="686" t="str">
        <f t="shared" si="76"/>
        <v>2100410</v>
      </c>
    </row>
    <row r="689" s="529" customFormat="1" ht="34.9" customHeight="1" spans="1:12">
      <c r="A689" s="484">
        <v>2100499</v>
      </c>
      <c r="B689" s="243" t="s">
        <v>638</v>
      </c>
      <c r="C689" s="561">
        <v>54</v>
      </c>
      <c r="D689" s="561">
        <v>301</v>
      </c>
      <c r="E689" s="478">
        <v>97</v>
      </c>
      <c r="F689" s="477">
        <f t="shared" si="70"/>
        <v>0.796296296296296</v>
      </c>
      <c r="G689" s="477">
        <f t="shared" si="71"/>
        <v>0.322259136212625</v>
      </c>
      <c r="H689" s="731" t="str">
        <f t="shared" si="72"/>
        <v>是</v>
      </c>
      <c r="I689" s="732" t="str">
        <f t="shared" si="73"/>
        <v>项</v>
      </c>
      <c r="J689" s="686" t="str">
        <f t="shared" si="74"/>
        <v>210</v>
      </c>
      <c r="K689" s="686" t="str">
        <f t="shared" si="75"/>
        <v>21004</v>
      </c>
      <c r="L689" s="686" t="str">
        <f t="shared" si="76"/>
        <v>2100499</v>
      </c>
    </row>
    <row r="690" s="529" customFormat="1" ht="34.9" hidden="1" customHeight="1" spans="1:12">
      <c r="A690" s="482">
        <v>21006</v>
      </c>
      <c r="B690" s="483" t="s">
        <v>639</v>
      </c>
      <c r="C690" s="297">
        <f>SUMIFS(C691:C$1300,$I691:$I$1300,"项",$K691:$K$1300,$A690)</f>
        <v>0</v>
      </c>
      <c r="D690" s="297">
        <f>SUMIFS(D691:D$1300,$I691:$I$1300,"项",$K691:$K$1300,$A690)</f>
        <v>0</v>
      </c>
      <c r="E690" s="297">
        <f>SUMIFS(E691:E$1300,$I691:$I$1300,"项",$K691:$K$1300,$A690)</f>
        <v>0</v>
      </c>
      <c r="F690" s="477" t="str">
        <f t="shared" si="70"/>
        <v/>
      </c>
      <c r="G690" s="477" t="str">
        <f t="shared" si="71"/>
        <v/>
      </c>
      <c r="H690" s="731" t="str">
        <f t="shared" si="72"/>
        <v>否</v>
      </c>
      <c r="I690" s="732" t="str">
        <f t="shared" si="73"/>
        <v>款</v>
      </c>
      <c r="J690" s="686" t="str">
        <f t="shared" si="74"/>
        <v>210</v>
      </c>
      <c r="K690" s="686" t="str">
        <f t="shared" si="75"/>
        <v>21006</v>
      </c>
      <c r="L690" s="686" t="str">
        <f t="shared" si="76"/>
        <v>21006</v>
      </c>
    </row>
    <row r="691" s="529" customFormat="1" ht="34.9" hidden="1" customHeight="1" spans="1:12">
      <c r="A691" s="484">
        <v>2100601</v>
      </c>
      <c r="B691" s="243" t="s">
        <v>640</v>
      </c>
      <c r="C691" s="300">
        <v>0</v>
      </c>
      <c r="D691" s="301">
        <v>0</v>
      </c>
      <c r="E691" s="548">
        <v>0</v>
      </c>
      <c r="F691" s="477" t="str">
        <f t="shared" si="70"/>
        <v/>
      </c>
      <c r="G691" s="477" t="str">
        <f t="shared" si="71"/>
        <v/>
      </c>
      <c r="H691" s="731" t="str">
        <f t="shared" si="72"/>
        <v>否</v>
      </c>
      <c r="I691" s="732" t="str">
        <f t="shared" si="73"/>
        <v>项</v>
      </c>
      <c r="J691" s="686" t="str">
        <f t="shared" si="74"/>
        <v>210</v>
      </c>
      <c r="K691" s="686" t="str">
        <f t="shared" si="75"/>
        <v>21006</v>
      </c>
      <c r="L691" s="686" t="str">
        <f t="shared" si="76"/>
        <v>2100601</v>
      </c>
    </row>
    <row r="692" s="529" customFormat="1" ht="34.9" hidden="1" customHeight="1" spans="1:12">
      <c r="A692" s="484">
        <v>2100699</v>
      </c>
      <c r="B692" s="243" t="s">
        <v>641</v>
      </c>
      <c r="C692" s="300">
        <v>0</v>
      </c>
      <c r="D692" s="301">
        <v>0</v>
      </c>
      <c r="E692" s="548">
        <v>0</v>
      </c>
      <c r="F692" s="477" t="str">
        <f t="shared" si="70"/>
        <v/>
      </c>
      <c r="G692" s="477" t="str">
        <f t="shared" si="71"/>
        <v/>
      </c>
      <c r="H692" s="731" t="str">
        <f t="shared" si="72"/>
        <v>否</v>
      </c>
      <c r="I692" s="732" t="str">
        <f t="shared" si="73"/>
        <v>项</v>
      </c>
      <c r="J692" s="686" t="str">
        <f t="shared" si="74"/>
        <v>210</v>
      </c>
      <c r="K692" s="686" t="str">
        <f t="shared" si="75"/>
        <v>21006</v>
      </c>
      <c r="L692" s="686" t="str">
        <f t="shared" si="76"/>
        <v>2100699</v>
      </c>
    </row>
    <row r="693" s="529" customFormat="1" ht="34.9" customHeight="1" spans="1:12">
      <c r="A693" s="482">
        <v>21007</v>
      </c>
      <c r="B693" s="483" t="s">
        <v>642</v>
      </c>
      <c r="C693" s="693">
        <f>SUMIFS(C694:C$1300,$I694:$I$1300,"项",$K694:$K$1300,$A693)</f>
        <v>1159</v>
      </c>
      <c r="D693" s="693">
        <f>SUMIFS(D694:D$1300,$I694:$I$1300,"项",$K694:$K$1300,$A693)</f>
        <v>1901</v>
      </c>
      <c r="E693" s="693">
        <f>SUMIFS(E694:E$1300,$I694:$I$1300,"项",$K694:$K$1300,$A693)</f>
        <v>686</v>
      </c>
      <c r="F693" s="477">
        <f t="shared" si="70"/>
        <v>-0.408110440034512</v>
      </c>
      <c r="G693" s="477">
        <f t="shared" si="71"/>
        <v>0.360862703840084</v>
      </c>
      <c r="H693" s="731" t="str">
        <f t="shared" si="72"/>
        <v>是</v>
      </c>
      <c r="I693" s="732" t="str">
        <f t="shared" si="73"/>
        <v>款</v>
      </c>
      <c r="J693" s="686" t="str">
        <f t="shared" si="74"/>
        <v>210</v>
      </c>
      <c r="K693" s="686" t="str">
        <f t="shared" si="75"/>
        <v>21007</v>
      </c>
      <c r="L693" s="686" t="str">
        <f t="shared" si="76"/>
        <v>21007</v>
      </c>
    </row>
    <row r="694" s="529" customFormat="1" ht="34.9" customHeight="1" spans="1:12">
      <c r="A694" s="484">
        <v>2100716</v>
      </c>
      <c r="B694" s="243" t="s">
        <v>643</v>
      </c>
      <c r="C694" s="561">
        <v>55</v>
      </c>
      <c r="D694" s="561">
        <v>34</v>
      </c>
      <c r="E694" s="561">
        <v>42</v>
      </c>
      <c r="F694" s="477">
        <f t="shared" si="70"/>
        <v>-0.236363636363636</v>
      </c>
      <c r="G694" s="477">
        <f t="shared" si="71"/>
        <v>1.23529411764706</v>
      </c>
      <c r="H694" s="731" t="str">
        <f t="shared" si="72"/>
        <v>是</v>
      </c>
      <c r="I694" s="732" t="str">
        <f t="shared" si="73"/>
        <v>项</v>
      </c>
      <c r="J694" s="686" t="str">
        <f t="shared" si="74"/>
        <v>210</v>
      </c>
      <c r="K694" s="686" t="str">
        <f t="shared" si="75"/>
        <v>21007</v>
      </c>
      <c r="L694" s="686" t="str">
        <f t="shared" si="76"/>
        <v>2100716</v>
      </c>
    </row>
    <row r="695" s="529" customFormat="1" ht="34.9" hidden="1" customHeight="1" spans="1:12">
      <c r="A695" s="484">
        <v>2100717</v>
      </c>
      <c r="B695" s="243" t="s">
        <v>644</v>
      </c>
      <c r="C695" s="300">
        <v>0</v>
      </c>
      <c r="D695" s="301">
        <v>0</v>
      </c>
      <c r="E695" s="548">
        <v>0</v>
      </c>
      <c r="F695" s="477" t="str">
        <f t="shared" si="70"/>
        <v/>
      </c>
      <c r="G695" s="477" t="str">
        <f t="shared" si="71"/>
        <v/>
      </c>
      <c r="H695" s="731" t="str">
        <f t="shared" si="72"/>
        <v>否</v>
      </c>
      <c r="I695" s="732" t="str">
        <f t="shared" si="73"/>
        <v>项</v>
      </c>
      <c r="J695" s="686" t="str">
        <f t="shared" si="74"/>
        <v>210</v>
      </c>
      <c r="K695" s="686" t="str">
        <f t="shared" si="75"/>
        <v>21007</v>
      </c>
      <c r="L695" s="686" t="str">
        <f t="shared" si="76"/>
        <v>2100717</v>
      </c>
    </row>
    <row r="696" s="529" customFormat="1" ht="34.9" customHeight="1" spans="1:12">
      <c r="A696" s="484">
        <v>2100799</v>
      </c>
      <c r="B696" s="243" t="s">
        <v>645</v>
      </c>
      <c r="C696" s="561">
        <v>1104</v>
      </c>
      <c r="D696" s="561">
        <v>1867</v>
      </c>
      <c r="E696" s="478">
        <v>644</v>
      </c>
      <c r="F696" s="477">
        <f t="shared" si="70"/>
        <v>-0.416666666666667</v>
      </c>
      <c r="G696" s="477">
        <f t="shared" si="71"/>
        <v>0.344938403856454</v>
      </c>
      <c r="H696" s="731" t="str">
        <f t="shared" si="72"/>
        <v>是</v>
      </c>
      <c r="I696" s="732" t="str">
        <f t="shared" si="73"/>
        <v>项</v>
      </c>
      <c r="J696" s="686" t="str">
        <f t="shared" si="74"/>
        <v>210</v>
      </c>
      <c r="K696" s="686" t="str">
        <f t="shared" si="75"/>
        <v>21007</v>
      </c>
      <c r="L696" s="686" t="str">
        <f t="shared" si="76"/>
        <v>2100799</v>
      </c>
    </row>
    <row r="697" s="529" customFormat="1" ht="34.9" customHeight="1" spans="1:12">
      <c r="A697" s="482">
        <v>21011</v>
      </c>
      <c r="B697" s="483" t="s">
        <v>646</v>
      </c>
      <c r="C697" s="693">
        <f>SUMIFS(C698:C$1300,$I698:$I$1300,"项",$K698:$K$1300,$A697)</f>
        <v>12231</v>
      </c>
      <c r="D697" s="693">
        <f>SUMIFS(D698:D$1300,$I698:$I$1300,"项",$K698:$K$1300,$A697)</f>
        <v>13076</v>
      </c>
      <c r="E697" s="693">
        <f>SUMIFS(E698:E$1300,$I698:$I$1300,"项",$K698:$K$1300,$A697)</f>
        <v>12594</v>
      </c>
      <c r="F697" s="477">
        <f t="shared" si="70"/>
        <v>0.0296786853078244</v>
      </c>
      <c r="G697" s="477">
        <f t="shared" si="71"/>
        <v>0.963138574487611</v>
      </c>
      <c r="H697" s="731" t="str">
        <f t="shared" si="72"/>
        <v>是</v>
      </c>
      <c r="I697" s="732" t="str">
        <f t="shared" si="73"/>
        <v>款</v>
      </c>
      <c r="J697" s="686" t="str">
        <f t="shared" si="74"/>
        <v>210</v>
      </c>
      <c r="K697" s="686" t="str">
        <f t="shared" si="75"/>
        <v>21011</v>
      </c>
      <c r="L697" s="686" t="str">
        <f t="shared" si="76"/>
        <v>21011</v>
      </c>
    </row>
    <row r="698" s="529" customFormat="1" ht="34.9" customHeight="1" spans="1:12">
      <c r="A698" s="484">
        <v>2101101</v>
      </c>
      <c r="B698" s="243" t="s">
        <v>647</v>
      </c>
      <c r="C698" s="561">
        <v>2137</v>
      </c>
      <c r="D698" s="561">
        <v>2253</v>
      </c>
      <c r="E698" s="478">
        <v>1962</v>
      </c>
      <c r="F698" s="477">
        <f t="shared" si="70"/>
        <v>-0.0818905007019186</v>
      </c>
      <c r="G698" s="477">
        <f t="shared" si="71"/>
        <v>0.870838881491345</v>
      </c>
      <c r="H698" s="731" t="str">
        <f t="shared" si="72"/>
        <v>是</v>
      </c>
      <c r="I698" s="732" t="str">
        <f t="shared" si="73"/>
        <v>项</v>
      </c>
      <c r="J698" s="686" t="str">
        <f t="shared" si="74"/>
        <v>210</v>
      </c>
      <c r="K698" s="686" t="str">
        <f t="shared" si="75"/>
        <v>21011</v>
      </c>
      <c r="L698" s="686" t="str">
        <f t="shared" si="76"/>
        <v>2101101</v>
      </c>
    </row>
    <row r="699" s="529" customFormat="1" ht="34.9" customHeight="1" spans="1:12">
      <c r="A699" s="484">
        <v>2101102</v>
      </c>
      <c r="B699" s="243" t="s">
        <v>648</v>
      </c>
      <c r="C699" s="561">
        <v>4550</v>
      </c>
      <c r="D699" s="561">
        <v>4916</v>
      </c>
      <c r="E699" s="478">
        <v>4774</v>
      </c>
      <c r="F699" s="477">
        <f t="shared" si="70"/>
        <v>0.0492307692307692</v>
      </c>
      <c r="G699" s="477">
        <f t="shared" si="71"/>
        <v>0.971114727420667</v>
      </c>
      <c r="H699" s="731" t="str">
        <f t="shared" si="72"/>
        <v>是</v>
      </c>
      <c r="I699" s="732" t="str">
        <f t="shared" si="73"/>
        <v>项</v>
      </c>
      <c r="J699" s="686" t="str">
        <f t="shared" si="74"/>
        <v>210</v>
      </c>
      <c r="K699" s="686" t="str">
        <f t="shared" si="75"/>
        <v>21011</v>
      </c>
      <c r="L699" s="686" t="str">
        <f t="shared" si="76"/>
        <v>2101102</v>
      </c>
    </row>
    <row r="700" s="529" customFormat="1" ht="34.9" customHeight="1" spans="1:12">
      <c r="A700" s="484">
        <v>2101103</v>
      </c>
      <c r="B700" s="243" t="s">
        <v>649</v>
      </c>
      <c r="C700" s="561">
        <v>5321</v>
      </c>
      <c r="D700" s="561">
        <v>5678</v>
      </c>
      <c r="E700" s="478">
        <v>5625</v>
      </c>
      <c r="F700" s="477">
        <f t="shared" si="70"/>
        <v>0.0571321180229281</v>
      </c>
      <c r="G700" s="477">
        <f t="shared" si="71"/>
        <v>0.990665727368792</v>
      </c>
      <c r="H700" s="731" t="str">
        <f t="shared" si="72"/>
        <v>是</v>
      </c>
      <c r="I700" s="732" t="str">
        <f t="shared" si="73"/>
        <v>项</v>
      </c>
      <c r="J700" s="686" t="str">
        <f t="shared" si="74"/>
        <v>210</v>
      </c>
      <c r="K700" s="686" t="str">
        <f t="shared" si="75"/>
        <v>21011</v>
      </c>
      <c r="L700" s="686" t="str">
        <f t="shared" si="76"/>
        <v>2101103</v>
      </c>
    </row>
    <row r="701" s="529" customFormat="1" ht="34.9" customHeight="1" spans="1:12">
      <c r="A701" s="484">
        <v>2101199</v>
      </c>
      <c r="B701" s="243" t="s">
        <v>650</v>
      </c>
      <c r="C701" s="561">
        <v>223</v>
      </c>
      <c r="D701" s="561">
        <v>229</v>
      </c>
      <c r="E701" s="561">
        <v>233</v>
      </c>
      <c r="F701" s="477">
        <f t="shared" si="70"/>
        <v>0.0448430493273542</v>
      </c>
      <c r="G701" s="477">
        <f t="shared" si="71"/>
        <v>1.0174672489083</v>
      </c>
      <c r="H701" s="731" t="str">
        <f t="shared" si="72"/>
        <v>是</v>
      </c>
      <c r="I701" s="732" t="str">
        <f t="shared" si="73"/>
        <v>项</v>
      </c>
      <c r="J701" s="686" t="str">
        <f t="shared" si="74"/>
        <v>210</v>
      </c>
      <c r="K701" s="686" t="str">
        <f t="shared" si="75"/>
        <v>21011</v>
      </c>
      <c r="L701" s="686" t="str">
        <f t="shared" si="76"/>
        <v>2101199</v>
      </c>
    </row>
    <row r="702" s="529" customFormat="1" ht="34.9" customHeight="1" spans="1:12">
      <c r="A702" s="482">
        <v>21012</v>
      </c>
      <c r="B702" s="483" t="s">
        <v>651</v>
      </c>
      <c r="C702" s="693">
        <f>SUMIFS(C703:C$1300,$I703:$I$1300,"项",$K703:$K$1300,$A702)</f>
        <v>267</v>
      </c>
      <c r="D702" s="693">
        <f>SUMIFS(D703:D$1300,$I703:$I$1300,"项",$K703:$K$1300,$A702)</f>
        <v>286</v>
      </c>
      <c r="E702" s="693">
        <f>SUMIFS(E703:E$1300,$I703:$I$1300,"项",$K703:$K$1300,$A702)</f>
        <v>277</v>
      </c>
      <c r="F702" s="477">
        <f t="shared" si="70"/>
        <v>0.0374531835205993</v>
      </c>
      <c r="G702" s="477">
        <f t="shared" si="71"/>
        <v>0.968531468531469</v>
      </c>
      <c r="H702" s="731" t="str">
        <f t="shared" si="72"/>
        <v>是</v>
      </c>
      <c r="I702" s="732" t="str">
        <f t="shared" si="73"/>
        <v>款</v>
      </c>
      <c r="J702" s="686" t="str">
        <f t="shared" si="74"/>
        <v>210</v>
      </c>
      <c r="K702" s="686" t="str">
        <f t="shared" si="75"/>
        <v>21012</v>
      </c>
      <c r="L702" s="686" t="str">
        <f t="shared" si="76"/>
        <v>21012</v>
      </c>
    </row>
    <row r="703" s="529" customFormat="1" ht="34.9" customHeight="1" spans="1:12">
      <c r="A703" s="484">
        <v>2101201</v>
      </c>
      <c r="B703" s="243" t="s">
        <v>652</v>
      </c>
      <c r="C703" s="561">
        <v>0</v>
      </c>
      <c r="D703" s="561">
        <v>6</v>
      </c>
      <c r="E703" s="478">
        <v>0</v>
      </c>
      <c r="F703" s="477" t="str">
        <f t="shared" si="70"/>
        <v/>
      </c>
      <c r="G703" s="477">
        <f t="shared" si="71"/>
        <v>0</v>
      </c>
      <c r="H703" s="731" t="str">
        <f t="shared" si="72"/>
        <v>是</v>
      </c>
      <c r="I703" s="732" t="str">
        <f t="shared" si="73"/>
        <v>项</v>
      </c>
      <c r="J703" s="686" t="str">
        <f t="shared" si="74"/>
        <v>210</v>
      </c>
      <c r="K703" s="686" t="str">
        <f t="shared" si="75"/>
        <v>21012</v>
      </c>
      <c r="L703" s="686" t="str">
        <f t="shared" si="76"/>
        <v>2101201</v>
      </c>
    </row>
    <row r="704" s="529" customFormat="1" ht="34.9" customHeight="1" spans="1:12">
      <c r="A704" s="484">
        <v>2101202</v>
      </c>
      <c r="B704" s="243" t="s">
        <v>653</v>
      </c>
      <c r="C704" s="561">
        <v>267</v>
      </c>
      <c r="D704" s="561">
        <v>280</v>
      </c>
      <c r="E704" s="478">
        <v>277</v>
      </c>
      <c r="F704" s="477">
        <f t="shared" si="70"/>
        <v>0.0374531835205993</v>
      </c>
      <c r="G704" s="477">
        <f t="shared" si="71"/>
        <v>0.989285714285714</v>
      </c>
      <c r="H704" s="731" t="str">
        <f t="shared" si="72"/>
        <v>是</v>
      </c>
      <c r="I704" s="732" t="str">
        <f t="shared" si="73"/>
        <v>项</v>
      </c>
      <c r="J704" s="686" t="str">
        <f t="shared" si="74"/>
        <v>210</v>
      </c>
      <c r="K704" s="686" t="str">
        <f t="shared" si="75"/>
        <v>21012</v>
      </c>
      <c r="L704" s="686" t="str">
        <f t="shared" si="76"/>
        <v>2101202</v>
      </c>
    </row>
    <row r="705" s="529" customFormat="1" ht="34.9" hidden="1" customHeight="1" spans="1:12">
      <c r="A705" s="484">
        <v>2101299</v>
      </c>
      <c r="B705" s="243" t="s">
        <v>654</v>
      </c>
      <c r="C705" s="300">
        <v>0</v>
      </c>
      <c r="D705" s="301">
        <v>0</v>
      </c>
      <c r="E705" s="548">
        <v>0</v>
      </c>
      <c r="F705" s="477" t="str">
        <f t="shared" si="70"/>
        <v/>
      </c>
      <c r="G705" s="477" t="str">
        <f t="shared" si="71"/>
        <v/>
      </c>
      <c r="H705" s="731" t="str">
        <f t="shared" si="72"/>
        <v>否</v>
      </c>
      <c r="I705" s="732" t="str">
        <f t="shared" si="73"/>
        <v>项</v>
      </c>
      <c r="J705" s="686" t="str">
        <f t="shared" si="74"/>
        <v>210</v>
      </c>
      <c r="K705" s="686" t="str">
        <f t="shared" si="75"/>
        <v>21012</v>
      </c>
      <c r="L705" s="686" t="str">
        <f t="shared" si="76"/>
        <v>2101299</v>
      </c>
    </row>
    <row r="706" s="529" customFormat="1" ht="34.9" customHeight="1" spans="1:12">
      <c r="A706" s="482">
        <v>21013</v>
      </c>
      <c r="B706" s="483" t="s">
        <v>655</v>
      </c>
      <c r="C706" s="693">
        <f>SUMIFS(C707:C$1300,$I707:$I$1300,"项",$K707:$K$1300,$A706)</f>
        <v>201</v>
      </c>
      <c r="D706" s="693">
        <f>SUMIFS(D707:D$1300,$I707:$I$1300,"项",$K707:$K$1300,$A706)</f>
        <v>275</v>
      </c>
      <c r="E706" s="693">
        <f>SUMIFS(E707:E$1300,$I707:$I$1300,"项",$K707:$K$1300,$A706)</f>
        <v>360</v>
      </c>
      <c r="F706" s="477">
        <f t="shared" si="70"/>
        <v>0.791044776119403</v>
      </c>
      <c r="G706" s="477">
        <f t="shared" si="71"/>
        <v>1.30909090909091</v>
      </c>
      <c r="H706" s="731" t="str">
        <f t="shared" si="72"/>
        <v>是</v>
      </c>
      <c r="I706" s="732" t="str">
        <f t="shared" si="73"/>
        <v>款</v>
      </c>
      <c r="J706" s="686" t="str">
        <f t="shared" si="74"/>
        <v>210</v>
      </c>
      <c r="K706" s="686" t="str">
        <f t="shared" si="75"/>
        <v>21013</v>
      </c>
      <c r="L706" s="686" t="str">
        <f t="shared" si="76"/>
        <v>21013</v>
      </c>
    </row>
    <row r="707" s="529" customFormat="1" ht="34.9" customHeight="1" spans="1:12">
      <c r="A707" s="484">
        <v>2101301</v>
      </c>
      <c r="B707" s="243" t="s">
        <v>656</v>
      </c>
      <c r="C707" s="561">
        <v>201</v>
      </c>
      <c r="D707" s="561">
        <v>275</v>
      </c>
      <c r="E707" s="478">
        <v>360</v>
      </c>
      <c r="F707" s="477">
        <f t="shared" si="70"/>
        <v>0.791044776119403</v>
      </c>
      <c r="G707" s="477">
        <f t="shared" si="71"/>
        <v>1.30909090909091</v>
      </c>
      <c r="H707" s="731" t="str">
        <f t="shared" si="72"/>
        <v>是</v>
      </c>
      <c r="I707" s="732" t="str">
        <f t="shared" si="73"/>
        <v>项</v>
      </c>
      <c r="J707" s="686" t="str">
        <f t="shared" si="74"/>
        <v>210</v>
      </c>
      <c r="K707" s="686" t="str">
        <f t="shared" si="75"/>
        <v>21013</v>
      </c>
      <c r="L707" s="686" t="str">
        <f t="shared" si="76"/>
        <v>2101301</v>
      </c>
    </row>
    <row r="708" s="529" customFormat="1" ht="34.9" hidden="1" customHeight="1" spans="1:12">
      <c r="A708" s="484">
        <v>2101302</v>
      </c>
      <c r="B708" s="243" t="s">
        <v>657</v>
      </c>
      <c r="C708" s="300">
        <v>0</v>
      </c>
      <c r="D708" s="301">
        <v>0</v>
      </c>
      <c r="E708" s="548">
        <v>0</v>
      </c>
      <c r="F708" s="477" t="str">
        <f t="shared" si="70"/>
        <v/>
      </c>
      <c r="G708" s="477" t="str">
        <f t="shared" si="71"/>
        <v/>
      </c>
      <c r="H708" s="731" t="str">
        <f t="shared" si="72"/>
        <v>否</v>
      </c>
      <c r="I708" s="732" t="str">
        <f t="shared" si="73"/>
        <v>项</v>
      </c>
      <c r="J708" s="686" t="str">
        <f t="shared" si="74"/>
        <v>210</v>
      </c>
      <c r="K708" s="686" t="str">
        <f t="shared" si="75"/>
        <v>21013</v>
      </c>
      <c r="L708" s="686" t="str">
        <f t="shared" si="76"/>
        <v>2101302</v>
      </c>
    </row>
    <row r="709" s="529" customFormat="1" ht="34.9" hidden="1" customHeight="1" spans="1:12">
      <c r="A709" s="484">
        <v>2101399</v>
      </c>
      <c r="B709" s="243" t="s">
        <v>658</v>
      </c>
      <c r="C709" s="300">
        <v>0</v>
      </c>
      <c r="D709" s="301">
        <v>0</v>
      </c>
      <c r="E709" s="548">
        <v>0</v>
      </c>
      <c r="F709" s="477" t="str">
        <f t="shared" ref="F709:F772" si="77">IF(C709&lt;&gt;0,E709/C709-1,"")</f>
        <v/>
      </c>
      <c r="G709" s="477" t="str">
        <f t="shared" ref="G709:G772" si="78">IF(D709&lt;&gt;0,E709/D709,"")</f>
        <v/>
      </c>
      <c r="H709" s="731" t="str">
        <f t="shared" ref="H709:H772" si="79">IF(LEN(A709)=3,"是",IF(B709&lt;&gt;"",IF(SUM(C709:E709)&lt;&gt;0,"是","否"),"是"))</f>
        <v>否</v>
      </c>
      <c r="I709" s="732" t="str">
        <f t="shared" ref="I709:I772" si="80">_xlfn.IFS(LEN(A709)=3,"类",LEN(A709)=5,"款",LEN(A709)=7,"项")</f>
        <v>项</v>
      </c>
      <c r="J709" s="686" t="str">
        <f t="shared" ref="J709:J772" si="81">LEFT(A709,3)</f>
        <v>210</v>
      </c>
      <c r="K709" s="686" t="str">
        <f t="shared" ref="K709:K772" si="82">LEFT(A709,5)</f>
        <v>21013</v>
      </c>
      <c r="L709" s="686" t="str">
        <f t="shared" ref="L709:L772" si="83">LEFT(A709,7)</f>
        <v>2101399</v>
      </c>
    </row>
    <row r="710" s="529" customFormat="1" ht="34.9" customHeight="1" spans="1:12">
      <c r="A710" s="482">
        <v>21014</v>
      </c>
      <c r="B710" s="483" t="s">
        <v>659</v>
      </c>
      <c r="C710" s="693">
        <f>SUMIFS(C711:C$1300,$I711:$I$1300,"项",$K711:$K$1300,$A710)</f>
        <v>100</v>
      </c>
      <c r="D710" s="693">
        <f>SUMIFS(D711:D$1300,$I711:$I$1300,"项",$K711:$K$1300,$A710)</f>
        <v>145</v>
      </c>
      <c r="E710" s="693">
        <f>SUMIFS(E711:E$1300,$I711:$I$1300,"项",$K711:$K$1300,$A710)</f>
        <v>99</v>
      </c>
      <c r="F710" s="477">
        <f t="shared" si="77"/>
        <v>-0.01</v>
      </c>
      <c r="G710" s="477">
        <f t="shared" si="78"/>
        <v>0.682758620689655</v>
      </c>
      <c r="H710" s="731" t="str">
        <f t="shared" si="79"/>
        <v>是</v>
      </c>
      <c r="I710" s="732" t="str">
        <f t="shared" si="80"/>
        <v>款</v>
      </c>
      <c r="J710" s="686" t="str">
        <f t="shared" si="81"/>
        <v>210</v>
      </c>
      <c r="K710" s="686" t="str">
        <f t="shared" si="82"/>
        <v>21014</v>
      </c>
      <c r="L710" s="686" t="str">
        <f t="shared" si="83"/>
        <v>21014</v>
      </c>
    </row>
    <row r="711" s="529" customFormat="1" ht="34.9" customHeight="1" spans="1:12">
      <c r="A711" s="484">
        <v>2101401</v>
      </c>
      <c r="B711" s="243" t="s">
        <v>660</v>
      </c>
      <c r="C711" s="561">
        <v>100</v>
      </c>
      <c r="D711" s="561">
        <v>145</v>
      </c>
      <c r="E711" s="478">
        <v>99</v>
      </c>
      <c r="F711" s="477">
        <f t="shared" si="77"/>
        <v>-0.01</v>
      </c>
      <c r="G711" s="477">
        <f t="shared" si="78"/>
        <v>0.682758620689655</v>
      </c>
      <c r="H711" s="731" t="str">
        <f t="shared" si="79"/>
        <v>是</v>
      </c>
      <c r="I711" s="732" t="str">
        <f t="shared" si="80"/>
        <v>项</v>
      </c>
      <c r="J711" s="686" t="str">
        <f t="shared" si="81"/>
        <v>210</v>
      </c>
      <c r="K711" s="686" t="str">
        <f t="shared" si="82"/>
        <v>21014</v>
      </c>
      <c r="L711" s="686" t="str">
        <f t="shared" si="83"/>
        <v>2101401</v>
      </c>
    </row>
    <row r="712" s="529" customFormat="1" ht="34.9" hidden="1" customHeight="1" spans="1:12">
      <c r="A712" s="484">
        <v>2101499</v>
      </c>
      <c r="B712" s="243" t="s">
        <v>661</v>
      </c>
      <c r="C712" s="300">
        <v>0</v>
      </c>
      <c r="D712" s="301">
        <v>0</v>
      </c>
      <c r="E712" s="548">
        <v>0</v>
      </c>
      <c r="F712" s="477" t="str">
        <f t="shared" si="77"/>
        <v/>
      </c>
      <c r="G712" s="477" t="str">
        <f t="shared" si="78"/>
        <v/>
      </c>
      <c r="H712" s="731" t="str">
        <f t="shared" si="79"/>
        <v>否</v>
      </c>
      <c r="I712" s="732" t="str">
        <f t="shared" si="80"/>
        <v>项</v>
      </c>
      <c r="J712" s="686" t="str">
        <f t="shared" si="81"/>
        <v>210</v>
      </c>
      <c r="K712" s="686" t="str">
        <f t="shared" si="82"/>
        <v>21014</v>
      </c>
      <c r="L712" s="686" t="str">
        <f t="shared" si="83"/>
        <v>2101499</v>
      </c>
    </row>
    <row r="713" s="529" customFormat="1" ht="34.9" customHeight="1" spans="1:12">
      <c r="A713" s="482">
        <v>21015</v>
      </c>
      <c r="B713" s="483" t="s">
        <v>662</v>
      </c>
      <c r="C713" s="693">
        <f>SUMIFS(C714:C$1300,$I714:$I$1300,"项",$K714:$K$1300,$A713)</f>
        <v>505</v>
      </c>
      <c r="D713" s="693">
        <f>SUMIFS(D714:D$1300,$I714:$I$1300,"项",$K714:$K$1300,$A713)</f>
        <v>411</v>
      </c>
      <c r="E713" s="693">
        <f>SUMIFS(E714:E$1300,$I714:$I$1300,"项",$K714:$K$1300,$A713)</f>
        <v>498</v>
      </c>
      <c r="F713" s="477">
        <f t="shared" si="77"/>
        <v>-0.0138613861386139</v>
      </c>
      <c r="G713" s="477">
        <f t="shared" si="78"/>
        <v>1.21167883211679</v>
      </c>
      <c r="H713" s="731" t="str">
        <f t="shared" si="79"/>
        <v>是</v>
      </c>
      <c r="I713" s="732" t="str">
        <f t="shared" si="80"/>
        <v>款</v>
      </c>
      <c r="J713" s="686" t="str">
        <f t="shared" si="81"/>
        <v>210</v>
      </c>
      <c r="K713" s="686" t="str">
        <f t="shared" si="82"/>
        <v>21015</v>
      </c>
      <c r="L713" s="686" t="str">
        <f t="shared" si="83"/>
        <v>21015</v>
      </c>
    </row>
    <row r="714" s="529" customFormat="1" ht="34.9" customHeight="1" spans="1:12">
      <c r="A714" s="484">
        <v>2101501</v>
      </c>
      <c r="B714" s="243" t="s">
        <v>151</v>
      </c>
      <c r="C714" s="561">
        <v>464</v>
      </c>
      <c r="D714" s="561">
        <v>406</v>
      </c>
      <c r="E714" s="561">
        <v>451</v>
      </c>
      <c r="F714" s="477">
        <f t="shared" si="77"/>
        <v>-0.0280172413793104</v>
      </c>
      <c r="G714" s="477">
        <f t="shared" si="78"/>
        <v>1.11083743842365</v>
      </c>
      <c r="H714" s="731" t="str">
        <f t="shared" si="79"/>
        <v>是</v>
      </c>
      <c r="I714" s="732" t="str">
        <f t="shared" si="80"/>
        <v>项</v>
      </c>
      <c r="J714" s="686" t="str">
        <f t="shared" si="81"/>
        <v>210</v>
      </c>
      <c r="K714" s="686" t="str">
        <f t="shared" si="82"/>
        <v>21015</v>
      </c>
      <c r="L714" s="686" t="str">
        <f t="shared" si="83"/>
        <v>2101501</v>
      </c>
    </row>
    <row r="715" s="529" customFormat="1" ht="34.9" hidden="1" customHeight="1" spans="1:12">
      <c r="A715" s="484">
        <v>2101502</v>
      </c>
      <c r="B715" s="243" t="s">
        <v>152</v>
      </c>
      <c r="C715" s="300">
        <v>0</v>
      </c>
      <c r="D715" s="301">
        <v>0</v>
      </c>
      <c r="E715" s="548">
        <v>0</v>
      </c>
      <c r="F715" s="477" t="str">
        <f t="shared" si="77"/>
        <v/>
      </c>
      <c r="G715" s="477" t="str">
        <f t="shared" si="78"/>
        <v/>
      </c>
      <c r="H715" s="731" t="str">
        <f t="shared" si="79"/>
        <v>否</v>
      </c>
      <c r="I715" s="732" t="str">
        <f t="shared" si="80"/>
        <v>项</v>
      </c>
      <c r="J715" s="686" t="str">
        <f t="shared" si="81"/>
        <v>210</v>
      </c>
      <c r="K715" s="686" t="str">
        <f t="shared" si="82"/>
        <v>21015</v>
      </c>
      <c r="L715" s="686" t="str">
        <f t="shared" si="83"/>
        <v>2101502</v>
      </c>
    </row>
    <row r="716" s="529" customFormat="1" ht="34.9" hidden="1" customHeight="1" spans="1:12">
      <c r="A716" s="484">
        <v>2101503</v>
      </c>
      <c r="B716" s="243" t="s">
        <v>153</v>
      </c>
      <c r="C716" s="300">
        <v>0</v>
      </c>
      <c r="D716" s="301">
        <v>0</v>
      </c>
      <c r="E716" s="548">
        <v>0</v>
      </c>
      <c r="F716" s="477" t="str">
        <f t="shared" si="77"/>
        <v/>
      </c>
      <c r="G716" s="477" t="str">
        <f t="shared" si="78"/>
        <v/>
      </c>
      <c r="H716" s="731" t="str">
        <f t="shared" si="79"/>
        <v>否</v>
      </c>
      <c r="I716" s="732" t="str">
        <f t="shared" si="80"/>
        <v>项</v>
      </c>
      <c r="J716" s="686" t="str">
        <f t="shared" si="81"/>
        <v>210</v>
      </c>
      <c r="K716" s="686" t="str">
        <f t="shared" si="82"/>
        <v>21015</v>
      </c>
      <c r="L716" s="686" t="str">
        <f t="shared" si="83"/>
        <v>2101503</v>
      </c>
    </row>
    <row r="717" s="529" customFormat="1" ht="34.9" hidden="1" customHeight="1" spans="1:12">
      <c r="A717" s="484">
        <v>2101504</v>
      </c>
      <c r="B717" s="243" t="s">
        <v>192</v>
      </c>
      <c r="C717" s="300">
        <v>0</v>
      </c>
      <c r="D717" s="301">
        <v>0</v>
      </c>
      <c r="E717" s="301">
        <v>0</v>
      </c>
      <c r="F717" s="477" t="str">
        <f t="shared" si="77"/>
        <v/>
      </c>
      <c r="G717" s="477" t="str">
        <f t="shared" si="78"/>
        <v/>
      </c>
      <c r="H717" s="731" t="str">
        <f t="shared" si="79"/>
        <v>否</v>
      </c>
      <c r="I717" s="732" t="str">
        <f t="shared" si="80"/>
        <v>项</v>
      </c>
      <c r="J717" s="686" t="str">
        <f t="shared" si="81"/>
        <v>210</v>
      </c>
      <c r="K717" s="686" t="str">
        <f t="shared" si="82"/>
        <v>21015</v>
      </c>
      <c r="L717" s="686" t="str">
        <f t="shared" si="83"/>
        <v>2101504</v>
      </c>
    </row>
    <row r="718" s="529" customFormat="1" ht="34.9" hidden="1" customHeight="1" spans="1:12">
      <c r="A718" s="484">
        <v>2101505</v>
      </c>
      <c r="B718" s="243" t="s">
        <v>663</v>
      </c>
      <c r="C718" s="300">
        <v>0</v>
      </c>
      <c r="D718" s="301">
        <v>0</v>
      </c>
      <c r="E718" s="548">
        <v>0</v>
      </c>
      <c r="F718" s="477" t="str">
        <f t="shared" si="77"/>
        <v/>
      </c>
      <c r="G718" s="477" t="str">
        <f t="shared" si="78"/>
        <v/>
      </c>
      <c r="H718" s="731" t="str">
        <f t="shared" si="79"/>
        <v>否</v>
      </c>
      <c r="I718" s="732" t="str">
        <f t="shared" si="80"/>
        <v>项</v>
      </c>
      <c r="J718" s="686" t="str">
        <f t="shared" si="81"/>
        <v>210</v>
      </c>
      <c r="K718" s="686" t="str">
        <f t="shared" si="82"/>
        <v>21015</v>
      </c>
      <c r="L718" s="686" t="str">
        <f t="shared" si="83"/>
        <v>2101505</v>
      </c>
    </row>
    <row r="719" s="529" customFormat="1" ht="34.9" hidden="1" customHeight="1" spans="1:12">
      <c r="A719" s="484">
        <v>2101506</v>
      </c>
      <c r="B719" s="243" t="s">
        <v>664</v>
      </c>
      <c r="C719" s="300">
        <v>0</v>
      </c>
      <c r="D719" s="301">
        <v>0</v>
      </c>
      <c r="E719" s="548">
        <v>0</v>
      </c>
      <c r="F719" s="477" t="str">
        <f t="shared" si="77"/>
        <v/>
      </c>
      <c r="G719" s="477" t="str">
        <f t="shared" si="78"/>
        <v/>
      </c>
      <c r="H719" s="731" t="str">
        <f t="shared" si="79"/>
        <v>否</v>
      </c>
      <c r="I719" s="732" t="str">
        <f t="shared" si="80"/>
        <v>项</v>
      </c>
      <c r="J719" s="686" t="str">
        <f t="shared" si="81"/>
        <v>210</v>
      </c>
      <c r="K719" s="686" t="str">
        <f t="shared" si="82"/>
        <v>21015</v>
      </c>
      <c r="L719" s="686" t="str">
        <f t="shared" si="83"/>
        <v>2101506</v>
      </c>
    </row>
    <row r="720" s="529" customFormat="1" ht="34.9" hidden="1" customHeight="1" spans="1:12">
      <c r="A720" s="484">
        <v>2101550</v>
      </c>
      <c r="B720" s="243" t="s">
        <v>160</v>
      </c>
      <c r="C720" s="300">
        <v>0</v>
      </c>
      <c r="D720" s="301">
        <v>0</v>
      </c>
      <c r="E720" s="548">
        <v>0</v>
      </c>
      <c r="F720" s="477" t="str">
        <f t="shared" si="77"/>
        <v/>
      </c>
      <c r="G720" s="477" t="str">
        <f t="shared" si="78"/>
        <v/>
      </c>
      <c r="H720" s="731" t="str">
        <f t="shared" si="79"/>
        <v>否</v>
      </c>
      <c r="I720" s="732" t="str">
        <f t="shared" si="80"/>
        <v>项</v>
      </c>
      <c r="J720" s="686" t="str">
        <f t="shared" si="81"/>
        <v>210</v>
      </c>
      <c r="K720" s="686" t="str">
        <f t="shared" si="82"/>
        <v>21015</v>
      </c>
      <c r="L720" s="686" t="str">
        <f t="shared" si="83"/>
        <v>2101550</v>
      </c>
    </row>
    <row r="721" s="529" customFormat="1" ht="34.9" customHeight="1" spans="1:12">
      <c r="A721" s="484">
        <v>2101599</v>
      </c>
      <c r="B721" s="243" t="s">
        <v>665</v>
      </c>
      <c r="C721" s="561">
        <v>41</v>
      </c>
      <c r="D721" s="561">
        <v>5</v>
      </c>
      <c r="E721" s="478">
        <v>47</v>
      </c>
      <c r="F721" s="477">
        <f t="shared" si="77"/>
        <v>0.146341463414634</v>
      </c>
      <c r="G721" s="477">
        <f t="shared" si="78"/>
        <v>9.4</v>
      </c>
      <c r="H721" s="731" t="str">
        <f t="shared" si="79"/>
        <v>是</v>
      </c>
      <c r="I721" s="732" t="str">
        <f t="shared" si="80"/>
        <v>项</v>
      </c>
      <c r="J721" s="686" t="str">
        <f t="shared" si="81"/>
        <v>210</v>
      </c>
      <c r="K721" s="686" t="str">
        <f t="shared" si="82"/>
        <v>21015</v>
      </c>
      <c r="L721" s="686" t="str">
        <f t="shared" si="83"/>
        <v>2101599</v>
      </c>
    </row>
    <row r="722" s="529" customFormat="1" ht="34.9" hidden="1" customHeight="1" spans="1:12">
      <c r="A722" s="482">
        <v>21016</v>
      </c>
      <c r="B722" s="483" t="s">
        <v>666</v>
      </c>
      <c r="C722" s="297">
        <f>SUMIFS(C723:C$1300,$I723:$I$1300,"项",$K723:$K$1300,$A722)</f>
        <v>0</v>
      </c>
      <c r="D722" s="297">
        <f>SUMIFS(D723:D$1300,$I723:$I$1300,"项",$K723:$K$1300,$A722)</f>
        <v>0</v>
      </c>
      <c r="E722" s="297">
        <f>SUMIFS(E723:E$1300,$I723:$I$1300,"项",$K723:$K$1300,$A722)</f>
        <v>0</v>
      </c>
      <c r="F722" s="477" t="str">
        <f t="shared" si="77"/>
        <v/>
      </c>
      <c r="G722" s="477" t="str">
        <f t="shared" si="78"/>
        <v/>
      </c>
      <c r="H722" s="731" t="str">
        <f t="shared" si="79"/>
        <v>否</v>
      </c>
      <c r="I722" s="732" t="str">
        <f t="shared" si="80"/>
        <v>款</v>
      </c>
      <c r="J722" s="686" t="str">
        <f t="shared" si="81"/>
        <v>210</v>
      </c>
      <c r="K722" s="686" t="str">
        <f t="shared" si="82"/>
        <v>21016</v>
      </c>
      <c r="L722" s="686" t="str">
        <f t="shared" si="83"/>
        <v>21016</v>
      </c>
    </row>
    <row r="723" s="529" customFormat="1" ht="34.9" hidden="1" customHeight="1" spans="1:12">
      <c r="A723" s="484">
        <v>2101601</v>
      </c>
      <c r="B723" s="243" t="s">
        <v>667</v>
      </c>
      <c r="C723" s="300">
        <v>0</v>
      </c>
      <c r="D723" s="301">
        <v>0</v>
      </c>
      <c r="E723" s="548">
        <v>0</v>
      </c>
      <c r="F723" s="477" t="str">
        <f t="shared" si="77"/>
        <v/>
      </c>
      <c r="G723" s="477" t="str">
        <f t="shared" si="78"/>
        <v/>
      </c>
      <c r="H723" s="731" t="str">
        <f t="shared" si="79"/>
        <v>否</v>
      </c>
      <c r="I723" s="732" t="str">
        <f t="shared" si="80"/>
        <v>项</v>
      </c>
      <c r="J723" s="686" t="str">
        <f t="shared" si="81"/>
        <v>210</v>
      </c>
      <c r="K723" s="686" t="str">
        <f t="shared" si="82"/>
        <v>21016</v>
      </c>
      <c r="L723" s="686" t="str">
        <f t="shared" si="83"/>
        <v>2101601</v>
      </c>
    </row>
    <row r="724" s="529" customFormat="1" ht="34.9" customHeight="1" spans="1:12">
      <c r="A724" s="482">
        <v>21017</v>
      </c>
      <c r="B724" s="483" t="s">
        <v>668</v>
      </c>
      <c r="C724" s="693">
        <f>SUMIFS(C725:C$1300,$I725:$I$1300,"项",$K725:$K$1300,$A724)</f>
        <v>5</v>
      </c>
      <c r="D724" s="693">
        <f>SUMIFS(D725:D$1300,$I725:$I$1300,"项",$K725:$K$1300,$A724)</f>
        <v>116</v>
      </c>
      <c r="E724" s="693">
        <f>SUMIFS(E725:E$1300,$I725:$I$1300,"项",$K725:$K$1300,$A724)</f>
        <v>1</v>
      </c>
      <c r="F724" s="477">
        <f t="shared" si="77"/>
        <v>-0.8</v>
      </c>
      <c r="G724" s="477">
        <f t="shared" si="78"/>
        <v>0.00862068965517241</v>
      </c>
      <c r="H724" s="731" t="str">
        <f t="shared" si="79"/>
        <v>是</v>
      </c>
      <c r="I724" s="732" t="str">
        <f t="shared" si="80"/>
        <v>款</v>
      </c>
      <c r="J724" s="686" t="str">
        <f t="shared" si="81"/>
        <v>210</v>
      </c>
      <c r="K724" s="686" t="str">
        <f t="shared" si="82"/>
        <v>21017</v>
      </c>
      <c r="L724" s="686" t="str">
        <f t="shared" si="83"/>
        <v>21017</v>
      </c>
    </row>
    <row r="725" s="529" customFormat="1" ht="34.9" hidden="1" customHeight="1" spans="1:12">
      <c r="A725" s="484">
        <v>2101701</v>
      </c>
      <c r="B725" s="243" t="s">
        <v>151</v>
      </c>
      <c r="C725" s="300">
        <v>0</v>
      </c>
      <c r="D725" s="301">
        <v>0</v>
      </c>
      <c r="E725" s="548">
        <v>0</v>
      </c>
      <c r="F725" s="477" t="str">
        <f t="shared" si="77"/>
        <v/>
      </c>
      <c r="G725" s="477" t="str">
        <f t="shared" si="78"/>
        <v/>
      </c>
      <c r="H725" s="731" t="str">
        <f t="shared" si="79"/>
        <v>否</v>
      </c>
      <c r="I725" s="732" t="str">
        <f t="shared" si="80"/>
        <v>项</v>
      </c>
      <c r="J725" s="686" t="str">
        <f t="shared" si="81"/>
        <v>210</v>
      </c>
      <c r="K725" s="686" t="str">
        <f t="shared" si="82"/>
        <v>21017</v>
      </c>
      <c r="L725" s="686" t="str">
        <f t="shared" si="83"/>
        <v>2101701</v>
      </c>
    </row>
    <row r="726" s="529" customFormat="1" ht="34.9" hidden="1" customHeight="1" spans="1:12">
      <c r="A726" s="484">
        <v>2101702</v>
      </c>
      <c r="B726" s="243" t="s">
        <v>152</v>
      </c>
      <c r="C726" s="300">
        <v>0</v>
      </c>
      <c r="D726" s="301">
        <v>0</v>
      </c>
      <c r="E726" s="301">
        <v>0</v>
      </c>
      <c r="F726" s="477" t="str">
        <f t="shared" si="77"/>
        <v/>
      </c>
      <c r="G726" s="477" t="str">
        <f t="shared" si="78"/>
        <v/>
      </c>
      <c r="H726" s="731" t="str">
        <f t="shared" si="79"/>
        <v>否</v>
      </c>
      <c r="I726" s="732" t="str">
        <f t="shared" si="80"/>
        <v>项</v>
      </c>
      <c r="J726" s="686" t="str">
        <f t="shared" si="81"/>
        <v>210</v>
      </c>
      <c r="K726" s="686" t="str">
        <f t="shared" si="82"/>
        <v>21017</v>
      </c>
      <c r="L726" s="686" t="str">
        <f t="shared" si="83"/>
        <v>2101702</v>
      </c>
    </row>
    <row r="727" s="529" customFormat="1" ht="34.9" hidden="1" customHeight="1" spans="1:12">
      <c r="A727" s="484">
        <v>2101703</v>
      </c>
      <c r="B727" s="243" t="s">
        <v>153</v>
      </c>
      <c r="C727" s="300">
        <v>0</v>
      </c>
      <c r="D727" s="301">
        <v>0</v>
      </c>
      <c r="E727" s="548">
        <v>0</v>
      </c>
      <c r="F727" s="477" t="str">
        <f t="shared" si="77"/>
        <v/>
      </c>
      <c r="G727" s="477" t="str">
        <f t="shared" si="78"/>
        <v/>
      </c>
      <c r="H727" s="731" t="str">
        <f t="shared" si="79"/>
        <v>否</v>
      </c>
      <c r="I727" s="732" t="str">
        <f t="shared" si="80"/>
        <v>项</v>
      </c>
      <c r="J727" s="686" t="str">
        <f t="shared" si="81"/>
        <v>210</v>
      </c>
      <c r="K727" s="686" t="str">
        <f t="shared" si="82"/>
        <v>21017</v>
      </c>
      <c r="L727" s="686" t="str">
        <f t="shared" si="83"/>
        <v>2101703</v>
      </c>
    </row>
    <row r="728" s="529" customFormat="1" ht="34.9" customHeight="1" spans="1:12">
      <c r="A728" s="484">
        <v>2101704</v>
      </c>
      <c r="B728" s="243" t="s">
        <v>640</v>
      </c>
      <c r="C728" s="561">
        <v>5</v>
      </c>
      <c r="D728" s="561">
        <v>116</v>
      </c>
      <c r="E728" s="561">
        <v>1</v>
      </c>
      <c r="F728" s="477">
        <f t="shared" si="77"/>
        <v>-0.8</v>
      </c>
      <c r="G728" s="477">
        <f t="shared" si="78"/>
        <v>0.00862068965517241</v>
      </c>
      <c r="H728" s="731" t="str">
        <f t="shared" si="79"/>
        <v>是</v>
      </c>
      <c r="I728" s="732" t="str">
        <f t="shared" si="80"/>
        <v>项</v>
      </c>
      <c r="J728" s="686" t="str">
        <f t="shared" si="81"/>
        <v>210</v>
      </c>
      <c r="K728" s="686" t="str">
        <f t="shared" si="82"/>
        <v>21017</v>
      </c>
      <c r="L728" s="686" t="str">
        <f t="shared" si="83"/>
        <v>2101704</v>
      </c>
    </row>
    <row r="729" s="529" customFormat="1" ht="34.9" hidden="1" customHeight="1" spans="1:12">
      <c r="A729" s="484">
        <v>2101799</v>
      </c>
      <c r="B729" s="243" t="s">
        <v>669</v>
      </c>
      <c r="C729" s="300">
        <v>0</v>
      </c>
      <c r="D729" s="301">
        <v>0</v>
      </c>
      <c r="E729" s="548">
        <v>0</v>
      </c>
      <c r="F729" s="477" t="str">
        <f t="shared" si="77"/>
        <v/>
      </c>
      <c r="G729" s="477" t="str">
        <f t="shared" si="78"/>
        <v/>
      </c>
      <c r="H729" s="731" t="str">
        <f t="shared" si="79"/>
        <v>否</v>
      </c>
      <c r="I729" s="732" t="str">
        <f t="shared" si="80"/>
        <v>项</v>
      </c>
      <c r="J729" s="686" t="str">
        <f t="shared" si="81"/>
        <v>210</v>
      </c>
      <c r="K729" s="686" t="str">
        <f t="shared" si="82"/>
        <v>21017</v>
      </c>
      <c r="L729" s="686" t="str">
        <f t="shared" si="83"/>
        <v>2101799</v>
      </c>
    </row>
    <row r="730" s="529" customFormat="1" ht="34.9" customHeight="1" spans="1:12">
      <c r="A730" s="482">
        <v>21018</v>
      </c>
      <c r="B730" s="483" t="s">
        <v>670</v>
      </c>
      <c r="C730" s="693">
        <f>SUMIFS(C731:C$1300,$I731:$I$1300,"项",$K731:$K$1300,$A730)</f>
        <v>106</v>
      </c>
      <c r="D730" s="693">
        <f>SUMIFS(D731:D$1300,$I731:$I$1300,"项",$K731:$K$1300,$A730)</f>
        <v>1</v>
      </c>
      <c r="E730" s="693">
        <f>SUMIFS(E731:E$1300,$I731:$I$1300,"项",$K731:$K$1300,$A730)</f>
        <v>0</v>
      </c>
      <c r="F730" s="477">
        <f t="shared" si="77"/>
        <v>-1</v>
      </c>
      <c r="G730" s="477">
        <f t="shared" si="78"/>
        <v>0</v>
      </c>
      <c r="H730" s="731" t="str">
        <f t="shared" si="79"/>
        <v>是</v>
      </c>
      <c r="I730" s="732" t="str">
        <f t="shared" si="80"/>
        <v>款</v>
      </c>
      <c r="J730" s="686" t="str">
        <f t="shared" si="81"/>
        <v>210</v>
      </c>
      <c r="K730" s="686" t="str">
        <f t="shared" si="82"/>
        <v>21018</v>
      </c>
      <c r="L730" s="686" t="str">
        <f t="shared" si="83"/>
        <v>21018</v>
      </c>
    </row>
    <row r="731" s="529" customFormat="1" ht="34.9" hidden="1" customHeight="1" spans="1:12">
      <c r="A731" s="484">
        <v>2101801</v>
      </c>
      <c r="B731" s="243" t="s">
        <v>151</v>
      </c>
      <c r="C731" s="300">
        <v>0</v>
      </c>
      <c r="D731" s="301">
        <v>0</v>
      </c>
      <c r="E731" s="301">
        <v>0</v>
      </c>
      <c r="F731" s="477" t="str">
        <f t="shared" si="77"/>
        <v/>
      </c>
      <c r="G731" s="477" t="str">
        <f t="shared" si="78"/>
        <v/>
      </c>
      <c r="H731" s="731" t="str">
        <f t="shared" si="79"/>
        <v>否</v>
      </c>
      <c r="I731" s="732" t="str">
        <f t="shared" si="80"/>
        <v>项</v>
      </c>
      <c r="J731" s="686" t="str">
        <f t="shared" si="81"/>
        <v>210</v>
      </c>
      <c r="K731" s="686" t="str">
        <f t="shared" si="82"/>
        <v>21018</v>
      </c>
      <c r="L731" s="686" t="str">
        <f t="shared" si="83"/>
        <v>2101801</v>
      </c>
    </row>
    <row r="732" s="529" customFormat="1" ht="34.9" hidden="1" customHeight="1" spans="1:12">
      <c r="A732" s="484">
        <v>2101802</v>
      </c>
      <c r="B732" s="243" t="s">
        <v>152</v>
      </c>
      <c r="C732" s="300">
        <v>0</v>
      </c>
      <c r="D732" s="301">
        <v>0</v>
      </c>
      <c r="E732" s="548">
        <v>0</v>
      </c>
      <c r="F732" s="477" t="str">
        <f t="shared" si="77"/>
        <v/>
      </c>
      <c r="G732" s="477" t="str">
        <f t="shared" si="78"/>
        <v/>
      </c>
      <c r="H732" s="731" t="str">
        <f t="shared" si="79"/>
        <v>否</v>
      </c>
      <c r="I732" s="732" t="str">
        <f t="shared" si="80"/>
        <v>项</v>
      </c>
      <c r="J732" s="686" t="str">
        <f t="shared" si="81"/>
        <v>210</v>
      </c>
      <c r="K732" s="686" t="str">
        <f t="shared" si="82"/>
        <v>21018</v>
      </c>
      <c r="L732" s="686" t="str">
        <f t="shared" si="83"/>
        <v>2101802</v>
      </c>
    </row>
    <row r="733" s="529" customFormat="1" ht="34.9" hidden="1" customHeight="1" spans="1:12">
      <c r="A733" s="484">
        <v>2101803</v>
      </c>
      <c r="B733" s="243" t="s">
        <v>153</v>
      </c>
      <c r="C733" s="300">
        <v>0</v>
      </c>
      <c r="D733" s="301">
        <v>0</v>
      </c>
      <c r="E733" s="548">
        <v>0</v>
      </c>
      <c r="F733" s="477" t="str">
        <f t="shared" si="77"/>
        <v/>
      </c>
      <c r="G733" s="477" t="str">
        <f t="shared" si="78"/>
        <v/>
      </c>
      <c r="H733" s="731" t="str">
        <f t="shared" si="79"/>
        <v>否</v>
      </c>
      <c r="I733" s="732" t="str">
        <f t="shared" si="80"/>
        <v>项</v>
      </c>
      <c r="J733" s="686" t="str">
        <f t="shared" si="81"/>
        <v>210</v>
      </c>
      <c r="K733" s="686" t="str">
        <f t="shared" si="82"/>
        <v>21018</v>
      </c>
      <c r="L733" s="686" t="str">
        <f t="shared" si="83"/>
        <v>2101803</v>
      </c>
    </row>
    <row r="734" s="529" customFormat="1" ht="34.9" customHeight="1" spans="1:12">
      <c r="A734" s="484">
        <v>2101899</v>
      </c>
      <c r="B734" s="243" t="s">
        <v>671</v>
      </c>
      <c r="C734" s="561">
        <v>106</v>
      </c>
      <c r="D734" s="561">
        <v>1</v>
      </c>
      <c r="E734" s="478">
        <v>0</v>
      </c>
      <c r="F734" s="477">
        <f t="shared" si="77"/>
        <v>-1</v>
      </c>
      <c r="G734" s="477">
        <f t="shared" si="78"/>
        <v>0</v>
      </c>
      <c r="H734" s="731" t="str">
        <f t="shared" si="79"/>
        <v>是</v>
      </c>
      <c r="I734" s="732" t="str">
        <f t="shared" si="80"/>
        <v>项</v>
      </c>
      <c r="J734" s="686" t="str">
        <f t="shared" si="81"/>
        <v>210</v>
      </c>
      <c r="K734" s="686" t="str">
        <f t="shared" si="82"/>
        <v>21018</v>
      </c>
      <c r="L734" s="686" t="str">
        <f t="shared" si="83"/>
        <v>2101899</v>
      </c>
    </row>
    <row r="735" s="529" customFormat="1" ht="34.9" customHeight="1" spans="1:12">
      <c r="A735" s="482">
        <v>21019</v>
      </c>
      <c r="B735" s="483" t="s">
        <v>672</v>
      </c>
      <c r="C735" s="693">
        <f>SUMIFS(C736:C$1300,$I736:$I$1300,"项",$K736:$K$1300,$A735)</f>
        <v>0</v>
      </c>
      <c r="D735" s="693">
        <f>SUMIFS(D736:D$1300,$I736:$I$1300,"项",$K736:$K$1300,$A735)</f>
        <v>0</v>
      </c>
      <c r="E735" s="693">
        <f>SUMIFS(E736:E$1300,$I736:$I$1300,"项",$K736:$K$1300,$A735)</f>
        <v>2583</v>
      </c>
      <c r="F735" s="477" t="str">
        <f t="shared" si="77"/>
        <v/>
      </c>
      <c r="G735" s="477" t="str">
        <f t="shared" si="78"/>
        <v/>
      </c>
      <c r="H735" s="731" t="str">
        <f t="shared" si="79"/>
        <v>是</v>
      </c>
      <c r="I735" s="732" t="str">
        <f t="shared" si="80"/>
        <v>款</v>
      </c>
      <c r="J735" s="686" t="str">
        <f t="shared" si="81"/>
        <v>210</v>
      </c>
      <c r="K735" s="686" t="str">
        <f t="shared" si="82"/>
        <v>21019</v>
      </c>
      <c r="L735" s="686" t="str">
        <f t="shared" si="83"/>
        <v>21019</v>
      </c>
    </row>
    <row r="736" s="529" customFormat="1" ht="34.9" hidden="1" customHeight="1" spans="1:12">
      <c r="A736" s="484">
        <v>2101901</v>
      </c>
      <c r="B736" s="243" t="s">
        <v>673</v>
      </c>
      <c r="C736" s="300"/>
      <c r="D736" s="301"/>
      <c r="E736" s="548"/>
      <c r="F736" s="477" t="str">
        <f t="shared" si="77"/>
        <v/>
      </c>
      <c r="G736" s="477" t="str">
        <f t="shared" si="78"/>
        <v/>
      </c>
      <c r="H736" s="731" t="str">
        <f t="shared" si="79"/>
        <v>否</v>
      </c>
      <c r="I736" s="732" t="str">
        <f t="shared" si="80"/>
        <v>项</v>
      </c>
      <c r="J736" s="686" t="str">
        <f t="shared" si="81"/>
        <v>210</v>
      </c>
      <c r="K736" s="686" t="str">
        <f t="shared" si="82"/>
        <v>21019</v>
      </c>
      <c r="L736" s="686" t="str">
        <f t="shared" si="83"/>
        <v>2101901</v>
      </c>
    </row>
    <row r="737" s="529" customFormat="1" ht="34.9" customHeight="1" spans="1:12">
      <c r="A737" s="484">
        <v>2101999</v>
      </c>
      <c r="B737" s="243" t="s">
        <v>674</v>
      </c>
      <c r="C737" s="561"/>
      <c r="D737" s="561"/>
      <c r="E737" s="478">
        <v>2583</v>
      </c>
      <c r="F737" s="477" t="str">
        <f t="shared" si="77"/>
        <v/>
      </c>
      <c r="G737" s="477" t="str">
        <f t="shared" si="78"/>
        <v/>
      </c>
      <c r="H737" s="731" t="str">
        <f t="shared" si="79"/>
        <v>是</v>
      </c>
      <c r="I737" s="732" t="str">
        <f t="shared" si="80"/>
        <v>项</v>
      </c>
      <c r="J737" s="686" t="str">
        <f t="shared" si="81"/>
        <v>210</v>
      </c>
      <c r="K737" s="686" t="str">
        <f t="shared" si="82"/>
        <v>21019</v>
      </c>
      <c r="L737" s="686" t="str">
        <f t="shared" si="83"/>
        <v>2101999</v>
      </c>
    </row>
    <row r="738" s="529" customFormat="1" ht="34.9" customHeight="1" spans="1:12">
      <c r="A738" s="482">
        <v>21099</v>
      </c>
      <c r="B738" s="483" t="s">
        <v>675</v>
      </c>
      <c r="C738" s="693">
        <f>SUMIFS(C739:C$1300,$I739:$I$1300,"项",$K739:$K$1300,$A738)</f>
        <v>173</v>
      </c>
      <c r="D738" s="693">
        <f>SUMIFS(D739:D$1300,$I739:$I$1300,"项",$K739:$K$1300,$A738)</f>
        <v>1397</v>
      </c>
      <c r="E738" s="693">
        <f>SUMIFS(E739:E$1300,$I739:$I$1300,"项",$K739:$K$1300,$A738)</f>
        <v>258</v>
      </c>
      <c r="F738" s="477">
        <f t="shared" si="77"/>
        <v>0.491329479768786</v>
      </c>
      <c r="G738" s="477">
        <f t="shared" si="78"/>
        <v>0.184681460272011</v>
      </c>
      <c r="H738" s="731" t="str">
        <f t="shared" si="79"/>
        <v>是</v>
      </c>
      <c r="I738" s="732" t="str">
        <f t="shared" si="80"/>
        <v>款</v>
      </c>
      <c r="J738" s="686" t="str">
        <f t="shared" si="81"/>
        <v>210</v>
      </c>
      <c r="K738" s="686" t="str">
        <f t="shared" si="82"/>
        <v>21099</v>
      </c>
      <c r="L738" s="686" t="str">
        <f t="shared" si="83"/>
        <v>21099</v>
      </c>
    </row>
    <row r="739" s="529" customFormat="1" ht="34.9" customHeight="1" spans="1:12">
      <c r="A739" s="484">
        <v>2109999</v>
      </c>
      <c r="B739" s="243" t="s">
        <v>676</v>
      </c>
      <c r="C739" s="561">
        <v>173</v>
      </c>
      <c r="D739" s="561">
        <v>1397</v>
      </c>
      <c r="E739" s="478">
        <v>258</v>
      </c>
      <c r="F739" s="477">
        <f t="shared" si="77"/>
        <v>0.491329479768786</v>
      </c>
      <c r="G739" s="477">
        <f t="shared" si="78"/>
        <v>0.184681460272011</v>
      </c>
      <c r="H739" s="731" t="str">
        <f t="shared" si="79"/>
        <v>是</v>
      </c>
      <c r="I739" s="732" t="str">
        <f t="shared" si="80"/>
        <v>项</v>
      </c>
      <c r="J739" s="686" t="str">
        <f t="shared" si="81"/>
        <v>210</v>
      </c>
      <c r="K739" s="686" t="str">
        <f t="shared" si="82"/>
        <v>21099</v>
      </c>
      <c r="L739" s="686" t="str">
        <f t="shared" si="83"/>
        <v>2109999</v>
      </c>
    </row>
    <row r="740" s="529" customFormat="1" ht="34.9" customHeight="1" spans="1:12">
      <c r="A740" s="730">
        <v>211</v>
      </c>
      <c r="B740" s="185" t="s">
        <v>101</v>
      </c>
      <c r="C740" s="353">
        <f>SUMIFS(C741:C$1300,$I741:$I$1300,"款",$J741:$J$1300,$A740)</f>
        <v>6467</v>
      </c>
      <c r="D740" s="353">
        <f>SUMIFS(D741:D$1300,$I741:$I$1300,"款",$J741:$J$1300,$A740)</f>
        <v>9589</v>
      </c>
      <c r="E740" s="353">
        <f>SUMIFS(E741:E$1300,$I741:$I$1300,"款",$J741:$J$1300,$A740)</f>
        <v>6059</v>
      </c>
      <c r="F740" s="471">
        <f t="shared" si="77"/>
        <v>-0.0630895314674501</v>
      </c>
      <c r="G740" s="471">
        <f t="shared" si="78"/>
        <v>0.631869850870789</v>
      </c>
      <c r="H740" s="731" t="str">
        <f t="shared" si="79"/>
        <v>是</v>
      </c>
      <c r="I740" s="732" t="str">
        <f t="shared" si="80"/>
        <v>类</v>
      </c>
      <c r="J740" s="686" t="str">
        <f t="shared" si="81"/>
        <v>211</v>
      </c>
      <c r="K740" s="686" t="str">
        <f t="shared" si="82"/>
        <v>211</v>
      </c>
      <c r="L740" s="686" t="str">
        <f t="shared" si="83"/>
        <v>211</v>
      </c>
    </row>
    <row r="741" s="529" customFormat="1" ht="34.9" customHeight="1" spans="1:12">
      <c r="A741" s="482">
        <v>21101</v>
      </c>
      <c r="B741" s="483" t="s">
        <v>677</v>
      </c>
      <c r="C741" s="693">
        <f>SUMIFS(C742:C$1300,$I742:$I$1300,"项",$K742:$K$1300,$A741)</f>
        <v>363</v>
      </c>
      <c r="D741" s="693">
        <f>SUMIFS(D742:D$1300,$I742:$I$1300,"项",$K742:$K$1300,$A741)</f>
        <v>70</v>
      </c>
      <c r="E741" s="693">
        <f>SUMIFS(E742:E$1300,$I742:$I$1300,"项",$K742:$K$1300,$A741)</f>
        <v>0</v>
      </c>
      <c r="F741" s="477">
        <f t="shared" si="77"/>
        <v>-1</v>
      </c>
      <c r="G741" s="477">
        <f t="shared" si="78"/>
        <v>0</v>
      </c>
      <c r="H741" s="731" t="str">
        <f t="shared" si="79"/>
        <v>是</v>
      </c>
      <c r="I741" s="732" t="str">
        <f t="shared" si="80"/>
        <v>款</v>
      </c>
      <c r="J741" s="686" t="str">
        <f t="shared" si="81"/>
        <v>211</v>
      </c>
      <c r="K741" s="686" t="str">
        <f t="shared" si="82"/>
        <v>21101</v>
      </c>
      <c r="L741" s="686" t="str">
        <f t="shared" si="83"/>
        <v>21101</v>
      </c>
    </row>
    <row r="742" s="529" customFormat="1" ht="34.9" hidden="1" customHeight="1" spans="1:12">
      <c r="A742" s="484">
        <v>2110101</v>
      </c>
      <c r="B742" s="243" t="s">
        <v>151</v>
      </c>
      <c r="C742" s="300">
        <v>0</v>
      </c>
      <c r="D742" s="301">
        <v>0</v>
      </c>
      <c r="E742" s="548">
        <v>0</v>
      </c>
      <c r="F742" s="477" t="str">
        <f t="shared" si="77"/>
        <v/>
      </c>
      <c r="G742" s="477" t="str">
        <f t="shared" si="78"/>
        <v/>
      </c>
      <c r="H742" s="731" t="str">
        <f t="shared" si="79"/>
        <v>否</v>
      </c>
      <c r="I742" s="732" t="str">
        <f t="shared" si="80"/>
        <v>项</v>
      </c>
      <c r="J742" s="686" t="str">
        <f t="shared" si="81"/>
        <v>211</v>
      </c>
      <c r="K742" s="686" t="str">
        <f t="shared" si="82"/>
        <v>21101</v>
      </c>
      <c r="L742" s="686" t="str">
        <f t="shared" si="83"/>
        <v>2110101</v>
      </c>
    </row>
    <row r="743" s="529" customFormat="1" ht="34.9" hidden="1" customHeight="1" spans="1:12">
      <c r="A743" s="484">
        <v>2110102</v>
      </c>
      <c r="B743" s="243" t="s">
        <v>152</v>
      </c>
      <c r="C743" s="300">
        <v>0</v>
      </c>
      <c r="D743" s="301">
        <v>0</v>
      </c>
      <c r="E743" s="548">
        <v>0</v>
      </c>
      <c r="F743" s="477" t="str">
        <f t="shared" si="77"/>
        <v/>
      </c>
      <c r="G743" s="477" t="str">
        <f t="shared" si="78"/>
        <v/>
      </c>
      <c r="H743" s="731" t="str">
        <f t="shared" si="79"/>
        <v>否</v>
      </c>
      <c r="I743" s="732" t="str">
        <f t="shared" si="80"/>
        <v>项</v>
      </c>
      <c r="J743" s="686" t="str">
        <f t="shared" si="81"/>
        <v>211</v>
      </c>
      <c r="K743" s="686" t="str">
        <f t="shared" si="82"/>
        <v>21101</v>
      </c>
      <c r="L743" s="686" t="str">
        <f t="shared" si="83"/>
        <v>2110102</v>
      </c>
    </row>
    <row r="744" s="529" customFormat="1" ht="34.9" hidden="1" customHeight="1" spans="1:12">
      <c r="A744" s="484">
        <v>2110103</v>
      </c>
      <c r="B744" s="243" t="s">
        <v>153</v>
      </c>
      <c r="C744" s="300">
        <v>0</v>
      </c>
      <c r="D744" s="301">
        <v>0</v>
      </c>
      <c r="E744" s="301">
        <v>0</v>
      </c>
      <c r="F744" s="477" t="str">
        <f t="shared" si="77"/>
        <v/>
      </c>
      <c r="G744" s="477" t="str">
        <f t="shared" si="78"/>
        <v/>
      </c>
      <c r="H744" s="731" t="str">
        <f t="shared" si="79"/>
        <v>否</v>
      </c>
      <c r="I744" s="732" t="str">
        <f t="shared" si="80"/>
        <v>项</v>
      </c>
      <c r="J744" s="686" t="str">
        <f t="shared" si="81"/>
        <v>211</v>
      </c>
      <c r="K744" s="686" t="str">
        <f t="shared" si="82"/>
        <v>21101</v>
      </c>
      <c r="L744" s="686" t="str">
        <f t="shared" si="83"/>
        <v>2110103</v>
      </c>
    </row>
    <row r="745" s="529" customFormat="1" ht="34.9" hidden="1" customHeight="1" spans="1:12">
      <c r="A745" s="484">
        <v>2110104</v>
      </c>
      <c r="B745" s="243" t="s">
        <v>678</v>
      </c>
      <c r="C745" s="300">
        <v>0</v>
      </c>
      <c r="D745" s="301">
        <v>0</v>
      </c>
      <c r="E745" s="548">
        <v>0</v>
      </c>
      <c r="F745" s="477" t="str">
        <f t="shared" si="77"/>
        <v/>
      </c>
      <c r="G745" s="477" t="str">
        <f t="shared" si="78"/>
        <v/>
      </c>
      <c r="H745" s="731" t="str">
        <f t="shared" si="79"/>
        <v>否</v>
      </c>
      <c r="I745" s="732" t="str">
        <f t="shared" si="80"/>
        <v>项</v>
      </c>
      <c r="J745" s="686" t="str">
        <f t="shared" si="81"/>
        <v>211</v>
      </c>
      <c r="K745" s="686" t="str">
        <f t="shared" si="82"/>
        <v>21101</v>
      </c>
      <c r="L745" s="686" t="str">
        <f t="shared" si="83"/>
        <v>2110104</v>
      </c>
    </row>
    <row r="746" s="529" customFormat="1" ht="34.9" hidden="1" customHeight="1" spans="1:12">
      <c r="A746" s="484">
        <v>2110105</v>
      </c>
      <c r="B746" s="243" t="s">
        <v>679</v>
      </c>
      <c r="C746" s="300">
        <v>0</v>
      </c>
      <c r="D746" s="301">
        <v>0</v>
      </c>
      <c r="E746" s="548">
        <v>0</v>
      </c>
      <c r="F746" s="477" t="str">
        <f t="shared" si="77"/>
        <v/>
      </c>
      <c r="G746" s="477" t="str">
        <f t="shared" si="78"/>
        <v/>
      </c>
      <c r="H746" s="731" t="str">
        <f t="shared" si="79"/>
        <v>否</v>
      </c>
      <c r="I746" s="732" t="str">
        <f t="shared" si="80"/>
        <v>项</v>
      </c>
      <c r="J746" s="686" t="str">
        <f t="shared" si="81"/>
        <v>211</v>
      </c>
      <c r="K746" s="686" t="str">
        <f t="shared" si="82"/>
        <v>21101</v>
      </c>
      <c r="L746" s="686" t="str">
        <f t="shared" si="83"/>
        <v>2110105</v>
      </c>
    </row>
    <row r="747" s="529" customFormat="1" ht="34.9" hidden="1" customHeight="1" spans="1:12">
      <c r="A747" s="484">
        <v>2110106</v>
      </c>
      <c r="B747" s="243" t="s">
        <v>680</v>
      </c>
      <c r="C747" s="300">
        <v>0</v>
      </c>
      <c r="D747" s="301">
        <v>0</v>
      </c>
      <c r="E747" s="548">
        <v>0</v>
      </c>
      <c r="F747" s="477" t="str">
        <f t="shared" si="77"/>
        <v/>
      </c>
      <c r="G747" s="477" t="str">
        <f t="shared" si="78"/>
        <v/>
      </c>
      <c r="H747" s="731" t="str">
        <f t="shared" si="79"/>
        <v>否</v>
      </c>
      <c r="I747" s="732" t="str">
        <f t="shared" si="80"/>
        <v>项</v>
      </c>
      <c r="J747" s="686" t="str">
        <f t="shared" si="81"/>
        <v>211</v>
      </c>
      <c r="K747" s="686" t="str">
        <f t="shared" si="82"/>
        <v>21101</v>
      </c>
      <c r="L747" s="686" t="str">
        <f t="shared" si="83"/>
        <v>2110106</v>
      </c>
    </row>
    <row r="748" s="529" customFormat="1" ht="34.9" hidden="1" customHeight="1" spans="1:12">
      <c r="A748" s="484">
        <v>2110107</v>
      </c>
      <c r="B748" s="243" t="s">
        <v>681</v>
      </c>
      <c r="C748" s="300">
        <v>0</v>
      </c>
      <c r="D748" s="301">
        <v>0</v>
      </c>
      <c r="E748" s="301">
        <v>0</v>
      </c>
      <c r="F748" s="477" t="str">
        <f t="shared" si="77"/>
        <v/>
      </c>
      <c r="G748" s="477" t="str">
        <f t="shared" si="78"/>
        <v/>
      </c>
      <c r="H748" s="731" t="str">
        <f t="shared" si="79"/>
        <v>否</v>
      </c>
      <c r="I748" s="732" t="str">
        <f t="shared" si="80"/>
        <v>项</v>
      </c>
      <c r="J748" s="686" t="str">
        <f t="shared" si="81"/>
        <v>211</v>
      </c>
      <c r="K748" s="686" t="str">
        <f t="shared" si="82"/>
        <v>21101</v>
      </c>
      <c r="L748" s="686" t="str">
        <f t="shared" si="83"/>
        <v>2110107</v>
      </c>
    </row>
    <row r="749" s="529" customFormat="1" ht="34.9" hidden="1" customHeight="1" spans="1:12">
      <c r="A749" s="484">
        <v>2110108</v>
      </c>
      <c r="B749" s="243" t="s">
        <v>682</v>
      </c>
      <c r="C749" s="300">
        <v>0</v>
      </c>
      <c r="D749" s="301">
        <v>0</v>
      </c>
      <c r="E749" s="548">
        <v>0</v>
      </c>
      <c r="F749" s="477" t="str">
        <f t="shared" si="77"/>
        <v/>
      </c>
      <c r="G749" s="477" t="str">
        <f t="shared" si="78"/>
        <v/>
      </c>
      <c r="H749" s="731" t="str">
        <f t="shared" si="79"/>
        <v>否</v>
      </c>
      <c r="I749" s="732" t="str">
        <f t="shared" si="80"/>
        <v>项</v>
      </c>
      <c r="J749" s="686" t="str">
        <f t="shared" si="81"/>
        <v>211</v>
      </c>
      <c r="K749" s="686" t="str">
        <f t="shared" si="82"/>
        <v>21101</v>
      </c>
      <c r="L749" s="686" t="str">
        <f t="shared" si="83"/>
        <v>2110108</v>
      </c>
    </row>
    <row r="750" s="529" customFormat="1" ht="34.9" customHeight="1" spans="1:12">
      <c r="A750" s="484">
        <v>2110199</v>
      </c>
      <c r="B750" s="243" t="s">
        <v>683</v>
      </c>
      <c r="C750" s="561">
        <v>363</v>
      </c>
      <c r="D750" s="561">
        <v>70</v>
      </c>
      <c r="E750" s="478">
        <v>0</v>
      </c>
      <c r="F750" s="477">
        <f t="shared" si="77"/>
        <v>-1</v>
      </c>
      <c r="G750" s="477">
        <f t="shared" si="78"/>
        <v>0</v>
      </c>
      <c r="H750" s="731" t="str">
        <f t="shared" si="79"/>
        <v>是</v>
      </c>
      <c r="I750" s="732" t="str">
        <f t="shared" si="80"/>
        <v>项</v>
      </c>
      <c r="J750" s="686" t="str">
        <f t="shared" si="81"/>
        <v>211</v>
      </c>
      <c r="K750" s="686" t="str">
        <f t="shared" si="82"/>
        <v>21101</v>
      </c>
      <c r="L750" s="686" t="str">
        <f t="shared" si="83"/>
        <v>2110199</v>
      </c>
    </row>
    <row r="751" s="529" customFormat="1" ht="34.9" customHeight="1" spans="1:12">
      <c r="A751" s="482">
        <v>21102</v>
      </c>
      <c r="B751" s="483" t="s">
        <v>684</v>
      </c>
      <c r="C751" s="693">
        <f>SUMIFS(C752:C$1300,$I752:$I$1300,"项",$K752:$K$1300,$A751)</f>
        <v>10</v>
      </c>
      <c r="D751" s="693">
        <f>SUMIFS(D752:D$1300,$I752:$I$1300,"项",$K752:$K$1300,$A751)</f>
        <v>45</v>
      </c>
      <c r="E751" s="693">
        <f>SUMIFS(E752:E$1300,$I752:$I$1300,"项",$K752:$K$1300,$A751)</f>
        <v>3</v>
      </c>
      <c r="F751" s="477">
        <f t="shared" si="77"/>
        <v>-0.7</v>
      </c>
      <c r="G751" s="477">
        <f t="shared" si="78"/>
        <v>0.0666666666666667</v>
      </c>
      <c r="H751" s="731" t="str">
        <f t="shared" si="79"/>
        <v>是</v>
      </c>
      <c r="I751" s="732" t="str">
        <f t="shared" si="80"/>
        <v>款</v>
      </c>
      <c r="J751" s="686" t="str">
        <f t="shared" si="81"/>
        <v>211</v>
      </c>
      <c r="K751" s="686" t="str">
        <f t="shared" si="82"/>
        <v>21102</v>
      </c>
      <c r="L751" s="686" t="str">
        <f t="shared" si="83"/>
        <v>21102</v>
      </c>
    </row>
    <row r="752" s="529" customFormat="1" ht="34.9" hidden="1" customHeight="1" spans="1:12">
      <c r="A752" s="484">
        <v>2110203</v>
      </c>
      <c r="B752" s="243" t="s">
        <v>685</v>
      </c>
      <c r="C752" s="300">
        <v>0</v>
      </c>
      <c r="D752" s="301">
        <v>0</v>
      </c>
      <c r="E752" s="548">
        <v>0</v>
      </c>
      <c r="F752" s="477" t="str">
        <f t="shared" si="77"/>
        <v/>
      </c>
      <c r="G752" s="477" t="str">
        <f t="shared" si="78"/>
        <v/>
      </c>
      <c r="H752" s="731" t="str">
        <f t="shared" si="79"/>
        <v>否</v>
      </c>
      <c r="I752" s="732" t="str">
        <f t="shared" si="80"/>
        <v>项</v>
      </c>
      <c r="J752" s="686" t="str">
        <f t="shared" si="81"/>
        <v>211</v>
      </c>
      <c r="K752" s="686" t="str">
        <f t="shared" si="82"/>
        <v>21102</v>
      </c>
      <c r="L752" s="686" t="str">
        <f t="shared" si="83"/>
        <v>2110203</v>
      </c>
    </row>
    <row r="753" s="529" customFormat="1" ht="34.9" hidden="1" customHeight="1" spans="1:12">
      <c r="A753" s="484">
        <v>2110204</v>
      </c>
      <c r="B753" s="243" t="s">
        <v>686</v>
      </c>
      <c r="C753" s="300">
        <v>0</v>
      </c>
      <c r="D753" s="301">
        <v>0</v>
      </c>
      <c r="E753" s="548">
        <v>0</v>
      </c>
      <c r="F753" s="477" t="str">
        <f t="shared" si="77"/>
        <v/>
      </c>
      <c r="G753" s="477" t="str">
        <f t="shared" si="78"/>
        <v/>
      </c>
      <c r="H753" s="731" t="str">
        <f t="shared" si="79"/>
        <v>否</v>
      </c>
      <c r="I753" s="732" t="str">
        <f t="shared" si="80"/>
        <v>项</v>
      </c>
      <c r="J753" s="686" t="str">
        <f t="shared" si="81"/>
        <v>211</v>
      </c>
      <c r="K753" s="686" t="str">
        <f t="shared" si="82"/>
        <v>21102</v>
      </c>
      <c r="L753" s="686" t="str">
        <f t="shared" si="83"/>
        <v>2110204</v>
      </c>
    </row>
    <row r="754" s="529" customFormat="1" ht="34.9" customHeight="1" spans="1:12">
      <c r="A754" s="484">
        <v>2110299</v>
      </c>
      <c r="B754" s="243" t="s">
        <v>687</v>
      </c>
      <c r="C754" s="561">
        <v>10</v>
      </c>
      <c r="D754" s="561">
        <v>45</v>
      </c>
      <c r="E754" s="478">
        <v>3</v>
      </c>
      <c r="F754" s="477">
        <f t="shared" si="77"/>
        <v>-0.7</v>
      </c>
      <c r="G754" s="477">
        <f t="shared" si="78"/>
        <v>0.0666666666666667</v>
      </c>
      <c r="H754" s="731" t="str">
        <f t="shared" si="79"/>
        <v>是</v>
      </c>
      <c r="I754" s="732" t="str">
        <f t="shared" si="80"/>
        <v>项</v>
      </c>
      <c r="J754" s="686" t="str">
        <f t="shared" si="81"/>
        <v>211</v>
      </c>
      <c r="K754" s="686" t="str">
        <f t="shared" si="82"/>
        <v>21102</v>
      </c>
      <c r="L754" s="686" t="str">
        <f t="shared" si="83"/>
        <v>2110299</v>
      </c>
    </row>
    <row r="755" s="529" customFormat="1" ht="34.9" customHeight="1" spans="1:12">
      <c r="A755" s="482">
        <v>21103</v>
      </c>
      <c r="B755" s="483" t="s">
        <v>688</v>
      </c>
      <c r="C755" s="693">
        <f>SUMIFS(C756:C$1300,$I756:$I$1300,"项",$K756:$K$1300,$A755)</f>
        <v>2200</v>
      </c>
      <c r="D755" s="693">
        <f>SUMIFS(D756:D$1300,$I756:$I$1300,"项",$K756:$K$1300,$A755)</f>
        <v>6235</v>
      </c>
      <c r="E755" s="693">
        <f>SUMIFS(E756:E$1300,$I756:$I$1300,"项",$K756:$K$1300,$A755)</f>
        <v>4139</v>
      </c>
      <c r="F755" s="477">
        <f t="shared" si="77"/>
        <v>0.881363636363636</v>
      </c>
      <c r="G755" s="477">
        <f t="shared" si="78"/>
        <v>0.66383319967923</v>
      </c>
      <c r="H755" s="731" t="str">
        <f t="shared" si="79"/>
        <v>是</v>
      </c>
      <c r="I755" s="732" t="str">
        <f t="shared" si="80"/>
        <v>款</v>
      </c>
      <c r="J755" s="686" t="str">
        <f t="shared" si="81"/>
        <v>211</v>
      </c>
      <c r="K755" s="686" t="str">
        <f t="shared" si="82"/>
        <v>21103</v>
      </c>
      <c r="L755" s="686" t="str">
        <f t="shared" si="83"/>
        <v>21103</v>
      </c>
    </row>
    <row r="756" s="529" customFormat="1" ht="34.9" hidden="1" customHeight="1" spans="1:12">
      <c r="A756" s="484">
        <v>2110301</v>
      </c>
      <c r="B756" s="243" t="s">
        <v>689</v>
      </c>
      <c r="C756" s="300">
        <v>0</v>
      </c>
      <c r="D756" s="301">
        <v>0</v>
      </c>
      <c r="E756" s="301">
        <v>0</v>
      </c>
      <c r="F756" s="477" t="str">
        <f t="shared" si="77"/>
        <v/>
      </c>
      <c r="G756" s="477" t="str">
        <f t="shared" si="78"/>
        <v/>
      </c>
      <c r="H756" s="731" t="str">
        <f t="shared" si="79"/>
        <v>否</v>
      </c>
      <c r="I756" s="732" t="str">
        <f t="shared" si="80"/>
        <v>项</v>
      </c>
      <c r="J756" s="686" t="str">
        <f t="shared" si="81"/>
        <v>211</v>
      </c>
      <c r="K756" s="686" t="str">
        <f t="shared" si="82"/>
        <v>21103</v>
      </c>
      <c r="L756" s="686" t="str">
        <f t="shared" si="83"/>
        <v>2110301</v>
      </c>
    </row>
    <row r="757" s="529" customFormat="1" ht="34.9" customHeight="1" spans="1:12">
      <c r="A757" s="484">
        <v>2110302</v>
      </c>
      <c r="B757" s="243" t="s">
        <v>690</v>
      </c>
      <c r="C757" s="561">
        <v>200</v>
      </c>
      <c r="D757" s="561">
        <v>2649</v>
      </c>
      <c r="E757" s="478">
        <v>440</v>
      </c>
      <c r="F757" s="477">
        <f t="shared" si="77"/>
        <v>1.2</v>
      </c>
      <c r="G757" s="477">
        <f t="shared" si="78"/>
        <v>0.166100415251038</v>
      </c>
      <c r="H757" s="731" t="str">
        <f t="shared" si="79"/>
        <v>是</v>
      </c>
      <c r="I757" s="732" t="str">
        <f t="shared" si="80"/>
        <v>项</v>
      </c>
      <c r="J757" s="686" t="str">
        <f t="shared" si="81"/>
        <v>211</v>
      </c>
      <c r="K757" s="686" t="str">
        <f t="shared" si="82"/>
        <v>21103</v>
      </c>
      <c r="L757" s="686" t="str">
        <f t="shared" si="83"/>
        <v>2110302</v>
      </c>
    </row>
    <row r="758" s="529" customFormat="1" ht="34.9" hidden="1" customHeight="1" spans="1:12">
      <c r="A758" s="484">
        <v>2110303</v>
      </c>
      <c r="B758" s="243" t="s">
        <v>691</v>
      </c>
      <c r="C758" s="300">
        <v>0</v>
      </c>
      <c r="D758" s="301">
        <v>0</v>
      </c>
      <c r="E758" s="548">
        <v>0</v>
      </c>
      <c r="F758" s="477" t="str">
        <f t="shared" si="77"/>
        <v/>
      </c>
      <c r="G758" s="477" t="str">
        <f t="shared" si="78"/>
        <v/>
      </c>
      <c r="H758" s="731" t="str">
        <f t="shared" si="79"/>
        <v>否</v>
      </c>
      <c r="I758" s="732" t="str">
        <f t="shared" si="80"/>
        <v>项</v>
      </c>
      <c r="J758" s="686" t="str">
        <f t="shared" si="81"/>
        <v>211</v>
      </c>
      <c r="K758" s="686" t="str">
        <f t="shared" si="82"/>
        <v>21103</v>
      </c>
      <c r="L758" s="686" t="str">
        <f t="shared" si="83"/>
        <v>2110303</v>
      </c>
    </row>
    <row r="759" s="529" customFormat="1" ht="34.9" customHeight="1" spans="1:12">
      <c r="A759" s="484">
        <v>2110304</v>
      </c>
      <c r="B759" s="243" t="s">
        <v>692</v>
      </c>
      <c r="C759" s="561">
        <v>2000</v>
      </c>
      <c r="D759" s="561">
        <v>3586</v>
      </c>
      <c r="E759" s="478">
        <v>3594</v>
      </c>
      <c r="F759" s="477">
        <f t="shared" si="77"/>
        <v>0.797</v>
      </c>
      <c r="G759" s="477">
        <f t="shared" si="78"/>
        <v>1.00223089793642</v>
      </c>
      <c r="H759" s="731" t="str">
        <f t="shared" si="79"/>
        <v>是</v>
      </c>
      <c r="I759" s="732" t="str">
        <f t="shared" si="80"/>
        <v>项</v>
      </c>
      <c r="J759" s="686" t="str">
        <f t="shared" si="81"/>
        <v>211</v>
      </c>
      <c r="K759" s="686" t="str">
        <f t="shared" si="82"/>
        <v>21103</v>
      </c>
      <c r="L759" s="686" t="str">
        <f t="shared" si="83"/>
        <v>2110304</v>
      </c>
    </row>
    <row r="760" s="529" customFormat="1" ht="34.9" hidden="1" customHeight="1" spans="1:12">
      <c r="A760" s="484">
        <v>2110305</v>
      </c>
      <c r="B760" s="243" t="s">
        <v>693</v>
      </c>
      <c r="C760" s="300">
        <v>0</v>
      </c>
      <c r="D760" s="301">
        <v>0</v>
      </c>
      <c r="E760" s="548">
        <v>0</v>
      </c>
      <c r="F760" s="477" t="str">
        <f t="shared" si="77"/>
        <v/>
      </c>
      <c r="G760" s="477" t="str">
        <f t="shared" si="78"/>
        <v/>
      </c>
      <c r="H760" s="731" t="str">
        <f t="shared" si="79"/>
        <v>否</v>
      </c>
      <c r="I760" s="732" t="str">
        <f t="shared" si="80"/>
        <v>项</v>
      </c>
      <c r="J760" s="686" t="str">
        <f t="shared" si="81"/>
        <v>211</v>
      </c>
      <c r="K760" s="686" t="str">
        <f t="shared" si="82"/>
        <v>21103</v>
      </c>
      <c r="L760" s="686" t="str">
        <f t="shared" si="83"/>
        <v>2110305</v>
      </c>
    </row>
    <row r="761" s="529" customFormat="1" ht="34.9" hidden="1" customHeight="1" spans="1:12">
      <c r="A761" s="484">
        <v>2110306</v>
      </c>
      <c r="B761" s="243" t="s">
        <v>694</v>
      </c>
      <c r="C761" s="300">
        <v>0</v>
      </c>
      <c r="D761" s="301">
        <v>0</v>
      </c>
      <c r="E761" s="548">
        <v>0</v>
      </c>
      <c r="F761" s="477" t="str">
        <f t="shared" si="77"/>
        <v/>
      </c>
      <c r="G761" s="477" t="str">
        <f t="shared" si="78"/>
        <v/>
      </c>
      <c r="H761" s="731" t="str">
        <f t="shared" si="79"/>
        <v>否</v>
      </c>
      <c r="I761" s="732" t="str">
        <f t="shared" si="80"/>
        <v>项</v>
      </c>
      <c r="J761" s="686" t="str">
        <f t="shared" si="81"/>
        <v>211</v>
      </c>
      <c r="K761" s="686" t="str">
        <f t="shared" si="82"/>
        <v>21103</v>
      </c>
      <c r="L761" s="686" t="str">
        <f t="shared" si="83"/>
        <v>2110306</v>
      </c>
    </row>
    <row r="762" s="529" customFormat="1" ht="34.9" customHeight="1" spans="1:12">
      <c r="A762" s="484">
        <v>2110307</v>
      </c>
      <c r="B762" s="243" t="s">
        <v>695</v>
      </c>
      <c r="C762" s="561">
        <v>0</v>
      </c>
      <c r="D762" s="561">
        <v>0</v>
      </c>
      <c r="E762" s="561">
        <v>105</v>
      </c>
      <c r="F762" s="477" t="str">
        <f t="shared" si="77"/>
        <v/>
      </c>
      <c r="G762" s="477" t="str">
        <f t="shared" si="78"/>
        <v/>
      </c>
      <c r="H762" s="731" t="str">
        <f t="shared" si="79"/>
        <v>是</v>
      </c>
      <c r="I762" s="732" t="str">
        <f t="shared" si="80"/>
        <v>项</v>
      </c>
      <c r="J762" s="686" t="str">
        <f t="shared" si="81"/>
        <v>211</v>
      </c>
      <c r="K762" s="686" t="str">
        <f t="shared" si="82"/>
        <v>21103</v>
      </c>
      <c r="L762" s="686" t="str">
        <f t="shared" si="83"/>
        <v>2110307</v>
      </c>
    </row>
    <row r="763" s="529" customFormat="1" ht="34.9" hidden="1" customHeight="1" spans="1:12">
      <c r="A763" s="484">
        <v>2110399</v>
      </c>
      <c r="B763" s="243" t="s">
        <v>696</v>
      </c>
      <c r="C763" s="300">
        <v>0</v>
      </c>
      <c r="D763" s="301">
        <v>0</v>
      </c>
      <c r="E763" s="548">
        <v>0</v>
      </c>
      <c r="F763" s="477" t="str">
        <f t="shared" si="77"/>
        <v/>
      </c>
      <c r="G763" s="477" t="str">
        <f t="shared" si="78"/>
        <v/>
      </c>
      <c r="H763" s="731" t="str">
        <f t="shared" si="79"/>
        <v>否</v>
      </c>
      <c r="I763" s="732" t="str">
        <f t="shared" si="80"/>
        <v>项</v>
      </c>
      <c r="J763" s="686" t="str">
        <f t="shared" si="81"/>
        <v>211</v>
      </c>
      <c r="K763" s="686" t="str">
        <f t="shared" si="82"/>
        <v>21103</v>
      </c>
      <c r="L763" s="686" t="str">
        <f t="shared" si="83"/>
        <v>2110399</v>
      </c>
    </row>
    <row r="764" s="529" customFormat="1" ht="34.9" customHeight="1" spans="1:12">
      <c r="A764" s="482">
        <v>21104</v>
      </c>
      <c r="B764" s="483" t="s">
        <v>697</v>
      </c>
      <c r="C764" s="693">
        <f>SUMIFS(C765:C$1300,$I765:$I$1300,"项",$K765:$K$1300,$A764)</f>
        <v>1821</v>
      </c>
      <c r="D764" s="693">
        <f>SUMIFS(D765:D$1300,$I765:$I$1300,"项",$K765:$K$1300,$A764)</f>
        <v>428</v>
      </c>
      <c r="E764" s="693">
        <f>SUMIFS(E765:E$1300,$I765:$I$1300,"项",$K765:$K$1300,$A764)</f>
        <v>591</v>
      </c>
      <c r="F764" s="477">
        <f t="shared" si="77"/>
        <v>-0.675453047775947</v>
      </c>
      <c r="G764" s="477">
        <f t="shared" si="78"/>
        <v>1.38084112149533</v>
      </c>
      <c r="H764" s="731" t="str">
        <f t="shared" si="79"/>
        <v>是</v>
      </c>
      <c r="I764" s="732" t="str">
        <f t="shared" si="80"/>
        <v>款</v>
      </c>
      <c r="J764" s="686" t="str">
        <f t="shared" si="81"/>
        <v>211</v>
      </c>
      <c r="K764" s="686" t="str">
        <f t="shared" si="82"/>
        <v>21104</v>
      </c>
      <c r="L764" s="686" t="str">
        <f t="shared" si="83"/>
        <v>21104</v>
      </c>
    </row>
    <row r="765" s="529" customFormat="1" ht="34.9" customHeight="1" spans="1:12">
      <c r="A765" s="484">
        <v>2110401</v>
      </c>
      <c r="B765" s="243" t="s">
        <v>698</v>
      </c>
      <c r="C765" s="561">
        <v>852</v>
      </c>
      <c r="D765" s="561">
        <v>101</v>
      </c>
      <c r="E765" s="478">
        <v>553</v>
      </c>
      <c r="F765" s="477">
        <f t="shared" si="77"/>
        <v>-0.35093896713615</v>
      </c>
      <c r="G765" s="477">
        <f t="shared" si="78"/>
        <v>5.47524752475248</v>
      </c>
      <c r="H765" s="731" t="str">
        <f t="shared" si="79"/>
        <v>是</v>
      </c>
      <c r="I765" s="732" t="str">
        <f t="shared" si="80"/>
        <v>项</v>
      </c>
      <c r="J765" s="686" t="str">
        <f t="shared" si="81"/>
        <v>211</v>
      </c>
      <c r="K765" s="686" t="str">
        <f t="shared" si="82"/>
        <v>21104</v>
      </c>
      <c r="L765" s="686" t="str">
        <f t="shared" si="83"/>
        <v>2110401</v>
      </c>
    </row>
    <row r="766" s="529" customFormat="1" ht="34.9" customHeight="1" spans="1:12">
      <c r="A766" s="484">
        <v>2110402</v>
      </c>
      <c r="B766" s="243" t="s">
        <v>699</v>
      </c>
      <c r="C766" s="561">
        <v>690</v>
      </c>
      <c r="D766" s="561">
        <v>310</v>
      </c>
      <c r="E766" s="478">
        <v>38</v>
      </c>
      <c r="F766" s="477">
        <f t="shared" si="77"/>
        <v>-0.944927536231884</v>
      </c>
      <c r="G766" s="477">
        <f t="shared" si="78"/>
        <v>0.12258064516129</v>
      </c>
      <c r="H766" s="731" t="str">
        <f t="shared" si="79"/>
        <v>是</v>
      </c>
      <c r="I766" s="732" t="str">
        <f t="shared" si="80"/>
        <v>项</v>
      </c>
      <c r="J766" s="686" t="str">
        <f t="shared" si="81"/>
        <v>211</v>
      </c>
      <c r="K766" s="686" t="str">
        <f t="shared" si="82"/>
        <v>21104</v>
      </c>
      <c r="L766" s="686" t="str">
        <f t="shared" si="83"/>
        <v>2110402</v>
      </c>
    </row>
    <row r="767" s="529" customFormat="1" ht="34.9" hidden="1" customHeight="1" spans="1:12">
      <c r="A767" s="484">
        <v>2110404</v>
      </c>
      <c r="B767" s="243" t="s">
        <v>700</v>
      </c>
      <c r="C767" s="300">
        <v>0</v>
      </c>
      <c r="D767" s="301">
        <v>0</v>
      </c>
      <c r="E767" s="548">
        <v>0</v>
      </c>
      <c r="F767" s="477" t="str">
        <f t="shared" si="77"/>
        <v/>
      </c>
      <c r="G767" s="477" t="str">
        <f t="shared" si="78"/>
        <v/>
      </c>
      <c r="H767" s="731" t="str">
        <f t="shared" si="79"/>
        <v>否</v>
      </c>
      <c r="I767" s="732" t="str">
        <f t="shared" si="80"/>
        <v>项</v>
      </c>
      <c r="J767" s="686" t="str">
        <f t="shared" si="81"/>
        <v>211</v>
      </c>
      <c r="K767" s="686" t="str">
        <f t="shared" si="82"/>
        <v>21104</v>
      </c>
      <c r="L767" s="686" t="str">
        <f t="shared" si="83"/>
        <v>2110404</v>
      </c>
    </row>
    <row r="768" s="529" customFormat="1" ht="34.9" customHeight="1" spans="1:12">
      <c r="A768" s="484">
        <v>2110405</v>
      </c>
      <c r="B768" s="243" t="s">
        <v>701</v>
      </c>
      <c r="C768" s="561">
        <v>278</v>
      </c>
      <c r="D768" s="561">
        <v>15</v>
      </c>
      <c r="E768" s="478">
        <v>0</v>
      </c>
      <c r="F768" s="477">
        <f t="shared" si="77"/>
        <v>-1</v>
      </c>
      <c r="G768" s="477">
        <f t="shared" si="78"/>
        <v>0</v>
      </c>
      <c r="H768" s="731" t="str">
        <f t="shared" si="79"/>
        <v>是</v>
      </c>
      <c r="I768" s="732" t="str">
        <f t="shared" si="80"/>
        <v>项</v>
      </c>
      <c r="J768" s="686" t="str">
        <f t="shared" si="81"/>
        <v>211</v>
      </c>
      <c r="K768" s="686" t="str">
        <f t="shared" si="82"/>
        <v>21104</v>
      </c>
      <c r="L768" s="686" t="str">
        <f t="shared" si="83"/>
        <v>2110405</v>
      </c>
    </row>
    <row r="769" s="529" customFormat="1" ht="34.9" hidden="1" customHeight="1" spans="1:12">
      <c r="A769" s="484">
        <v>2110406</v>
      </c>
      <c r="B769" s="243" t="s">
        <v>702</v>
      </c>
      <c r="C769" s="300">
        <v>0</v>
      </c>
      <c r="D769" s="301">
        <v>0</v>
      </c>
      <c r="E769" s="301">
        <v>0</v>
      </c>
      <c r="F769" s="477" t="str">
        <f t="shared" si="77"/>
        <v/>
      </c>
      <c r="G769" s="477" t="str">
        <f t="shared" si="78"/>
        <v/>
      </c>
      <c r="H769" s="731" t="str">
        <f t="shared" si="79"/>
        <v>否</v>
      </c>
      <c r="I769" s="732" t="str">
        <f t="shared" si="80"/>
        <v>项</v>
      </c>
      <c r="J769" s="686" t="str">
        <f t="shared" si="81"/>
        <v>211</v>
      </c>
      <c r="K769" s="686" t="str">
        <f t="shared" si="82"/>
        <v>21104</v>
      </c>
      <c r="L769" s="686" t="str">
        <f t="shared" si="83"/>
        <v>2110406</v>
      </c>
    </row>
    <row r="770" s="529" customFormat="1" ht="34.9" customHeight="1" spans="1:12">
      <c r="A770" s="484">
        <v>2110499</v>
      </c>
      <c r="B770" s="243" t="s">
        <v>703</v>
      </c>
      <c r="C770" s="561">
        <v>1</v>
      </c>
      <c r="D770" s="561">
        <v>2</v>
      </c>
      <c r="E770" s="478">
        <v>0</v>
      </c>
      <c r="F770" s="477">
        <f t="shared" si="77"/>
        <v>-1</v>
      </c>
      <c r="G770" s="477">
        <f t="shared" si="78"/>
        <v>0</v>
      </c>
      <c r="H770" s="731" t="str">
        <f t="shared" si="79"/>
        <v>是</v>
      </c>
      <c r="I770" s="732" t="str">
        <f t="shared" si="80"/>
        <v>项</v>
      </c>
      <c r="J770" s="686" t="str">
        <f t="shared" si="81"/>
        <v>211</v>
      </c>
      <c r="K770" s="686" t="str">
        <f t="shared" si="82"/>
        <v>21104</v>
      </c>
      <c r="L770" s="686" t="str">
        <f t="shared" si="83"/>
        <v>2110499</v>
      </c>
    </row>
    <row r="771" s="529" customFormat="1" ht="34.9" customHeight="1" spans="1:12">
      <c r="A771" s="482">
        <v>21105</v>
      </c>
      <c r="B771" s="483" t="s">
        <v>704</v>
      </c>
      <c r="C771" s="693">
        <f>SUMIFS(C772:C$1300,$I772:$I$1300,"项",$K772:$K$1300,$A771)</f>
        <v>367</v>
      </c>
      <c r="D771" s="693">
        <f>SUMIFS(D772:D$1300,$I772:$I$1300,"项",$K772:$K$1300,$A771)</f>
        <v>841</v>
      </c>
      <c r="E771" s="693">
        <f>SUMIFS(E772:E$1300,$I772:$I$1300,"项",$K772:$K$1300,$A771)</f>
        <v>326</v>
      </c>
      <c r="F771" s="477">
        <f t="shared" si="77"/>
        <v>-0.111716621253406</v>
      </c>
      <c r="G771" s="477">
        <f t="shared" si="78"/>
        <v>0.387633769322235</v>
      </c>
      <c r="H771" s="731" t="str">
        <f t="shared" si="79"/>
        <v>是</v>
      </c>
      <c r="I771" s="732" t="str">
        <f t="shared" si="80"/>
        <v>款</v>
      </c>
      <c r="J771" s="686" t="str">
        <f t="shared" si="81"/>
        <v>211</v>
      </c>
      <c r="K771" s="686" t="str">
        <f t="shared" si="82"/>
        <v>21105</v>
      </c>
      <c r="L771" s="686" t="str">
        <f t="shared" si="83"/>
        <v>21105</v>
      </c>
    </row>
    <row r="772" s="529" customFormat="1" ht="34.9" customHeight="1" spans="1:12">
      <c r="A772" s="484">
        <v>2110501</v>
      </c>
      <c r="B772" s="243" t="s">
        <v>705</v>
      </c>
      <c r="C772" s="561">
        <v>367</v>
      </c>
      <c r="D772" s="561">
        <v>841</v>
      </c>
      <c r="E772" s="478">
        <v>326</v>
      </c>
      <c r="F772" s="477">
        <f t="shared" si="77"/>
        <v>-0.111716621253406</v>
      </c>
      <c r="G772" s="477">
        <f t="shared" si="78"/>
        <v>0.387633769322235</v>
      </c>
      <c r="H772" s="731" t="str">
        <f t="shared" si="79"/>
        <v>是</v>
      </c>
      <c r="I772" s="732" t="str">
        <f t="shared" si="80"/>
        <v>项</v>
      </c>
      <c r="J772" s="686" t="str">
        <f t="shared" si="81"/>
        <v>211</v>
      </c>
      <c r="K772" s="686" t="str">
        <f t="shared" si="82"/>
        <v>21105</v>
      </c>
      <c r="L772" s="686" t="str">
        <f t="shared" si="83"/>
        <v>2110501</v>
      </c>
    </row>
    <row r="773" s="529" customFormat="1" ht="34.9" hidden="1" customHeight="1" spans="1:12">
      <c r="A773" s="484">
        <v>2110502</v>
      </c>
      <c r="B773" s="243" t="s">
        <v>706</v>
      </c>
      <c r="C773" s="300">
        <v>0</v>
      </c>
      <c r="D773" s="301">
        <v>0</v>
      </c>
      <c r="E773" s="548">
        <v>0</v>
      </c>
      <c r="F773" s="477" t="str">
        <f t="shared" ref="F773:F836" si="84">IF(C773&lt;&gt;0,E773/C773-1,"")</f>
        <v/>
      </c>
      <c r="G773" s="477" t="str">
        <f t="shared" ref="G773:G836" si="85">IF(D773&lt;&gt;0,E773/D773,"")</f>
        <v/>
      </c>
      <c r="H773" s="731" t="str">
        <f t="shared" ref="H773:H836" si="86">IF(LEN(A773)=3,"是",IF(B773&lt;&gt;"",IF(SUM(C773:E773)&lt;&gt;0,"是","否"),"是"))</f>
        <v>否</v>
      </c>
      <c r="I773" s="732" t="str">
        <f t="shared" ref="I773:I836" si="87">_xlfn.IFS(LEN(A773)=3,"类",LEN(A773)=5,"款",LEN(A773)=7,"项")</f>
        <v>项</v>
      </c>
      <c r="J773" s="686" t="str">
        <f t="shared" ref="J773:J836" si="88">LEFT(A773,3)</f>
        <v>211</v>
      </c>
      <c r="K773" s="686" t="str">
        <f t="shared" ref="K773:K836" si="89">LEFT(A773,5)</f>
        <v>21105</v>
      </c>
      <c r="L773" s="686" t="str">
        <f t="shared" ref="L773:L836" si="90">LEFT(A773,7)</f>
        <v>2110502</v>
      </c>
    </row>
    <row r="774" s="529" customFormat="1" ht="34.9" hidden="1" customHeight="1" spans="1:12">
      <c r="A774" s="484">
        <v>2110503</v>
      </c>
      <c r="B774" s="243" t="s">
        <v>707</v>
      </c>
      <c r="C774" s="300">
        <v>0</v>
      </c>
      <c r="D774" s="301">
        <v>0</v>
      </c>
      <c r="E774" s="548">
        <v>0</v>
      </c>
      <c r="F774" s="477" t="str">
        <f t="shared" si="84"/>
        <v/>
      </c>
      <c r="G774" s="477" t="str">
        <f t="shared" si="85"/>
        <v/>
      </c>
      <c r="H774" s="731" t="str">
        <f t="shared" si="86"/>
        <v>否</v>
      </c>
      <c r="I774" s="732" t="str">
        <f t="shared" si="87"/>
        <v>项</v>
      </c>
      <c r="J774" s="686" t="str">
        <f t="shared" si="88"/>
        <v>211</v>
      </c>
      <c r="K774" s="686" t="str">
        <f t="shared" si="89"/>
        <v>21105</v>
      </c>
      <c r="L774" s="686" t="str">
        <f t="shared" si="90"/>
        <v>2110503</v>
      </c>
    </row>
    <row r="775" s="529" customFormat="1" ht="34.9" hidden="1" customHeight="1" spans="1:12">
      <c r="A775" s="484">
        <v>2110506</v>
      </c>
      <c r="B775" s="243" t="s">
        <v>708</v>
      </c>
      <c r="C775" s="300">
        <v>0</v>
      </c>
      <c r="D775" s="301">
        <v>0</v>
      </c>
      <c r="E775" s="301">
        <v>0</v>
      </c>
      <c r="F775" s="477" t="str">
        <f t="shared" si="84"/>
        <v/>
      </c>
      <c r="G775" s="477" t="str">
        <f t="shared" si="85"/>
        <v/>
      </c>
      <c r="H775" s="731" t="str">
        <f t="shared" si="86"/>
        <v>否</v>
      </c>
      <c r="I775" s="732" t="str">
        <f t="shared" si="87"/>
        <v>项</v>
      </c>
      <c r="J775" s="686" t="str">
        <f t="shared" si="88"/>
        <v>211</v>
      </c>
      <c r="K775" s="686" t="str">
        <f t="shared" si="89"/>
        <v>21105</v>
      </c>
      <c r="L775" s="686" t="str">
        <f t="shared" si="90"/>
        <v>2110506</v>
      </c>
    </row>
    <row r="776" s="529" customFormat="1" ht="34.9" hidden="1" customHeight="1" spans="1:12">
      <c r="A776" s="484">
        <v>2110507</v>
      </c>
      <c r="B776" s="243" t="s">
        <v>709</v>
      </c>
      <c r="C776" s="300">
        <v>0</v>
      </c>
      <c r="D776" s="301">
        <v>0</v>
      </c>
      <c r="E776" s="548">
        <v>0</v>
      </c>
      <c r="F776" s="477" t="str">
        <f t="shared" si="84"/>
        <v/>
      </c>
      <c r="G776" s="477" t="str">
        <f t="shared" si="85"/>
        <v/>
      </c>
      <c r="H776" s="731" t="str">
        <f t="shared" si="86"/>
        <v>否</v>
      </c>
      <c r="I776" s="732" t="str">
        <f t="shared" si="87"/>
        <v>项</v>
      </c>
      <c r="J776" s="686" t="str">
        <f t="shared" si="88"/>
        <v>211</v>
      </c>
      <c r="K776" s="686" t="str">
        <f t="shared" si="89"/>
        <v>21105</v>
      </c>
      <c r="L776" s="686" t="str">
        <f t="shared" si="90"/>
        <v>2110507</v>
      </c>
    </row>
    <row r="777" s="529" customFormat="1" ht="34.9" hidden="1" customHeight="1" spans="1:12">
      <c r="A777" s="484">
        <v>2110599</v>
      </c>
      <c r="B777" s="243" t="s">
        <v>710</v>
      </c>
      <c r="C777" s="300">
        <v>0</v>
      </c>
      <c r="D777" s="301">
        <v>0</v>
      </c>
      <c r="E777" s="548">
        <v>0</v>
      </c>
      <c r="F777" s="477" t="str">
        <f t="shared" si="84"/>
        <v/>
      </c>
      <c r="G777" s="477" t="str">
        <f t="shared" si="85"/>
        <v/>
      </c>
      <c r="H777" s="731" t="str">
        <f t="shared" si="86"/>
        <v>否</v>
      </c>
      <c r="I777" s="732" t="str">
        <f t="shared" si="87"/>
        <v>项</v>
      </c>
      <c r="J777" s="686" t="str">
        <f t="shared" si="88"/>
        <v>211</v>
      </c>
      <c r="K777" s="686" t="str">
        <f t="shared" si="89"/>
        <v>21105</v>
      </c>
      <c r="L777" s="686" t="str">
        <f t="shared" si="90"/>
        <v>2110599</v>
      </c>
    </row>
    <row r="778" s="529" customFormat="1" ht="34.9" hidden="1" customHeight="1" spans="1:12">
      <c r="A778" s="482">
        <v>21106</v>
      </c>
      <c r="B778" s="483" t="s">
        <v>711</v>
      </c>
      <c r="C778" s="297">
        <f>SUMIFS(C779:C$1300,$I779:$I$1300,"项",$K779:$K$1300,$A778)</f>
        <v>0</v>
      </c>
      <c r="D778" s="297">
        <f>SUMIFS(D779:D$1300,$I779:$I$1300,"项",$K779:$K$1300,$A778)</f>
        <v>0</v>
      </c>
      <c r="E778" s="297">
        <f>SUMIFS(E779:E$1300,$I779:$I$1300,"项",$K779:$K$1300,$A778)</f>
        <v>0</v>
      </c>
      <c r="F778" s="477" t="str">
        <f t="shared" si="84"/>
        <v/>
      </c>
      <c r="G778" s="477" t="str">
        <f t="shared" si="85"/>
        <v/>
      </c>
      <c r="H778" s="731" t="str">
        <f t="shared" si="86"/>
        <v>否</v>
      </c>
      <c r="I778" s="732" t="str">
        <f t="shared" si="87"/>
        <v>款</v>
      </c>
      <c r="J778" s="686" t="str">
        <f t="shared" si="88"/>
        <v>211</v>
      </c>
      <c r="K778" s="686" t="str">
        <f t="shared" si="89"/>
        <v>21106</v>
      </c>
      <c r="L778" s="686" t="str">
        <f t="shared" si="90"/>
        <v>21106</v>
      </c>
    </row>
    <row r="779" s="529" customFormat="1" ht="34.9" hidden="1" customHeight="1" spans="1:12">
      <c r="A779" s="484">
        <v>2110602</v>
      </c>
      <c r="B779" s="243" t="s">
        <v>712</v>
      </c>
      <c r="C779" s="300">
        <v>0</v>
      </c>
      <c r="D779" s="301">
        <v>0</v>
      </c>
      <c r="E779" s="548">
        <v>0</v>
      </c>
      <c r="F779" s="477" t="str">
        <f t="shared" si="84"/>
        <v/>
      </c>
      <c r="G779" s="477" t="str">
        <f t="shared" si="85"/>
        <v/>
      </c>
      <c r="H779" s="731" t="str">
        <f t="shared" si="86"/>
        <v>否</v>
      </c>
      <c r="I779" s="732" t="str">
        <f t="shared" si="87"/>
        <v>项</v>
      </c>
      <c r="J779" s="686" t="str">
        <f t="shared" si="88"/>
        <v>211</v>
      </c>
      <c r="K779" s="686" t="str">
        <f t="shared" si="89"/>
        <v>21106</v>
      </c>
      <c r="L779" s="686" t="str">
        <f t="shared" si="90"/>
        <v>2110602</v>
      </c>
    </row>
    <row r="780" s="529" customFormat="1" ht="34.9" hidden="1" customHeight="1" spans="1:12">
      <c r="A780" s="484">
        <v>2110603</v>
      </c>
      <c r="B780" s="243" t="s">
        <v>713</v>
      </c>
      <c r="C780" s="300">
        <v>0</v>
      </c>
      <c r="D780" s="301">
        <v>0</v>
      </c>
      <c r="E780" s="548">
        <v>0</v>
      </c>
      <c r="F780" s="477" t="str">
        <f t="shared" si="84"/>
        <v/>
      </c>
      <c r="G780" s="477" t="str">
        <f t="shared" si="85"/>
        <v/>
      </c>
      <c r="H780" s="731" t="str">
        <f t="shared" si="86"/>
        <v>否</v>
      </c>
      <c r="I780" s="732" t="str">
        <f t="shared" si="87"/>
        <v>项</v>
      </c>
      <c r="J780" s="686" t="str">
        <f t="shared" si="88"/>
        <v>211</v>
      </c>
      <c r="K780" s="686" t="str">
        <f t="shared" si="89"/>
        <v>21106</v>
      </c>
      <c r="L780" s="686" t="str">
        <f t="shared" si="90"/>
        <v>2110603</v>
      </c>
    </row>
    <row r="781" s="529" customFormat="1" ht="34.9" hidden="1" customHeight="1" spans="1:12">
      <c r="A781" s="484">
        <v>2110604</v>
      </c>
      <c r="B781" s="243" t="s">
        <v>714</v>
      </c>
      <c r="C781" s="300">
        <v>0</v>
      </c>
      <c r="D781" s="301">
        <v>0</v>
      </c>
      <c r="E781" s="301">
        <v>0</v>
      </c>
      <c r="F781" s="477" t="str">
        <f t="shared" si="84"/>
        <v/>
      </c>
      <c r="G781" s="477" t="str">
        <f t="shared" si="85"/>
        <v/>
      </c>
      <c r="H781" s="731" t="str">
        <f t="shared" si="86"/>
        <v>否</v>
      </c>
      <c r="I781" s="732" t="str">
        <f t="shared" si="87"/>
        <v>项</v>
      </c>
      <c r="J781" s="686" t="str">
        <f t="shared" si="88"/>
        <v>211</v>
      </c>
      <c r="K781" s="686" t="str">
        <f t="shared" si="89"/>
        <v>21106</v>
      </c>
      <c r="L781" s="686" t="str">
        <f t="shared" si="90"/>
        <v>2110604</v>
      </c>
    </row>
    <row r="782" s="529" customFormat="1" ht="34.9" hidden="1" customHeight="1" spans="1:12">
      <c r="A782" s="484">
        <v>2110605</v>
      </c>
      <c r="B782" s="243" t="s">
        <v>715</v>
      </c>
      <c r="C782" s="300">
        <v>0</v>
      </c>
      <c r="D782" s="301">
        <v>0</v>
      </c>
      <c r="E782" s="548">
        <v>0</v>
      </c>
      <c r="F782" s="477" t="str">
        <f t="shared" si="84"/>
        <v/>
      </c>
      <c r="G782" s="477" t="str">
        <f t="shared" si="85"/>
        <v/>
      </c>
      <c r="H782" s="731" t="str">
        <f t="shared" si="86"/>
        <v>否</v>
      </c>
      <c r="I782" s="732" t="str">
        <f t="shared" si="87"/>
        <v>项</v>
      </c>
      <c r="J782" s="686" t="str">
        <f t="shared" si="88"/>
        <v>211</v>
      </c>
      <c r="K782" s="686" t="str">
        <f t="shared" si="89"/>
        <v>21106</v>
      </c>
      <c r="L782" s="686" t="str">
        <f t="shared" si="90"/>
        <v>2110605</v>
      </c>
    </row>
    <row r="783" s="529" customFormat="1" ht="34.9" hidden="1" customHeight="1" spans="1:12">
      <c r="A783" s="484">
        <v>2110699</v>
      </c>
      <c r="B783" s="243" t="s">
        <v>716</v>
      </c>
      <c r="C783" s="300">
        <v>0</v>
      </c>
      <c r="D783" s="301">
        <v>0</v>
      </c>
      <c r="E783" s="301">
        <v>0</v>
      </c>
      <c r="F783" s="477" t="str">
        <f t="shared" si="84"/>
        <v/>
      </c>
      <c r="G783" s="477" t="str">
        <f t="shared" si="85"/>
        <v/>
      </c>
      <c r="H783" s="731" t="str">
        <f t="shared" si="86"/>
        <v>否</v>
      </c>
      <c r="I783" s="732" t="str">
        <f t="shared" si="87"/>
        <v>项</v>
      </c>
      <c r="J783" s="686" t="str">
        <f t="shared" si="88"/>
        <v>211</v>
      </c>
      <c r="K783" s="686" t="str">
        <f t="shared" si="89"/>
        <v>21106</v>
      </c>
      <c r="L783" s="686" t="str">
        <f t="shared" si="90"/>
        <v>2110699</v>
      </c>
    </row>
    <row r="784" s="529" customFormat="1" ht="34.9" customHeight="1" spans="1:12">
      <c r="A784" s="482">
        <v>21107</v>
      </c>
      <c r="B784" s="483" t="s">
        <v>717</v>
      </c>
      <c r="C784" s="693">
        <f>SUMIFS(C785:C$1300,$I785:$I$1300,"项",$K785:$K$1300,$A784)</f>
        <v>0</v>
      </c>
      <c r="D784" s="693">
        <f>SUMIFS(D785:D$1300,$I785:$I$1300,"项",$K785:$K$1300,$A784)</f>
        <v>166</v>
      </c>
      <c r="E784" s="693">
        <f>SUMIFS(E785:E$1300,$I785:$I$1300,"项",$K785:$K$1300,$A784)</f>
        <v>0</v>
      </c>
      <c r="F784" s="477" t="str">
        <f t="shared" si="84"/>
        <v/>
      </c>
      <c r="G784" s="477">
        <f t="shared" si="85"/>
        <v>0</v>
      </c>
      <c r="H784" s="731" t="str">
        <f t="shared" si="86"/>
        <v>是</v>
      </c>
      <c r="I784" s="732" t="str">
        <f t="shared" si="87"/>
        <v>款</v>
      </c>
      <c r="J784" s="686" t="str">
        <f t="shared" si="88"/>
        <v>211</v>
      </c>
      <c r="K784" s="686" t="str">
        <f t="shared" si="89"/>
        <v>21107</v>
      </c>
      <c r="L784" s="686" t="str">
        <f t="shared" si="90"/>
        <v>21107</v>
      </c>
    </row>
    <row r="785" s="529" customFormat="1" ht="34.9" hidden="1" customHeight="1" spans="1:12">
      <c r="A785" s="484">
        <v>2110704</v>
      </c>
      <c r="B785" s="243" t="s">
        <v>718</v>
      </c>
      <c r="C785" s="300">
        <v>0</v>
      </c>
      <c r="D785" s="301">
        <v>0</v>
      </c>
      <c r="E785" s="301">
        <v>0</v>
      </c>
      <c r="F785" s="477" t="str">
        <f t="shared" si="84"/>
        <v/>
      </c>
      <c r="G785" s="477" t="str">
        <f t="shared" si="85"/>
        <v/>
      </c>
      <c r="H785" s="731" t="str">
        <f t="shared" si="86"/>
        <v>否</v>
      </c>
      <c r="I785" s="732" t="str">
        <f t="shared" si="87"/>
        <v>项</v>
      </c>
      <c r="J785" s="686" t="str">
        <f t="shared" si="88"/>
        <v>211</v>
      </c>
      <c r="K785" s="686" t="str">
        <f t="shared" si="89"/>
        <v>21107</v>
      </c>
      <c r="L785" s="686" t="str">
        <f t="shared" si="90"/>
        <v>2110704</v>
      </c>
    </row>
    <row r="786" s="529" customFormat="1" ht="34.9" customHeight="1" spans="1:12">
      <c r="A786" s="484">
        <v>2110799</v>
      </c>
      <c r="B786" s="243" t="s">
        <v>719</v>
      </c>
      <c r="C786" s="561">
        <v>0</v>
      </c>
      <c r="D786" s="561">
        <v>166</v>
      </c>
      <c r="E786" s="478">
        <v>0</v>
      </c>
      <c r="F786" s="477" t="str">
        <f t="shared" si="84"/>
        <v/>
      </c>
      <c r="G786" s="477">
        <f t="shared" si="85"/>
        <v>0</v>
      </c>
      <c r="H786" s="731" t="str">
        <f t="shared" si="86"/>
        <v>是</v>
      </c>
      <c r="I786" s="732" t="str">
        <f t="shared" si="87"/>
        <v>项</v>
      </c>
      <c r="J786" s="686" t="str">
        <f t="shared" si="88"/>
        <v>211</v>
      </c>
      <c r="K786" s="686" t="str">
        <f t="shared" si="89"/>
        <v>21107</v>
      </c>
      <c r="L786" s="686" t="str">
        <f t="shared" si="90"/>
        <v>2110799</v>
      </c>
    </row>
    <row r="787" s="529" customFormat="1" ht="34.9" hidden="1" customHeight="1" spans="1:12">
      <c r="A787" s="482">
        <v>21108</v>
      </c>
      <c r="B787" s="483" t="s">
        <v>720</v>
      </c>
      <c r="C787" s="297">
        <f>SUMIFS(C788:C$1300,$I788:$I$1300,"项",$K788:$K$1300,$A787)</f>
        <v>0</v>
      </c>
      <c r="D787" s="297">
        <f>SUMIFS(D788:D$1300,$I788:$I$1300,"项",$K788:$K$1300,$A787)</f>
        <v>0</v>
      </c>
      <c r="E787" s="297">
        <f>SUMIFS(E788:E$1300,$I788:$I$1300,"项",$K788:$K$1300,$A787)</f>
        <v>0</v>
      </c>
      <c r="F787" s="477" t="str">
        <f t="shared" si="84"/>
        <v/>
      </c>
      <c r="G787" s="477" t="str">
        <f t="shared" si="85"/>
        <v/>
      </c>
      <c r="H787" s="731" t="str">
        <f t="shared" si="86"/>
        <v>否</v>
      </c>
      <c r="I787" s="732" t="str">
        <f t="shared" si="87"/>
        <v>款</v>
      </c>
      <c r="J787" s="686" t="str">
        <f t="shared" si="88"/>
        <v>211</v>
      </c>
      <c r="K787" s="686" t="str">
        <f t="shared" si="89"/>
        <v>21108</v>
      </c>
      <c r="L787" s="686" t="str">
        <f t="shared" si="90"/>
        <v>21108</v>
      </c>
    </row>
    <row r="788" s="529" customFormat="1" ht="34.9" hidden="1" customHeight="1" spans="1:12">
      <c r="A788" s="484">
        <v>2110804</v>
      </c>
      <c r="B788" s="243" t="s">
        <v>721</v>
      </c>
      <c r="C788" s="300">
        <v>0</v>
      </c>
      <c r="D788" s="301">
        <v>0</v>
      </c>
      <c r="E788" s="548">
        <v>0</v>
      </c>
      <c r="F788" s="477" t="str">
        <f t="shared" si="84"/>
        <v/>
      </c>
      <c r="G788" s="477" t="str">
        <f t="shared" si="85"/>
        <v/>
      </c>
      <c r="H788" s="731" t="str">
        <f t="shared" si="86"/>
        <v>否</v>
      </c>
      <c r="I788" s="732" t="str">
        <f t="shared" si="87"/>
        <v>项</v>
      </c>
      <c r="J788" s="686" t="str">
        <f t="shared" si="88"/>
        <v>211</v>
      </c>
      <c r="K788" s="686" t="str">
        <f t="shared" si="89"/>
        <v>21108</v>
      </c>
      <c r="L788" s="686" t="str">
        <f t="shared" si="90"/>
        <v>2110804</v>
      </c>
    </row>
    <row r="789" s="529" customFormat="1" ht="34.9" hidden="1" customHeight="1" spans="1:12">
      <c r="A789" s="484">
        <v>2110899</v>
      </c>
      <c r="B789" s="243" t="s">
        <v>722</v>
      </c>
      <c r="C789" s="300">
        <v>0</v>
      </c>
      <c r="D789" s="301">
        <v>0</v>
      </c>
      <c r="E789" s="548">
        <v>0</v>
      </c>
      <c r="F789" s="477" t="str">
        <f t="shared" si="84"/>
        <v/>
      </c>
      <c r="G789" s="477" t="str">
        <f t="shared" si="85"/>
        <v/>
      </c>
      <c r="H789" s="731" t="str">
        <f t="shared" si="86"/>
        <v>否</v>
      </c>
      <c r="I789" s="732" t="str">
        <f t="shared" si="87"/>
        <v>项</v>
      </c>
      <c r="J789" s="686" t="str">
        <f t="shared" si="88"/>
        <v>211</v>
      </c>
      <c r="K789" s="686" t="str">
        <f t="shared" si="89"/>
        <v>21108</v>
      </c>
      <c r="L789" s="686" t="str">
        <f t="shared" si="90"/>
        <v>2110899</v>
      </c>
    </row>
    <row r="790" s="529" customFormat="1" ht="34.9" hidden="1" customHeight="1" spans="1:12">
      <c r="A790" s="482">
        <v>21109</v>
      </c>
      <c r="B790" s="483" t="s">
        <v>723</v>
      </c>
      <c r="C790" s="297">
        <f>SUMIFS(C791:C$1300,$I791:$I$1300,"项",$K791:$K$1300,$A790)</f>
        <v>0</v>
      </c>
      <c r="D790" s="297">
        <f>SUMIFS(D791:D$1300,$I791:$I$1300,"项",$K791:$K$1300,$A790)</f>
        <v>0</v>
      </c>
      <c r="E790" s="297">
        <f>SUMIFS(E791:E$1300,$I791:$I$1300,"项",$K791:$K$1300,$A790)</f>
        <v>0</v>
      </c>
      <c r="F790" s="477" t="str">
        <f t="shared" si="84"/>
        <v/>
      </c>
      <c r="G790" s="477" t="str">
        <f t="shared" si="85"/>
        <v/>
      </c>
      <c r="H790" s="731" t="str">
        <f t="shared" si="86"/>
        <v>否</v>
      </c>
      <c r="I790" s="732" t="str">
        <f t="shared" si="87"/>
        <v>款</v>
      </c>
      <c r="J790" s="686" t="str">
        <f t="shared" si="88"/>
        <v>211</v>
      </c>
      <c r="K790" s="686" t="str">
        <f t="shared" si="89"/>
        <v>21109</v>
      </c>
      <c r="L790" s="686" t="str">
        <f t="shared" si="90"/>
        <v>21109</v>
      </c>
    </row>
    <row r="791" s="529" customFormat="1" ht="34.9" hidden="1" customHeight="1" spans="1:12">
      <c r="A791" s="484">
        <v>2110901</v>
      </c>
      <c r="B791" s="243" t="s">
        <v>724</v>
      </c>
      <c r="C791" s="300">
        <v>0</v>
      </c>
      <c r="D791" s="301">
        <v>0</v>
      </c>
      <c r="E791" s="301">
        <v>0</v>
      </c>
      <c r="F791" s="477" t="str">
        <f t="shared" si="84"/>
        <v/>
      </c>
      <c r="G791" s="477" t="str">
        <f t="shared" si="85"/>
        <v/>
      </c>
      <c r="H791" s="731" t="str">
        <f t="shared" si="86"/>
        <v>否</v>
      </c>
      <c r="I791" s="732" t="str">
        <f t="shared" si="87"/>
        <v>项</v>
      </c>
      <c r="J791" s="686" t="str">
        <f t="shared" si="88"/>
        <v>211</v>
      </c>
      <c r="K791" s="686" t="str">
        <f t="shared" si="89"/>
        <v>21109</v>
      </c>
      <c r="L791" s="686" t="str">
        <f t="shared" si="90"/>
        <v>2110901</v>
      </c>
    </row>
    <row r="792" s="529" customFormat="1" ht="34.9" customHeight="1" spans="1:12">
      <c r="A792" s="482">
        <v>21110</v>
      </c>
      <c r="B792" s="483" t="s">
        <v>725</v>
      </c>
      <c r="C792" s="693">
        <f>SUMIFS(C793:C$1300,$I793:$I$1300,"项",$K793:$K$1300,$A792)</f>
        <v>706</v>
      </c>
      <c r="D792" s="693">
        <f>SUMIFS(D793:D$1300,$I793:$I$1300,"项",$K793:$K$1300,$A792)</f>
        <v>1300</v>
      </c>
      <c r="E792" s="693">
        <f>SUMIFS(E793:E$1300,$I793:$I$1300,"项",$K793:$K$1300,$A792)</f>
        <v>1000</v>
      </c>
      <c r="F792" s="477">
        <f t="shared" si="84"/>
        <v>0.41643059490085</v>
      </c>
      <c r="G792" s="477">
        <f t="shared" si="85"/>
        <v>0.769230769230769</v>
      </c>
      <c r="H792" s="731" t="str">
        <f t="shared" si="86"/>
        <v>是</v>
      </c>
      <c r="I792" s="732" t="str">
        <f t="shared" si="87"/>
        <v>款</v>
      </c>
      <c r="J792" s="686" t="str">
        <f t="shared" si="88"/>
        <v>211</v>
      </c>
      <c r="K792" s="686" t="str">
        <f t="shared" si="89"/>
        <v>21110</v>
      </c>
      <c r="L792" s="686" t="str">
        <f t="shared" si="90"/>
        <v>21110</v>
      </c>
    </row>
    <row r="793" s="529" customFormat="1" ht="34.9" customHeight="1" spans="1:12">
      <c r="A793" s="484">
        <v>2111001</v>
      </c>
      <c r="B793" s="243" t="s">
        <v>726</v>
      </c>
      <c r="C793" s="561">
        <v>706</v>
      </c>
      <c r="D793" s="561">
        <v>1300</v>
      </c>
      <c r="E793" s="561">
        <v>1000</v>
      </c>
      <c r="F793" s="477">
        <f t="shared" si="84"/>
        <v>0.41643059490085</v>
      </c>
      <c r="G793" s="477">
        <f t="shared" si="85"/>
        <v>0.769230769230769</v>
      </c>
      <c r="H793" s="731" t="str">
        <f t="shared" si="86"/>
        <v>是</v>
      </c>
      <c r="I793" s="732" t="str">
        <f t="shared" si="87"/>
        <v>项</v>
      </c>
      <c r="J793" s="686" t="str">
        <f t="shared" si="88"/>
        <v>211</v>
      </c>
      <c r="K793" s="686" t="str">
        <f t="shared" si="89"/>
        <v>21110</v>
      </c>
      <c r="L793" s="686" t="str">
        <f t="shared" si="90"/>
        <v>2111001</v>
      </c>
    </row>
    <row r="794" s="529" customFormat="1" ht="34.9" hidden="1" customHeight="1" spans="1:12">
      <c r="A794" s="482">
        <v>21111</v>
      </c>
      <c r="B794" s="483" t="s">
        <v>727</v>
      </c>
      <c r="C794" s="297">
        <f>SUMIFS(C795:C$1300,$I795:$I$1300,"项",$K795:$K$1300,$A794)</f>
        <v>0</v>
      </c>
      <c r="D794" s="297">
        <f>SUMIFS(D795:D$1300,$I795:$I$1300,"项",$K795:$K$1300,$A794)</f>
        <v>0</v>
      </c>
      <c r="E794" s="297">
        <f>SUMIFS(E795:E$1300,$I795:$I$1300,"项",$K795:$K$1300,$A794)</f>
        <v>0</v>
      </c>
      <c r="F794" s="477" t="str">
        <f t="shared" si="84"/>
        <v/>
      </c>
      <c r="G794" s="477" t="str">
        <f t="shared" si="85"/>
        <v/>
      </c>
      <c r="H794" s="731" t="str">
        <f t="shared" si="86"/>
        <v>否</v>
      </c>
      <c r="I794" s="732" t="str">
        <f t="shared" si="87"/>
        <v>款</v>
      </c>
      <c r="J794" s="686" t="str">
        <f t="shared" si="88"/>
        <v>211</v>
      </c>
      <c r="K794" s="686" t="str">
        <f t="shared" si="89"/>
        <v>21111</v>
      </c>
      <c r="L794" s="686" t="str">
        <f t="shared" si="90"/>
        <v>21111</v>
      </c>
    </row>
    <row r="795" s="529" customFormat="1" ht="34.9" hidden="1" customHeight="1" spans="1:12">
      <c r="A795" s="484">
        <v>2111101</v>
      </c>
      <c r="B795" s="243" t="s">
        <v>728</v>
      </c>
      <c r="C795" s="300">
        <v>0</v>
      </c>
      <c r="D795" s="301">
        <v>0</v>
      </c>
      <c r="E795" s="301">
        <v>0</v>
      </c>
      <c r="F795" s="477" t="str">
        <f t="shared" si="84"/>
        <v/>
      </c>
      <c r="G795" s="477" t="str">
        <f t="shared" si="85"/>
        <v/>
      </c>
      <c r="H795" s="731" t="str">
        <f t="shared" si="86"/>
        <v>否</v>
      </c>
      <c r="I795" s="732" t="str">
        <f t="shared" si="87"/>
        <v>项</v>
      </c>
      <c r="J795" s="686" t="str">
        <f t="shared" si="88"/>
        <v>211</v>
      </c>
      <c r="K795" s="686" t="str">
        <f t="shared" si="89"/>
        <v>21111</v>
      </c>
      <c r="L795" s="686" t="str">
        <f t="shared" si="90"/>
        <v>2111101</v>
      </c>
    </row>
    <row r="796" s="529" customFormat="1" ht="34.9" hidden="1" customHeight="1" spans="1:12">
      <c r="A796" s="484">
        <v>2111102</v>
      </c>
      <c r="B796" s="243" t="s">
        <v>729</v>
      </c>
      <c r="C796" s="300">
        <v>0</v>
      </c>
      <c r="D796" s="301">
        <v>0</v>
      </c>
      <c r="E796" s="548">
        <v>0</v>
      </c>
      <c r="F796" s="477" t="str">
        <f t="shared" si="84"/>
        <v/>
      </c>
      <c r="G796" s="477" t="str">
        <f t="shared" si="85"/>
        <v/>
      </c>
      <c r="H796" s="731" t="str">
        <f t="shared" si="86"/>
        <v>否</v>
      </c>
      <c r="I796" s="732" t="str">
        <f t="shared" si="87"/>
        <v>项</v>
      </c>
      <c r="J796" s="686" t="str">
        <f t="shared" si="88"/>
        <v>211</v>
      </c>
      <c r="K796" s="686" t="str">
        <f t="shared" si="89"/>
        <v>21111</v>
      </c>
      <c r="L796" s="686" t="str">
        <f t="shared" si="90"/>
        <v>2111102</v>
      </c>
    </row>
    <row r="797" s="529" customFormat="1" ht="34.9" hidden="1" customHeight="1" spans="1:12">
      <c r="A797" s="484">
        <v>2111103</v>
      </c>
      <c r="B797" s="243" t="s">
        <v>730</v>
      </c>
      <c r="C797" s="300">
        <v>0</v>
      </c>
      <c r="D797" s="301">
        <v>0</v>
      </c>
      <c r="E797" s="548">
        <v>0</v>
      </c>
      <c r="F797" s="477" t="str">
        <f t="shared" si="84"/>
        <v/>
      </c>
      <c r="G797" s="477" t="str">
        <f t="shared" si="85"/>
        <v/>
      </c>
      <c r="H797" s="731" t="str">
        <f t="shared" si="86"/>
        <v>否</v>
      </c>
      <c r="I797" s="732" t="str">
        <f t="shared" si="87"/>
        <v>项</v>
      </c>
      <c r="J797" s="686" t="str">
        <f t="shared" si="88"/>
        <v>211</v>
      </c>
      <c r="K797" s="686" t="str">
        <f t="shared" si="89"/>
        <v>21111</v>
      </c>
      <c r="L797" s="686" t="str">
        <f t="shared" si="90"/>
        <v>2111103</v>
      </c>
    </row>
    <row r="798" s="529" customFormat="1" ht="34.9" hidden="1" customHeight="1" spans="1:12">
      <c r="A798" s="484">
        <v>2111104</v>
      </c>
      <c r="B798" s="243" t="s">
        <v>731</v>
      </c>
      <c r="C798" s="300">
        <v>0</v>
      </c>
      <c r="D798" s="301">
        <v>0</v>
      </c>
      <c r="E798" s="548">
        <v>0</v>
      </c>
      <c r="F798" s="477" t="str">
        <f t="shared" si="84"/>
        <v/>
      </c>
      <c r="G798" s="477" t="str">
        <f t="shared" si="85"/>
        <v/>
      </c>
      <c r="H798" s="731" t="str">
        <f t="shared" si="86"/>
        <v>否</v>
      </c>
      <c r="I798" s="732" t="str">
        <f t="shared" si="87"/>
        <v>项</v>
      </c>
      <c r="J798" s="686" t="str">
        <f t="shared" si="88"/>
        <v>211</v>
      </c>
      <c r="K798" s="686" t="str">
        <f t="shared" si="89"/>
        <v>21111</v>
      </c>
      <c r="L798" s="686" t="str">
        <f t="shared" si="90"/>
        <v>2111104</v>
      </c>
    </row>
    <row r="799" s="529" customFormat="1" ht="34.9" hidden="1" customHeight="1" spans="1:12">
      <c r="A799" s="484">
        <v>2111199</v>
      </c>
      <c r="B799" s="243" t="s">
        <v>732</v>
      </c>
      <c r="C799" s="300">
        <v>0</v>
      </c>
      <c r="D799" s="301">
        <v>0</v>
      </c>
      <c r="E799" s="548">
        <v>0</v>
      </c>
      <c r="F799" s="477" t="str">
        <f t="shared" si="84"/>
        <v/>
      </c>
      <c r="G799" s="477" t="str">
        <f t="shared" si="85"/>
        <v/>
      </c>
      <c r="H799" s="731" t="str">
        <f t="shared" si="86"/>
        <v>否</v>
      </c>
      <c r="I799" s="732" t="str">
        <f t="shared" si="87"/>
        <v>项</v>
      </c>
      <c r="J799" s="686" t="str">
        <f t="shared" si="88"/>
        <v>211</v>
      </c>
      <c r="K799" s="686" t="str">
        <f t="shared" si="89"/>
        <v>21111</v>
      </c>
      <c r="L799" s="686" t="str">
        <f t="shared" si="90"/>
        <v>2111199</v>
      </c>
    </row>
    <row r="800" s="529" customFormat="1" ht="34.9" hidden="1" customHeight="1" spans="1:12">
      <c r="A800" s="482">
        <v>21112</v>
      </c>
      <c r="B800" s="483" t="s">
        <v>733</v>
      </c>
      <c r="C800" s="297">
        <f>SUMIFS(C801:C$1300,$I801:$I$1300,"项",$K801:$K$1300,$A800)</f>
        <v>0</v>
      </c>
      <c r="D800" s="297">
        <f>SUMIFS(D801:D$1300,$I801:$I$1300,"项",$K801:$K$1300,$A800)</f>
        <v>0</v>
      </c>
      <c r="E800" s="297">
        <f>SUMIFS(E801:E$1300,$I801:$I$1300,"项",$K801:$K$1300,$A800)</f>
        <v>0</v>
      </c>
      <c r="F800" s="477" t="str">
        <f t="shared" si="84"/>
        <v/>
      </c>
      <c r="G800" s="477" t="str">
        <f t="shared" si="85"/>
        <v/>
      </c>
      <c r="H800" s="731" t="str">
        <f t="shared" si="86"/>
        <v>否</v>
      </c>
      <c r="I800" s="732" t="str">
        <f t="shared" si="87"/>
        <v>款</v>
      </c>
      <c r="J800" s="686" t="str">
        <f t="shared" si="88"/>
        <v>211</v>
      </c>
      <c r="K800" s="686" t="str">
        <f t="shared" si="89"/>
        <v>21112</v>
      </c>
      <c r="L800" s="686" t="str">
        <f t="shared" si="90"/>
        <v>21112</v>
      </c>
    </row>
    <row r="801" s="529" customFormat="1" ht="34.9" hidden="1" customHeight="1" spans="1:12">
      <c r="A801" s="484">
        <v>2111201</v>
      </c>
      <c r="B801" s="243" t="s">
        <v>734</v>
      </c>
      <c r="C801" s="300">
        <v>0</v>
      </c>
      <c r="D801" s="301">
        <v>0</v>
      </c>
      <c r="E801" s="548">
        <v>0</v>
      </c>
      <c r="F801" s="477" t="str">
        <f t="shared" si="84"/>
        <v/>
      </c>
      <c r="G801" s="477" t="str">
        <f t="shared" si="85"/>
        <v/>
      </c>
      <c r="H801" s="731" t="str">
        <f t="shared" si="86"/>
        <v>否</v>
      </c>
      <c r="I801" s="732" t="str">
        <f t="shared" si="87"/>
        <v>项</v>
      </c>
      <c r="J801" s="686" t="str">
        <f t="shared" si="88"/>
        <v>211</v>
      </c>
      <c r="K801" s="686" t="str">
        <f t="shared" si="89"/>
        <v>21112</v>
      </c>
      <c r="L801" s="686" t="str">
        <f t="shared" si="90"/>
        <v>2111201</v>
      </c>
    </row>
    <row r="802" s="529" customFormat="1" ht="34.9" hidden="1" customHeight="1" spans="1:12">
      <c r="A802" s="482">
        <v>21113</v>
      </c>
      <c r="B802" s="483" t="s">
        <v>735</v>
      </c>
      <c r="C802" s="297">
        <f>SUMIFS(C803:C$1300,$I803:$I$1300,"项",$K803:$K$1300,$A802)</f>
        <v>0</v>
      </c>
      <c r="D802" s="297">
        <f>SUMIFS(D803:D$1300,$I803:$I$1300,"项",$K803:$K$1300,$A802)</f>
        <v>0</v>
      </c>
      <c r="E802" s="297">
        <f>SUMIFS(E803:E$1300,$I803:$I$1300,"项",$K803:$K$1300,$A802)</f>
        <v>0</v>
      </c>
      <c r="F802" s="477" t="str">
        <f t="shared" si="84"/>
        <v/>
      </c>
      <c r="G802" s="477" t="str">
        <f t="shared" si="85"/>
        <v/>
      </c>
      <c r="H802" s="731" t="str">
        <f t="shared" si="86"/>
        <v>否</v>
      </c>
      <c r="I802" s="732" t="str">
        <f t="shared" si="87"/>
        <v>款</v>
      </c>
      <c r="J802" s="686" t="str">
        <f t="shared" si="88"/>
        <v>211</v>
      </c>
      <c r="K802" s="686" t="str">
        <f t="shared" si="89"/>
        <v>21113</v>
      </c>
      <c r="L802" s="686" t="str">
        <f t="shared" si="90"/>
        <v>21113</v>
      </c>
    </row>
    <row r="803" s="529" customFormat="1" ht="34.9" hidden="1" customHeight="1" spans="1:12">
      <c r="A803" s="484">
        <v>2111301</v>
      </c>
      <c r="B803" s="243" t="s">
        <v>736</v>
      </c>
      <c r="C803" s="300">
        <v>0</v>
      </c>
      <c r="D803" s="301">
        <v>0</v>
      </c>
      <c r="E803" s="548">
        <v>0</v>
      </c>
      <c r="F803" s="477" t="str">
        <f t="shared" si="84"/>
        <v/>
      </c>
      <c r="G803" s="477" t="str">
        <f t="shared" si="85"/>
        <v/>
      </c>
      <c r="H803" s="731" t="str">
        <f t="shared" si="86"/>
        <v>否</v>
      </c>
      <c r="I803" s="732" t="str">
        <f t="shared" si="87"/>
        <v>项</v>
      </c>
      <c r="J803" s="686" t="str">
        <f t="shared" si="88"/>
        <v>211</v>
      </c>
      <c r="K803" s="686" t="str">
        <f t="shared" si="89"/>
        <v>21113</v>
      </c>
      <c r="L803" s="686" t="str">
        <f t="shared" si="90"/>
        <v>2111301</v>
      </c>
    </row>
    <row r="804" s="529" customFormat="1" ht="34.9" hidden="1" customHeight="1" spans="1:12">
      <c r="A804" s="482">
        <v>21114</v>
      </c>
      <c r="B804" s="483" t="s">
        <v>737</v>
      </c>
      <c r="C804" s="297">
        <f>SUMIFS(C805:C$1300,$I805:$I$1300,"项",$K805:$K$1300,$A804)</f>
        <v>0</v>
      </c>
      <c r="D804" s="297">
        <f>SUMIFS(D805:D$1300,$I805:$I$1300,"项",$K805:$K$1300,$A804)</f>
        <v>0</v>
      </c>
      <c r="E804" s="297">
        <f>SUMIFS(E805:E$1300,$I805:$I$1300,"项",$K805:$K$1300,$A804)</f>
        <v>0</v>
      </c>
      <c r="F804" s="477" t="str">
        <f t="shared" si="84"/>
        <v/>
      </c>
      <c r="G804" s="477" t="str">
        <f t="shared" si="85"/>
        <v/>
      </c>
      <c r="H804" s="731" t="str">
        <f t="shared" si="86"/>
        <v>否</v>
      </c>
      <c r="I804" s="732" t="str">
        <f t="shared" si="87"/>
        <v>款</v>
      </c>
      <c r="J804" s="686" t="str">
        <f t="shared" si="88"/>
        <v>211</v>
      </c>
      <c r="K804" s="686" t="str">
        <f t="shared" si="89"/>
        <v>21114</v>
      </c>
      <c r="L804" s="686" t="str">
        <f t="shared" si="90"/>
        <v>21114</v>
      </c>
    </row>
    <row r="805" s="529" customFormat="1" ht="34.9" hidden="1" customHeight="1" spans="1:12">
      <c r="A805" s="484">
        <v>2111401</v>
      </c>
      <c r="B805" s="243" t="s">
        <v>151</v>
      </c>
      <c r="C805" s="300">
        <v>0</v>
      </c>
      <c r="D805" s="301">
        <v>0</v>
      </c>
      <c r="E805" s="548">
        <v>0</v>
      </c>
      <c r="F805" s="477" t="str">
        <f t="shared" si="84"/>
        <v/>
      </c>
      <c r="G805" s="477" t="str">
        <f t="shared" si="85"/>
        <v/>
      </c>
      <c r="H805" s="731" t="str">
        <f t="shared" si="86"/>
        <v>否</v>
      </c>
      <c r="I805" s="732" t="str">
        <f t="shared" si="87"/>
        <v>项</v>
      </c>
      <c r="J805" s="686" t="str">
        <f t="shared" si="88"/>
        <v>211</v>
      </c>
      <c r="K805" s="686" t="str">
        <f t="shared" si="89"/>
        <v>21114</v>
      </c>
      <c r="L805" s="686" t="str">
        <f t="shared" si="90"/>
        <v>2111401</v>
      </c>
    </row>
    <row r="806" s="529" customFormat="1" ht="34.9" hidden="1" customHeight="1" spans="1:12">
      <c r="A806" s="484">
        <v>2111402</v>
      </c>
      <c r="B806" s="243" t="s">
        <v>152</v>
      </c>
      <c r="C806" s="300">
        <v>0</v>
      </c>
      <c r="D806" s="301">
        <v>0</v>
      </c>
      <c r="E806" s="548">
        <v>0</v>
      </c>
      <c r="F806" s="477" t="str">
        <f t="shared" si="84"/>
        <v/>
      </c>
      <c r="G806" s="477" t="str">
        <f t="shared" si="85"/>
        <v/>
      </c>
      <c r="H806" s="731" t="str">
        <f t="shared" si="86"/>
        <v>否</v>
      </c>
      <c r="I806" s="732" t="str">
        <f t="shared" si="87"/>
        <v>项</v>
      </c>
      <c r="J806" s="686" t="str">
        <f t="shared" si="88"/>
        <v>211</v>
      </c>
      <c r="K806" s="686" t="str">
        <f t="shared" si="89"/>
        <v>21114</v>
      </c>
      <c r="L806" s="686" t="str">
        <f t="shared" si="90"/>
        <v>2111402</v>
      </c>
    </row>
    <row r="807" s="529" customFormat="1" ht="34.9" hidden="1" customHeight="1" spans="1:12">
      <c r="A807" s="484">
        <v>2111403</v>
      </c>
      <c r="B807" s="243" t="s">
        <v>153</v>
      </c>
      <c r="C807" s="300">
        <v>0</v>
      </c>
      <c r="D807" s="301">
        <v>0</v>
      </c>
      <c r="E807" s="548">
        <v>0</v>
      </c>
      <c r="F807" s="477" t="str">
        <f t="shared" si="84"/>
        <v/>
      </c>
      <c r="G807" s="477" t="str">
        <f t="shared" si="85"/>
        <v/>
      </c>
      <c r="H807" s="731" t="str">
        <f t="shared" si="86"/>
        <v>否</v>
      </c>
      <c r="I807" s="732" t="str">
        <f t="shared" si="87"/>
        <v>项</v>
      </c>
      <c r="J807" s="686" t="str">
        <f t="shared" si="88"/>
        <v>211</v>
      </c>
      <c r="K807" s="686" t="str">
        <f t="shared" si="89"/>
        <v>21114</v>
      </c>
      <c r="L807" s="686" t="str">
        <f t="shared" si="90"/>
        <v>2111403</v>
      </c>
    </row>
    <row r="808" s="529" customFormat="1" ht="34.9" hidden="1" customHeight="1" spans="1:12">
      <c r="A808" s="484">
        <v>2111406</v>
      </c>
      <c r="B808" s="243" t="s">
        <v>738</v>
      </c>
      <c r="C808" s="300">
        <v>0</v>
      </c>
      <c r="D808" s="301">
        <v>0</v>
      </c>
      <c r="E808" s="548">
        <v>0</v>
      </c>
      <c r="F808" s="477" t="str">
        <f t="shared" si="84"/>
        <v/>
      </c>
      <c r="G808" s="477" t="str">
        <f t="shared" si="85"/>
        <v/>
      </c>
      <c r="H808" s="731" t="str">
        <f t="shared" si="86"/>
        <v>否</v>
      </c>
      <c r="I808" s="732" t="str">
        <f t="shared" si="87"/>
        <v>项</v>
      </c>
      <c r="J808" s="686" t="str">
        <f t="shared" si="88"/>
        <v>211</v>
      </c>
      <c r="K808" s="686" t="str">
        <f t="shared" si="89"/>
        <v>21114</v>
      </c>
      <c r="L808" s="686" t="str">
        <f t="shared" si="90"/>
        <v>2111406</v>
      </c>
    </row>
    <row r="809" s="529" customFormat="1" ht="34.9" hidden="1" customHeight="1" spans="1:12">
      <c r="A809" s="484">
        <v>2111407</v>
      </c>
      <c r="B809" s="243" t="s">
        <v>739</v>
      </c>
      <c r="C809" s="300">
        <v>0</v>
      </c>
      <c r="D809" s="301">
        <v>0</v>
      </c>
      <c r="E809" s="548">
        <v>0</v>
      </c>
      <c r="F809" s="477" t="str">
        <f t="shared" si="84"/>
        <v/>
      </c>
      <c r="G809" s="477" t="str">
        <f t="shared" si="85"/>
        <v/>
      </c>
      <c r="H809" s="731" t="str">
        <f t="shared" si="86"/>
        <v>否</v>
      </c>
      <c r="I809" s="732" t="str">
        <f t="shared" si="87"/>
        <v>项</v>
      </c>
      <c r="J809" s="686" t="str">
        <f t="shared" si="88"/>
        <v>211</v>
      </c>
      <c r="K809" s="686" t="str">
        <f t="shared" si="89"/>
        <v>21114</v>
      </c>
      <c r="L809" s="686" t="str">
        <f t="shared" si="90"/>
        <v>2111407</v>
      </c>
    </row>
    <row r="810" s="529" customFormat="1" ht="34.9" hidden="1" customHeight="1" spans="1:12">
      <c r="A810" s="484">
        <v>2111408</v>
      </c>
      <c r="B810" s="243" t="s">
        <v>740</v>
      </c>
      <c r="C810" s="300">
        <v>0</v>
      </c>
      <c r="D810" s="301">
        <v>0</v>
      </c>
      <c r="E810" s="301">
        <v>0</v>
      </c>
      <c r="F810" s="477" t="str">
        <f t="shared" si="84"/>
        <v/>
      </c>
      <c r="G810" s="477" t="str">
        <f t="shared" si="85"/>
        <v/>
      </c>
      <c r="H810" s="731" t="str">
        <f t="shared" si="86"/>
        <v>否</v>
      </c>
      <c r="I810" s="732" t="str">
        <f t="shared" si="87"/>
        <v>项</v>
      </c>
      <c r="J810" s="686" t="str">
        <f t="shared" si="88"/>
        <v>211</v>
      </c>
      <c r="K810" s="686" t="str">
        <f t="shared" si="89"/>
        <v>21114</v>
      </c>
      <c r="L810" s="686" t="str">
        <f t="shared" si="90"/>
        <v>2111408</v>
      </c>
    </row>
    <row r="811" s="529" customFormat="1" ht="34.9" hidden="1" customHeight="1" spans="1:12">
      <c r="A811" s="484">
        <v>2111411</v>
      </c>
      <c r="B811" s="243" t="s">
        <v>192</v>
      </c>
      <c r="C811" s="300">
        <v>0</v>
      </c>
      <c r="D811" s="301">
        <v>0</v>
      </c>
      <c r="E811" s="548">
        <v>0</v>
      </c>
      <c r="F811" s="477" t="str">
        <f t="shared" si="84"/>
        <v/>
      </c>
      <c r="G811" s="477" t="str">
        <f t="shared" si="85"/>
        <v/>
      </c>
      <c r="H811" s="731" t="str">
        <f t="shared" si="86"/>
        <v>否</v>
      </c>
      <c r="I811" s="732" t="str">
        <f t="shared" si="87"/>
        <v>项</v>
      </c>
      <c r="J811" s="686" t="str">
        <f t="shared" si="88"/>
        <v>211</v>
      </c>
      <c r="K811" s="686" t="str">
        <f t="shared" si="89"/>
        <v>21114</v>
      </c>
      <c r="L811" s="686" t="str">
        <f t="shared" si="90"/>
        <v>2111411</v>
      </c>
    </row>
    <row r="812" s="529" customFormat="1" ht="34.9" hidden="1" customHeight="1" spans="1:12">
      <c r="A812" s="733">
        <v>2111413</v>
      </c>
      <c r="B812" s="347" t="s">
        <v>741</v>
      </c>
      <c r="C812" s="314">
        <v>0</v>
      </c>
      <c r="D812" s="716">
        <v>0</v>
      </c>
      <c r="E812" s="716">
        <v>0</v>
      </c>
      <c r="F812" s="471" t="str">
        <f t="shared" si="84"/>
        <v/>
      </c>
      <c r="G812" s="471" t="str">
        <f t="shared" si="85"/>
        <v/>
      </c>
      <c r="H812" s="731" t="str">
        <f t="shared" si="86"/>
        <v>否</v>
      </c>
      <c r="I812" s="732" t="str">
        <f t="shared" si="87"/>
        <v>项</v>
      </c>
      <c r="J812" s="686" t="str">
        <f t="shared" si="88"/>
        <v>211</v>
      </c>
      <c r="K812" s="686" t="str">
        <f t="shared" si="89"/>
        <v>21114</v>
      </c>
      <c r="L812" s="686" t="str">
        <f t="shared" si="90"/>
        <v>2111413</v>
      </c>
    </row>
    <row r="813" s="529" customFormat="1" ht="34.9" hidden="1" customHeight="1" spans="1:12">
      <c r="A813" s="484">
        <v>2111450</v>
      </c>
      <c r="B813" s="243" t="s">
        <v>160</v>
      </c>
      <c r="C813" s="300">
        <v>0</v>
      </c>
      <c r="D813" s="301">
        <v>0</v>
      </c>
      <c r="E813" s="301">
        <v>0</v>
      </c>
      <c r="F813" s="477" t="str">
        <f t="shared" si="84"/>
        <v/>
      </c>
      <c r="G813" s="477" t="str">
        <f t="shared" si="85"/>
        <v/>
      </c>
      <c r="H813" s="731" t="str">
        <f t="shared" si="86"/>
        <v>否</v>
      </c>
      <c r="I813" s="732" t="str">
        <f t="shared" si="87"/>
        <v>项</v>
      </c>
      <c r="J813" s="686" t="str">
        <f t="shared" si="88"/>
        <v>211</v>
      </c>
      <c r="K813" s="686" t="str">
        <f t="shared" si="89"/>
        <v>21114</v>
      </c>
      <c r="L813" s="686" t="str">
        <f t="shared" si="90"/>
        <v>2111450</v>
      </c>
    </row>
    <row r="814" s="529" customFormat="1" ht="34.9" hidden="1" customHeight="1" spans="1:12">
      <c r="A814" s="484">
        <v>2111499</v>
      </c>
      <c r="B814" s="243" t="s">
        <v>742</v>
      </c>
      <c r="C814" s="300">
        <v>0</v>
      </c>
      <c r="D814" s="301">
        <v>0</v>
      </c>
      <c r="E814" s="548">
        <v>0</v>
      </c>
      <c r="F814" s="477" t="str">
        <f t="shared" si="84"/>
        <v/>
      </c>
      <c r="G814" s="477" t="str">
        <f t="shared" si="85"/>
        <v/>
      </c>
      <c r="H814" s="731" t="str">
        <f t="shared" si="86"/>
        <v>否</v>
      </c>
      <c r="I814" s="732" t="str">
        <f t="shared" si="87"/>
        <v>项</v>
      </c>
      <c r="J814" s="686" t="str">
        <f t="shared" si="88"/>
        <v>211</v>
      </c>
      <c r="K814" s="686" t="str">
        <f t="shared" si="89"/>
        <v>21114</v>
      </c>
      <c r="L814" s="686" t="str">
        <f t="shared" si="90"/>
        <v>2111499</v>
      </c>
    </row>
    <row r="815" s="529" customFormat="1" ht="34.9" customHeight="1" spans="1:12">
      <c r="A815" s="482">
        <v>21199</v>
      </c>
      <c r="B815" s="483" t="s">
        <v>743</v>
      </c>
      <c r="C815" s="693">
        <f>SUMIFS(C816:C$1300,$I816:$I$1300,"项",$K816:$K$1300,$A815)</f>
        <v>1000</v>
      </c>
      <c r="D815" s="693">
        <f>SUMIFS(D816:D$1300,$I816:$I$1300,"项",$K816:$K$1300,$A815)</f>
        <v>504</v>
      </c>
      <c r="E815" s="693">
        <f>SUMIFS(E816:E$1300,$I816:$I$1300,"项",$K816:$K$1300,$A815)</f>
        <v>0</v>
      </c>
      <c r="F815" s="477">
        <f t="shared" si="84"/>
        <v>-1</v>
      </c>
      <c r="G815" s="477">
        <f t="shared" si="85"/>
        <v>0</v>
      </c>
      <c r="H815" s="731" t="str">
        <f t="shared" si="86"/>
        <v>是</v>
      </c>
      <c r="I815" s="732" t="str">
        <f t="shared" si="87"/>
        <v>款</v>
      </c>
      <c r="J815" s="686" t="str">
        <f t="shared" si="88"/>
        <v>211</v>
      </c>
      <c r="K815" s="686" t="str">
        <f t="shared" si="89"/>
        <v>21199</v>
      </c>
      <c r="L815" s="686" t="str">
        <f t="shared" si="90"/>
        <v>21199</v>
      </c>
    </row>
    <row r="816" s="529" customFormat="1" ht="34.9" customHeight="1" spans="1:12">
      <c r="A816" s="484" t="s">
        <v>744</v>
      </c>
      <c r="B816" s="243" t="s">
        <v>745</v>
      </c>
      <c r="C816" s="561">
        <v>1000</v>
      </c>
      <c r="D816" s="561">
        <v>504</v>
      </c>
      <c r="E816" s="478">
        <v>0</v>
      </c>
      <c r="F816" s="477">
        <f t="shared" si="84"/>
        <v>-1</v>
      </c>
      <c r="G816" s="477">
        <f t="shared" si="85"/>
        <v>0</v>
      </c>
      <c r="H816" s="731" t="str">
        <f t="shared" si="86"/>
        <v>是</v>
      </c>
      <c r="I816" s="732" t="str">
        <f t="shared" si="87"/>
        <v>项</v>
      </c>
      <c r="J816" s="686" t="str">
        <f t="shared" si="88"/>
        <v>211</v>
      </c>
      <c r="K816" s="686" t="str">
        <f t="shared" si="89"/>
        <v>21199</v>
      </c>
      <c r="L816" s="686" t="str">
        <f t="shared" si="90"/>
        <v>2119999</v>
      </c>
    </row>
    <row r="817" s="529" customFormat="1" ht="34.9" customHeight="1" spans="1:12">
      <c r="A817" s="730">
        <v>212</v>
      </c>
      <c r="B817" s="185" t="s">
        <v>103</v>
      </c>
      <c r="C817" s="353">
        <f>SUMIFS(C818:C$1300,$I818:$I$1300,"款",$J818:$J$1300,$A817)</f>
        <v>3556</v>
      </c>
      <c r="D817" s="353">
        <f>SUMIFS(D818:D$1300,$I818:$I$1300,"款",$J818:$J$1300,$A817)</f>
        <v>6186</v>
      </c>
      <c r="E817" s="353">
        <f>SUMIFS(E818:E$1300,$I818:$I$1300,"款",$J818:$J$1300,$A817)</f>
        <v>4127</v>
      </c>
      <c r="F817" s="471">
        <f t="shared" si="84"/>
        <v>0.160573678290214</v>
      </c>
      <c r="G817" s="471">
        <f t="shared" si="85"/>
        <v>0.667151632719043</v>
      </c>
      <c r="H817" s="731" t="str">
        <f t="shared" si="86"/>
        <v>是</v>
      </c>
      <c r="I817" s="732" t="str">
        <f t="shared" si="87"/>
        <v>类</v>
      </c>
      <c r="J817" s="686" t="str">
        <f t="shared" si="88"/>
        <v>212</v>
      </c>
      <c r="K817" s="686" t="str">
        <f t="shared" si="89"/>
        <v>212</v>
      </c>
      <c r="L817" s="686" t="str">
        <f t="shared" si="90"/>
        <v>212</v>
      </c>
    </row>
    <row r="818" s="529" customFormat="1" ht="34.9" customHeight="1" spans="1:12">
      <c r="A818" s="482">
        <v>21201</v>
      </c>
      <c r="B818" s="483" t="s">
        <v>746</v>
      </c>
      <c r="C818" s="693">
        <f>SUMIFS(C819:C$1300,$I819:$I$1300,"项",$K819:$K$1300,$A818)</f>
        <v>1751</v>
      </c>
      <c r="D818" s="693">
        <f>SUMIFS(D819:D$1300,$I819:$I$1300,"项",$K819:$K$1300,$A818)</f>
        <v>2725</v>
      </c>
      <c r="E818" s="693">
        <f>SUMIFS(E819:E$1300,$I819:$I$1300,"项",$K819:$K$1300,$A818)</f>
        <v>1868</v>
      </c>
      <c r="F818" s="477">
        <f t="shared" si="84"/>
        <v>0.0668189605939462</v>
      </c>
      <c r="G818" s="477">
        <f t="shared" si="85"/>
        <v>0.685504587155963</v>
      </c>
      <c r="H818" s="731" t="str">
        <f t="shared" si="86"/>
        <v>是</v>
      </c>
      <c r="I818" s="732" t="str">
        <f t="shared" si="87"/>
        <v>款</v>
      </c>
      <c r="J818" s="686" t="str">
        <f t="shared" si="88"/>
        <v>212</v>
      </c>
      <c r="K818" s="686" t="str">
        <f t="shared" si="89"/>
        <v>21201</v>
      </c>
      <c r="L818" s="686" t="str">
        <f t="shared" si="90"/>
        <v>21201</v>
      </c>
    </row>
    <row r="819" s="529" customFormat="1" ht="34.9" customHeight="1" spans="1:12">
      <c r="A819" s="484">
        <v>2120101</v>
      </c>
      <c r="B819" s="243" t="s">
        <v>151</v>
      </c>
      <c r="C819" s="561">
        <v>404</v>
      </c>
      <c r="D819" s="561">
        <v>392</v>
      </c>
      <c r="E819" s="478">
        <v>475</v>
      </c>
      <c r="F819" s="477">
        <f t="shared" si="84"/>
        <v>0.175742574257426</v>
      </c>
      <c r="G819" s="477">
        <f t="shared" si="85"/>
        <v>1.21173469387755</v>
      </c>
      <c r="H819" s="731" t="str">
        <f t="shared" si="86"/>
        <v>是</v>
      </c>
      <c r="I819" s="732" t="str">
        <f t="shared" si="87"/>
        <v>项</v>
      </c>
      <c r="J819" s="686" t="str">
        <f t="shared" si="88"/>
        <v>212</v>
      </c>
      <c r="K819" s="686" t="str">
        <f t="shared" si="89"/>
        <v>21201</v>
      </c>
      <c r="L819" s="686" t="str">
        <f t="shared" si="90"/>
        <v>2120101</v>
      </c>
    </row>
    <row r="820" s="529" customFormat="1" ht="34.9" customHeight="1" spans="1:12">
      <c r="A820" s="484">
        <v>2120102</v>
      </c>
      <c r="B820" s="243" t="s">
        <v>152</v>
      </c>
      <c r="C820" s="561">
        <v>5</v>
      </c>
      <c r="D820" s="561">
        <v>0</v>
      </c>
      <c r="E820" s="478">
        <v>3</v>
      </c>
      <c r="F820" s="477">
        <f t="shared" si="84"/>
        <v>-0.4</v>
      </c>
      <c r="G820" s="477" t="str">
        <f t="shared" si="85"/>
        <v/>
      </c>
      <c r="H820" s="731" t="str">
        <f t="shared" si="86"/>
        <v>是</v>
      </c>
      <c r="I820" s="732" t="str">
        <f t="shared" si="87"/>
        <v>项</v>
      </c>
      <c r="J820" s="686" t="str">
        <f t="shared" si="88"/>
        <v>212</v>
      </c>
      <c r="K820" s="686" t="str">
        <f t="shared" si="89"/>
        <v>21201</v>
      </c>
      <c r="L820" s="686" t="str">
        <f t="shared" si="90"/>
        <v>2120102</v>
      </c>
    </row>
    <row r="821" s="529" customFormat="1" ht="34.9" hidden="1" customHeight="1" spans="1:12">
      <c r="A821" s="484">
        <v>2120103</v>
      </c>
      <c r="B821" s="243" t="s">
        <v>153</v>
      </c>
      <c r="C821" s="300">
        <v>0</v>
      </c>
      <c r="D821" s="301">
        <v>0</v>
      </c>
      <c r="E821" s="548">
        <v>0</v>
      </c>
      <c r="F821" s="477" t="str">
        <f t="shared" si="84"/>
        <v/>
      </c>
      <c r="G821" s="477" t="str">
        <f t="shared" si="85"/>
        <v/>
      </c>
      <c r="H821" s="731" t="str">
        <f t="shared" si="86"/>
        <v>否</v>
      </c>
      <c r="I821" s="732" t="str">
        <f t="shared" si="87"/>
        <v>项</v>
      </c>
      <c r="J821" s="686" t="str">
        <f t="shared" si="88"/>
        <v>212</v>
      </c>
      <c r="K821" s="686" t="str">
        <f t="shared" si="89"/>
        <v>21201</v>
      </c>
      <c r="L821" s="686" t="str">
        <f t="shared" si="90"/>
        <v>2120103</v>
      </c>
    </row>
    <row r="822" s="529" customFormat="1" ht="34.9" customHeight="1" spans="1:12">
      <c r="A822" s="484">
        <v>2120104</v>
      </c>
      <c r="B822" s="243" t="s">
        <v>747</v>
      </c>
      <c r="C822" s="561">
        <v>189</v>
      </c>
      <c r="D822" s="561">
        <v>252</v>
      </c>
      <c r="E822" s="478">
        <v>172</v>
      </c>
      <c r="F822" s="477">
        <f t="shared" si="84"/>
        <v>-0.08994708994709</v>
      </c>
      <c r="G822" s="477">
        <f t="shared" si="85"/>
        <v>0.682539682539683</v>
      </c>
      <c r="H822" s="731" t="str">
        <f t="shared" si="86"/>
        <v>是</v>
      </c>
      <c r="I822" s="732" t="str">
        <f t="shared" si="87"/>
        <v>项</v>
      </c>
      <c r="J822" s="686" t="str">
        <f t="shared" si="88"/>
        <v>212</v>
      </c>
      <c r="K822" s="686" t="str">
        <f t="shared" si="89"/>
        <v>21201</v>
      </c>
      <c r="L822" s="686" t="str">
        <f t="shared" si="90"/>
        <v>2120104</v>
      </c>
    </row>
    <row r="823" s="529" customFormat="1" ht="34.9" hidden="1" customHeight="1" spans="1:12">
      <c r="A823" s="484">
        <v>2120105</v>
      </c>
      <c r="B823" s="243" t="s">
        <v>748</v>
      </c>
      <c r="C823" s="300">
        <v>0</v>
      </c>
      <c r="D823" s="301">
        <v>0</v>
      </c>
      <c r="E823" s="548">
        <v>0</v>
      </c>
      <c r="F823" s="477" t="str">
        <f t="shared" si="84"/>
        <v/>
      </c>
      <c r="G823" s="477" t="str">
        <f t="shared" si="85"/>
        <v/>
      </c>
      <c r="H823" s="731" t="str">
        <f t="shared" si="86"/>
        <v>否</v>
      </c>
      <c r="I823" s="732" t="str">
        <f t="shared" si="87"/>
        <v>项</v>
      </c>
      <c r="J823" s="686" t="str">
        <f t="shared" si="88"/>
        <v>212</v>
      </c>
      <c r="K823" s="686" t="str">
        <f t="shared" si="89"/>
        <v>21201</v>
      </c>
      <c r="L823" s="686" t="str">
        <f t="shared" si="90"/>
        <v>2120105</v>
      </c>
    </row>
    <row r="824" s="529" customFormat="1" ht="34.9" customHeight="1" spans="1:12">
      <c r="A824" s="484">
        <v>2120106</v>
      </c>
      <c r="B824" s="243" t="s">
        <v>749</v>
      </c>
      <c r="C824" s="561">
        <v>1047</v>
      </c>
      <c r="D824" s="561">
        <v>1967</v>
      </c>
      <c r="E824" s="561">
        <v>1090</v>
      </c>
      <c r="F824" s="477">
        <f t="shared" si="84"/>
        <v>0.0410697230181472</v>
      </c>
      <c r="G824" s="477">
        <f t="shared" si="85"/>
        <v>0.554143365531266</v>
      </c>
      <c r="H824" s="731" t="str">
        <f t="shared" si="86"/>
        <v>是</v>
      </c>
      <c r="I824" s="732" t="str">
        <f t="shared" si="87"/>
        <v>项</v>
      </c>
      <c r="J824" s="686" t="str">
        <f t="shared" si="88"/>
        <v>212</v>
      </c>
      <c r="K824" s="686" t="str">
        <f t="shared" si="89"/>
        <v>21201</v>
      </c>
      <c r="L824" s="686" t="str">
        <f t="shared" si="90"/>
        <v>2120106</v>
      </c>
    </row>
    <row r="825" s="529" customFormat="1" ht="34.9" hidden="1" customHeight="1" spans="1:12">
      <c r="A825" s="484">
        <v>2120107</v>
      </c>
      <c r="B825" s="243" t="s">
        <v>750</v>
      </c>
      <c r="C825" s="300">
        <v>0</v>
      </c>
      <c r="D825" s="301">
        <v>0</v>
      </c>
      <c r="E825" s="548">
        <v>0</v>
      </c>
      <c r="F825" s="477" t="str">
        <f t="shared" si="84"/>
        <v/>
      </c>
      <c r="G825" s="477" t="str">
        <f t="shared" si="85"/>
        <v/>
      </c>
      <c r="H825" s="731" t="str">
        <f t="shared" si="86"/>
        <v>否</v>
      </c>
      <c r="I825" s="732" t="str">
        <f t="shared" si="87"/>
        <v>项</v>
      </c>
      <c r="J825" s="686" t="str">
        <f t="shared" si="88"/>
        <v>212</v>
      </c>
      <c r="K825" s="686" t="str">
        <f t="shared" si="89"/>
        <v>21201</v>
      </c>
      <c r="L825" s="686" t="str">
        <f t="shared" si="90"/>
        <v>2120107</v>
      </c>
    </row>
    <row r="826" s="529" customFormat="1" ht="34.9" customHeight="1" spans="1:12">
      <c r="A826" s="484">
        <v>2120109</v>
      </c>
      <c r="B826" s="243" t="s">
        <v>751</v>
      </c>
      <c r="C826" s="561">
        <v>106</v>
      </c>
      <c r="D826" s="561">
        <v>114</v>
      </c>
      <c r="E826" s="561">
        <v>128</v>
      </c>
      <c r="F826" s="477">
        <f t="shared" si="84"/>
        <v>0.207547169811321</v>
      </c>
      <c r="G826" s="477">
        <f t="shared" si="85"/>
        <v>1.12280701754386</v>
      </c>
      <c r="H826" s="731" t="str">
        <f t="shared" si="86"/>
        <v>是</v>
      </c>
      <c r="I826" s="732" t="str">
        <f t="shared" si="87"/>
        <v>项</v>
      </c>
      <c r="J826" s="686" t="str">
        <f t="shared" si="88"/>
        <v>212</v>
      </c>
      <c r="K826" s="686" t="str">
        <f t="shared" si="89"/>
        <v>21201</v>
      </c>
      <c r="L826" s="686" t="str">
        <f t="shared" si="90"/>
        <v>2120109</v>
      </c>
    </row>
    <row r="827" s="529" customFormat="1" ht="34.9" hidden="1" customHeight="1" spans="1:12">
      <c r="A827" s="484">
        <v>2120110</v>
      </c>
      <c r="B827" s="243" t="s">
        <v>752</v>
      </c>
      <c r="C827" s="300">
        <v>0</v>
      </c>
      <c r="D827" s="301">
        <v>0</v>
      </c>
      <c r="E827" s="548">
        <v>0</v>
      </c>
      <c r="F827" s="477" t="str">
        <f t="shared" si="84"/>
        <v/>
      </c>
      <c r="G827" s="477" t="str">
        <f t="shared" si="85"/>
        <v/>
      </c>
      <c r="H827" s="731" t="str">
        <f t="shared" si="86"/>
        <v>否</v>
      </c>
      <c r="I827" s="732" t="str">
        <f t="shared" si="87"/>
        <v>项</v>
      </c>
      <c r="J827" s="686" t="str">
        <f t="shared" si="88"/>
        <v>212</v>
      </c>
      <c r="K827" s="686" t="str">
        <f t="shared" si="89"/>
        <v>21201</v>
      </c>
      <c r="L827" s="686" t="str">
        <f t="shared" si="90"/>
        <v>2120110</v>
      </c>
    </row>
    <row r="828" s="529" customFormat="1" ht="34.9" hidden="1" customHeight="1" spans="1:12">
      <c r="A828" s="484">
        <v>2120199</v>
      </c>
      <c r="B828" s="243" t="s">
        <v>753</v>
      </c>
      <c r="C828" s="300">
        <v>0</v>
      </c>
      <c r="D828" s="301">
        <v>0</v>
      </c>
      <c r="E828" s="548">
        <v>0</v>
      </c>
      <c r="F828" s="477" t="str">
        <f t="shared" si="84"/>
        <v/>
      </c>
      <c r="G828" s="477" t="str">
        <f t="shared" si="85"/>
        <v/>
      </c>
      <c r="H828" s="731" t="str">
        <f t="shared" si="86"/>
        <v>否</v>
      </c>
      <c r="I828" s="732" t="str">
        <f t="shared" si="87"/>
        <v>项</v>
      </c>
      <c r="J828" s="686" t="str">
        <f t="shared" si="88"/>
        <v>212</v>
      </c>
      <c r="K828" s="686" t="str">
        <f t="shared" si="89"/>
        <v>21201</v>
      </c>
      <c r="L828" s="686" t="str">
        <f t="shared" si="90"/>
        <v>2120199</v>
      </c>
    </row>
    <row r="829" s="529" customFormat="1" ht="34.9" hidden="1" customHeight="1" spans="1:12">
      <c r="A829" s="482">
        <v>21202</v>
      </c>
      <c r="B829" s="483" t="s">
        <v>754</v>
      </c>
      <c r="C829" s="297">
        <f>SUMIFS(C830:C$1300,$I830:$I$1300,"项",$K830:$K$1300,$A829)</f>
        <v>0</v>
      </c>
      <c r="D829" s="297">
        <f>SUMIFS(D830:D$1300,$I830:$I$1300,"项",$K830:$K$1300,$A829)</f>
        <v>0</v>
      </c>
      <c r="E829" s="297">
        <f>SUMIFS(E830:E$1300,$I830:$I$1300,"项",$K830:$K$1300,$A829)</f>
        <v>0</v>
      </c>
      <c r="F829" s="477" t="str">
        <f t="shared" si="84"/>
        <v/>
      </c>
      <c r="G829" s="477" t="str">
        <f t="shared" si="85"/>
        <v/>
      </c>
      <c r="H829" s="731" t="str">
        <f t="shared" si="86"/>
        <v>否</v>
      </c>
      <c r="I829" s="732" t="str">
        <f t="shared" si="87"/>
        <v>款</v>
      </c>
      <c r="J829" s="686" t="str">
        <f t="shared" si="88"/>
        <v>212</v>
      </c>
      <c r="K829" s="686" t="str">
        <f t="shared" si="89"/>
        <v>21202</v>
      </c>
      <c r="L829" s="686" t="str">
        <f t="shared" si="90"/>
        <v>21202</v>
      </c>
    </row>
    <row r="830" s="529" customFormat="1" ht="34.9" hidden="1" customHeight="1" spans="1:12">
      <c r="A830" s="484">
        <v>2120201</v>
      </c>
      <c r="B830" s="243" t="s">
        <v>755</v>
      </c>
      <c r="C830" s="300">
        <v>0</v>
      </c>
      <c r="D830" s="301">
        <v>0</v>
      </c>
      <c r="E830" s="548">
        <v>0</v>
      </c>
      <c r="F830" s="477" t="str">
        <f t="shared" si="84"/>
        <v/>
      </c>
      <c r="G830" s="477" t="str">
        <f t="shared" si="85"/>
        <v/>
      </c>
      <c r="H830" s="731" t="str">
        <f t="shared" si="86"/>
        <v>否</v>
      </c>
      <c r="I830" s="732" t="str">
        <f t="shared" si="87"/>
        <v>项</v>
      </c>
      <c r="J830" s="686" t="str">
        <f t="shared" si="88"/>
        <v>212</v>
      </c>
      <c r="K830" s="686" t="str">
        <f t="shared" si="89"/>
        <v>21202</v>
      </c>
      <c r="L830" s="686" t="str">
        <f t="shared" si="90"/>
        <v>2120201</v>
      </c>
    </row>
    <row r="831" s="529" customFormat="1" ht="34.9" customHeight="1" spans="1:12">
      <c r="A831" s="482">
        <v>21203</v>
      </c>
      <c r="B831" s="483" t="s">
        <v>756</v>
      </c>
      <c r="C831" s="693">
        <f>SUMIFS(C832:C$1300,$I832:$I$1300,"项",$K832:$K$1300,$A831)</f>
        <v>178</v>
      </c>
      <c r="D831" s="693">
        <f>SUMIFS(D832:D$1300,$I832:$I$1300,"项",$K832:$K$1300,$A831)</f>
        <v>221</v>
      </c>
      <c r="E831" s="693">
        <f>SUMIFS(E832:E$1300,$I832:$I$1300,"项",$K832:$K$1300,$A831)</f>
        <v>218</v>
      </c>
      <c r="F831" s="477">
        <f t="shared" si="84"/>
        <v>0.224719101123596</v>
      </c>
      <c r="G831" s="477">
        <f t="shared" si="85"/>
        <v>0.986425339366516</v>
      </c>
      <c r="H831" s="731" t="str">
        <f t="shared" si="86"/>
        <v>是</v>
      </c>
      <c r="I831" s="732" t="str">
        <f t="shared" si="87"/>
        <v>款</v>
      </c>
      <c r="J831" s="686" t="str">
        <f t="shared" si="88"/>
        <v>212</v>
      </c>
      <c r="K831" s="686" t="str">
        <f t="shared" si="89"/>
        <v>21203</v>
      </c>
      <c r="L831" s="686" t="str">
        <f t="shared" si="90"/>
        <v>21203</v>
      </c>
    </row>
    <row r="832" s="529" customFormat="1" ht="34.9" hidden="1" customHeight="1" spans="1:12">
      <c r="A832" s="484">
        <v>2120303</v>
      </c>
      <c r="B832" s="243" t="s">
        <v>757</v>
      </c>
      <c r="C832" s="300">
        <v>0</v>
      </c>
      <c r="D832" s="301">
        <v>0</v>
      </c>
      <c r="E832" s="548">
        <v>0</v>
      </c>
      <c r="F832" s="477" t="str">
        <f t="shared" si="84"/>
        <v/>
      </c>
      <c r="G832" s="477" t="str">
        <f t="shared" si="85"/>
        <v/>
      </c>
      <c r="H832" s="731" t="str">
        <f t="shared" si="86"/>
        <v>否</v>
      </c>
      <c r="I832" s="732" t="str">
        <f t="shared" si="87"/>
        <v>项</v>
      </c>
      <c r="J832" s="686" t="str">
        <f t="shared" si="88"/>
        <v>212</v>
      </c>
      <c r="K832" s="686" t="str">
        <f t="shared" si="89"/>
        <v>21203</v>
      </c>
      <c r="L832" s="686" t="str">
        <f t="shared" si="90"/>
        <v>2120303</v>
      </c>
    </row>
    <row r="833" s="529" customFormat="1" ht="34.9" customHeight="1" spans="1:12">
      <c r="A833" s="484">
        <v>2120399</v>
      </c>
      <c r="B833" s="243" t="s">
        <v>758</v>
      </c>
      <c r="C833" s="561">
        <v>178</v>
      </c>
      <c r="D833" s="561">
        <v>221</v>
      </c>
      <c r="E833" s="561">
        <v>218</v>
      </c>
      <c r="F833" s="477">
        <f t="shared" si="84"/>
        <v>0.224719101123596</v>
      </c>
      <c r="G833" s="477">
        <f t="shared" si="85"/>
        <v>0.986425339366516</v>
      </c>
      <c r="H833" s="731" t="str">
        <f t="shared" si="86"/>
        <v>是</v>
      </c>
      <c r="I833" s="732" t="str">
        <f t="shared" si="87"/>
        <v>项</v>
      </c>
      <c r="J833" s="686" t="str">
        <f t="shared" si="88"/>
        <v>212</v>
      </c>
      <c r="K833" s="686" t="str">
        <f t="shared" si="89"/>
        <v>21203</v>
      </c>
      <c r="L833" s="686" t="str">
        <f t="shared" si="90"/>
        <v>2120399</v>
      </c>
    </row>
    <row r="834" s="529" customFormat="1" ht="34.9" customHeight="1" spans="1:12">
      <c r="A834" s="482">
        <v>21205</v>
      </c>
      <c r="B834" s="483" t="s">
        <v>759</v>
      </c>
      <c r="C834" s="693">
        <f>SUMIFS(C835:C$1300,$I835:$I$1300,"项",$K835:$K$1300,$A834)</f>
        <v>1627</v>
      </c>
      <c r="D834" s="693">
        <f>SUMIFS(D835:D$1300,$I835:$I$1300,"项",$K835:$K$1300,$A834)</f>
        <v>2710</v>
      </c>
      <c r="E834" s="693">
        <f>SUMIFS(E835:E$1300,$I835:$I$1300,"项",$K835:$K$1300,$A834)</f>
        <v>1881</v>
      </c>
      <c r="F834" s="477">
        <f t="shared" si="84"/>
        <v>0.156115550092194</v>
      </c>
      <c r="G834" s="477">
        <f t="shared" si="85"/>
        <v>0.69409594095941</v>
      </c>
      <c r="H834" s="731" t="str">
        <f t="shared" si="86"/>
        <v>是</v>
      </c>
      <c r="I834" s="732" t="str">
        <f t="shared" si="87"/>
        <v>款</v>
      </c>
      <c r="J834" s="686" t="str">
        <f t="shared" si="88"/>
        <v>212</v>
      </c>
      <c r="K834" s="686" t="str">
        <f t="shared" si="89"/>
        <v>21205</v>
      </c>
      <c r="L834" s="686" t="str">
        <f t="shared" si="90"/>
        <v>21205</v>
      </c>
    </row>
    <row r="835" s="529" customFormat="1" ht="34.9" customHeight="1" spans="1:12">
      <c r="A835" s="484">
        <v>2120501</v>
      </c>
      <c r="B835" s="243" t="s">
        <v>760</v>
      </c>
      <c r="C835" s="561">
        <v>1627</v>
      </c>
      <c r="D835" s="561">
        <v>2710</v>
      </c>
      <c r="E835" s="561">
        <v>1881</v>
      </c>
      <c r="F835" s="477">
        <f t="shared" si="84"/>
        <v>0.156115550092194</v>
      </c>
      <c r="G835" s="477">
        <f t="shared" si="85"/>
        <v>0.69409594095941</v>
      </c>
      <c r="H835" s="731" t="str">
        <f t="shared" si="86"/>
        <v>是</v>
      </c>
      <c r="I835" s="732" t="str">
        <f t="shared" si="87"/>
        <v>项</v>
      </c>
      <c r="J835" s="686" t="str">
        <f t="shared" si="88"/>
        <v>212</v>
      </c>
      <c r="K835" s="686" t="str">
        <f t="shared" si="89"/>
        <v>21205</v>
      </c>
      <c r="L835" s="686" t="str">
        <f t="shared" si="90"/>
        <v>2120501</v>
      </c>
    </row>
    <row r="836" s="529" customFormat="1" ht="34.9" hidden="1" customHeight="1" spans="1:12">
      <c r="A836" s="482">
        <v>21206</v>
      </c>
      <c r="B836" s="483" t="s">
        <v>761</v>
      </c>
      <c r="C836" s="297">
        <f>SUMIFS(C837:C$1300,$I837:$I$1300,"项",$K837:$K$1300,$A836)</f>
        <v>0</v>
      </c>
      <c r="D836" s="297">
        <f>SUMIFS(D837:D$1300,$I837:$I$1300,"项",$K837:$K$1300,$A836)</f>
        <v>0</v>
      </c>
      <c r="E836" s="297">
        <f>SUMIFS(E837:E$1300,$I837:$I$1300,"项",$K837:$K$1300,$A836)</f>
        <v>0</v>
      </c>
      <c r="F836" s="477" t="str">
        <f t="shared" si="84"/>
        <v/>
      </c>
      <c r="G836" s="477" t="str">
        <f t="shared" si="85"/>
        <v/>
      </c>
      <c r="H836" s="731" t="str">
        <f t="shared" si="86"/>
        <v>否</v>
      </c>
      <c r="I836" s="732" t="str">
        <f t="shared" si="87"/>
        <v>款</v>
      </c>
      <c r="J836" s="686" t="str">
        <f t="shared" si="88"/>
        <v>212</v>
      </c>
      <c r="K836" s="686" t="str">
        <f t="shared" si="89"/>
        <v>21206</v>
      </c>
      <c r="L836" s="686" t="str">
        <f t="shared" si="90"/>
        <v>21206</v>
      </c>
    </row>
    <row r="837" s="529" customFormat="1" ht="34.9" hidden="1" customHeight="1" spans="1:12">
      <c r="A837" s="484">
        <v>2120601</v>
      </c>
      <c r="B837" s="243" t="s">
        <v>762</v>
      </c>
      <c r="C837" s="300">
        <v>0</v>
      </c>
      <c r="D837" s="301">
        <v>0</v>
      </c>
      <c r="E837" s="548">
        <v>0</v>
      </c>
      <c r="F837" s="477" t="str">
        <f t="shared" ref="F837:F900" si="91">IF(C837&lt;&gt;0,E837/C837-1,"")</f>
        <v/>
      </c>
      <c r="G837" s="477" t="str">
        <f t="shared" ref="G837:G900" si="92">IF(D837&lt;&gt;0,E837/D837,"")</f>
        <v/>
      </c>
      <c r="H837" s="731" t="str">
        <f t="shared" ref="H837:H900" si="93">IF(LEN(A837)=3,"是",IF(B837&lt;&gt;"",IF(SUM(C837:E837)&lt;&gt;0,"是","否"),"是"))</f>
        <v>否</v>
      </c>
      <c r="I837" s="732" t="str">
        <f t="shared" ref="I837:I900" si="94">_xlfn.IFS(LEN(A837)=3,"类",LEN(A837)=5,"款",LEN(A837)=7,"项")</f>
        <v>项</v>
      </c>
      <c r="J837" s="686" t="str">
        <f t="shared" ref="J837:J900" si="95">LEFT(A837,3)</f>
        <v>212</v>
      </c>
      <c r="K837" s="686" t="str">
        <f t="shared" ref="K837:K900" si="96">LEFT(A837,5)</f>
        <v>21206</v>
      </c>
      <c r="L837" s="686" t="str">
        <f t="shared" ref="L837:L900" si="97">LEFT(A837,7)</f>
        <v>2120601</v>
      </c>
    </row>
    <row r="838" s="529" customFormat="1" ht="34.9" customHeight="1" spans="1:12">
      <c r="A838" s="482">
        <v>21299</v>
      </c>
      <c r="B838" s="483" t="s">
        <v>763</v>
      </c>
      <c r="C838" s="693">
        <f>SUMIFS(C839:C$1300,$I839:$I$1300,"项",$K839:$K$1300,$A838)</f>
        <v>0</v>
      </c>
      <c r="D838" s="693">
        <f>SUMIFS(D839:D$1300,$I839:$I$1300,"项",$K839:$K$1300,$A838)</f>
        <v>530</v>
      </c>
      <c r="E838" s="693">
        <f>SUMIFS(E839:E$1300,$I839:$I$1300,"项",$K839:$K$1300,$A838)</f>
        <v>160</v>
      </c>
      <c r="F838" s="477" t="str">
        <f t="shared" si="91"/>
        <v/>
      </c>
      <c r="G838" s="477">
        <f t="shared" si="92"/>
        <v>0.30188679245283</v>
      </c>
      <c r="H838" s="731" t="str">
        <f t="shared" si="93"/>
        <v>是</v>
      </c>
      <c r="I838" s="732" t="str">
        <f t="shared" si="94"/>
        <v>款</v>
      </c>
      <c r="J838" s="686" t="str">
        <f t="shared" si="95"/>
        <v>212</v>
      </c>
      <c r="K838" s="686" t="str">
        <f t="shared" si="96"/>
        <v>21299</v>
      </c>
      <c r="L838" s="686" t="str">
        <f t="shared" si="97"/>
        <v>21299</v>
      </c>
    </row>
    <row r="839" s="529" customFormat="1" ht="34.9" customHeight="1" spans="1:12">
      <c r="A839" s="484">
        <v>2129999</v>
      </c>
      <c r="B839" s="243" t="s">
        <v>764</v>
      </c>
      <c r="C839" s="561">
        <v>0</v>
      </c>
      <c r="D839" s="561">
        <v>530</v>
      </c>
      <c r="E839" s="478">
        <v>160</v>
      </c>
      <c r="F839" s="477" t="str">
        <f t="shared" si="91"/>
        <v/>
      </c>
      <c r="G839" s="477">
        <f t="shared" si="92"/>
        <v>0.30188679245283</v>
      </c>
      <c r="H839" s="731" t="str">
        <f t="shared" si="93"/>
        <v>是</v>
      </c>
      <c r="I839" s="732" t="str">
        <f t="shared" si="94"/>
        <v>项</v>
      </c>
      <c r="J839" s="686" t="str">
        <f t="shared" si="95"/>
        <v>212</v>
      </c>
      <c r="K839" s="686" t="str">
        <f t="shared" si="96"/>
        <v>21299</v>
      </c>
      <c r="L839" s="686" t="str">
        <f t="shared" si="97"/>
        <v>2129999</v>
      </c>
    </row>
    <row r="840" s="529" customFormat="1" ht="34.9" customHeight="1" spans="1:12">
      <c r="A840" s="730">
        <v>213</v>
      </c>
      <c r="B840" s="185" t="s">
        <v>105</v>
      </c>
      <c r="C840" s="353">
        <f>SUMIFS(C841:C$1300,$I841:$I$1300,"款",$J841:$J$1300,$A840)</f>
        <v>83253</v>
      </c>
      <c r="D840" s="353">
        <f>SUMIFS(D841:D$1300,$I841:$I$1300,"款",$J841:$J$1300,$A840)</f>
        <v>109958</v>
      </c>
      <c r="E840" s="353">
        <f>SUMIFS(E841:E$1300,$I841:$I$1300,"款",$J841:$J$1300,$A840)</f>
        <v>78491</v>
      </c>
      <c r="F840" s="471">
        <f t="shared" si="91"/>
        <v>-0.057199139970932</v>
      </c>
      <c r="G840" s="471">
        <f t="shared" si="92"/>
        <v>0.713827097619091</v>
      </c>
      <c r="H840" s="731" t="str">
        <f t="shared" si="93"/>
        <v>是</v>
      </c>
      <c r="I840" s="732" t="str">
        <f t="shared" si="94"/>
        <v>类</v>
      </c>
      <c r="J840" s="686" t="str">
        <f t="shared" si="95"/>
        <v>213</v>
      </c>
      <c r="K840" s="686" t="str">
        <f t="shared" si="96"/>
        <v>213</v>
      </c>
      <c r="L840" s="686" t="str">
        <f t="shared" si="97"/>
        <v>213</v>
      </c>
    </row>
    <row r="841" s="529" customFormat="1" ht="34.9" customHeight="1" spans="1:12">
      <c r="A841" s="482">
        <v>21301</v>
      </c>
      <c r="B841" s="483" t="s">
        <v>765</v>
      </c>
      <c r="C841" s="693">
        <f>SUMIFS(C842:C$1300,$I842:$I$1300,"项",$K842:$K$1300,$A841)</f>
        <v>8848</v>
      </c>
      <c r="D841" s="693">
        <f>SUMIFS(D842:D$1300,$I842:$I$1300,"项",$K842:$K$1300,$A841)</f>
        <v>14655</v>
      </c>
      <c r="E841" s="693">
        <f>SUMIFS(E842:E$1300,$I842:$I$1300,"项",$K842:$K$1300,$A841)</f>
        <v>10189</v>
      </c>
      <c r="F841" s="477">
        <f t="shared" si="91"/>
        <v>0.151559674502713</v>
      </c>
      <c r="G841" s="477">
        <f t="shared" si="92"/>
        <v>0.69525759126578</v>
      </c>
      <c r="H841" s="731" t="str">
        <f t="shared" si="93"/>
        <v>是</v>
      </c>
      <c r="I841" s="732" t="str">
        <f t="shared" si="94"/>
        <v>款</v>
      </c>
      <c r="J841" s="686" t="str">
        <f t="shared" si="95"/>
        <v>213</v>
      </c>
      <c r="K841" s="686" t="str">
        <f t="shared" si="96"/>
        <v>21301</v>
      </c>
      <c r="L841" s="686" t="str">
        <f t="shared" si="97"/>
        <v>21301</v>
      </c>
    </row>
    <row r="842" s="529" customFormat="1" ht="34.9" customHeight="1" spans="1:12">
      <c r="A842" s="484">
        <v>2130101</v>
      </c>
      <c r="B842" s="243" t="s">
        <v>151</v>
      </c>
      <c r="C842" s="561">
        <v>308</v>
      </c>
      <c r="D842" s="561">
        <v>427</v>
      </c>
      <c r="E842" s="478">
        <v>469</v>
      </c>
      <c r="F842" s="477">
        <f t="shared" si="91"/>
        <v>0.522727272727273</v>
      </c>
      <c r="G842" s="477">
        <f t="shared" si="92"/>
        <v>1.09836065573771</v>
      </c>
      <c r="H842" s="731" t="str">
        <f t="shared" si="93"/>
        <v>是</v>
      </c>
      <c r="I842" s="732" t="str">
        <f t="shared" si="94"/>
        <v>项</v>
      </c>
      <c r="J842" s="686" t="str">
        <f t="shared" si="95"/>
        <v>213</v>
      </c>
      <c r="K842" s="686" t="str">
        <f t="shared" si="96"/>
        <v>21301</v>
      </c>
      <c r="L842" s="686" t="str">
        <f t="shared" si="97"/>
        <v>2130101</v>
      </c>
    </row>
    <row r="843" s="529" customFormat="1" ht="34.9" hidden="1" customHeight="1" spans="1:12">
      <c r="A843" s="484">
        <v>2130102</v>
      </c>
      <c r="B843" s="243" t="s">
        <v>152</v>
      </c>
      <c r="C843" s="300">
        <v>0</v>
      </c>
      <c r="D843" s="301">
        <v>0</v>
      </c>
      <c r="E843" s="548">
        <v>0</v>
      </c>
      <c r="F843" s="477" t="str">
        <f t="shared" si="91"/>
        <v/>
      </c>
      <c r="G843" s="477" t="str">
        <f t="shared" si="92"/>
        <v/>
      </c>
      <c r="H843" s="731" t="str">
        <f t="shared" si="93"/>
        <v>否</v>
      </c>
      <c r="I843" s="732" t="str">
        <f t="shared" si="94"/>
        <v>项</v>
      </c>
      <c r="J843" s="686" t="str">
        <f t="shared" si="95"/>
        <v>213</v>
      </c>
      <c r="K843" s="686" t="str">
        <f t="shared" si="96"/>
        <v>21301</v>
      </c>
      <c r="L843" s="686" t="str">
        <f t="shared" si="97"/>
        <v>2130102</v>
      </c>
    </row>
    <row r="844" s="529" customFormat="1" ht="34.9" hidden="1" customHeight="1" spans="1:12">
      <c r="A844" s="484">
        <v>2130103</v>
      </c>
      <c r="B844" s="243" t="s">
        <v>153</v>
      </c>
      <c r="C844" s="300">
        <v>0</v>
      </c>
      <c r="D844" s="301">
        <v>0</v>
      </c>
      <c r="E844" s="548">
        <v>0</v>
      </c>
      <c r="F844" s="477" t="str">
        <f t="shared" si="91"/>
        <v/>
      </c>
      <c r="G844" s="477" t="str">
        <f t="shared" si="92"/>
        <v/>
      </c>
      <c r="H844" s="731" t="str">
        <f t="shared" si="93"/>
        <v>否</v>
      </c>
      <c r="I844" s="732" t="str">
        <f t="shared" si="94"/>
        <v>项</v>
      </c>
      <c r="J844" s="686" t="str">
        <f t="shared" si="95"/>
        <v>213</v>
      </c>
      <c r="K844" s="686" t="str">
        <f t="shared" si="96"/>
        <v>21301</v>
      </c>
      <c r="L844" s="686" t="str">
        <f t="shared" si="97"/>
        <v>2130103</v>
      </c>
    </row>
    <row r="845" s="529" customFormat="1" ht="34.9" customHeight="1" spans="1:12">
      <c r="A845" s="484">
        <v>2130104</v>
      </c>
      <c r="B845" s="243" t="s">
        <v>160</v>
      </c>
      <c r="C845" s="561">
        <v>2745</v>
      </c>
      <c r="D845" s="561">
        <v>2717</v>
      </c>
      <c r="E845" s="478">
        <v>3026</v>
      </c>
      <c r="F845" s="477">
        <f t="shared" si="91"/>
        <v>0.102367941712204</v>
      </c>
      <c r="G845" s="477">
        <f t="shared" si="92"/>
        <v>1.11372837688627</v>
      </c>
      <c r="H845" s="731" t="str">
        <f t="shared" si="93"/>
        <v>是</v>
      </c>
      <c r="I845" s="732" t="str">
        <f t="shared" si="94"/>
        <v>项</v>
      </c>
      <c r="J845" s="686" t="str">
        <f t="shared" si="95"/>
        <v>213</v>
      </c>
      <c r="K845" s="686" t="str">
        <f t="shared" si="96"/>
        <v>21301</v>
      </c>
      <c r="L845" s="686" t="str">
        <f t="shared" si="97"/>
        <v>2130104</v>
      </c>
    </row>
    <row r="846" s="529" customFormat="1" ht="34.9" hidden="1" customHeight="1" spans="1:12">
      <c r="A846" s="484">
        <v>2130105</v>
      </c>
      <c r="B846" s="243" t="s">
        <v>766</v>
      </c>
      <c r="C846" s="300">
        <v>0</v>
      </c>
      <c r="D846" s="301">
        <v>0</v>
      </c>
      <c r="E846" s="548">
        <v>0</v>
      </c>
      <c r="F846" s="477" t="str">
        <f t="shared" si="91"/>
        <v/>
      </c>
      <c r="G846" s="477" t="str">
        <f t="shared" si="92"/>
        <v/>
      </c>
      <c r="H846" s="731" t="str">
        <f t="shared" si="93"/>
        <v>否</v>
      </c>
      <c r="I846" s="732" t="str">
        <f t="shared" si="94"/>
        <v>项</v>
      </c>
      <c r="J846" s="686" t="str">
        <f t="shared" si="95"/>
        <v>213</v>
      </c>
      <c r="K846" s="686" t="str">
        <f t="shared" si="96"/>
        <v>21301</v>
      </c>
      <c r="L846" s="686" t="str">
        <f t="shared" si="97"/>
        <v>2130105</v>
      </c>
    </row>
    <row r="847" s="529" customFormat="1" ht="34.9" customHeight="1" spans="1:12">
      <c r="A847" s="484">
        <v>2130106</v>
      </c>
      <c r="B847" s="243" t="s">
        <v>767</v>
      </c>
      <c r="C847" s="561">
        <v>277</v>
      </c>
      <c r="D847" s="561">
        <v>513</v>
      </c>
      <c r="E847" s="478">
        <v>100</v>
      </c>
      <c r="F847" s="477">
        <f t="shared" si="91"/>
        <v>-0.63898916967509</v>
      </c>
      <c r="G847" s="477">
        <f t="shared" si="92"/>
        <v>0.194931773879142</v>
      </c>
      <c r="H847" s="731" t="str">
        <f t="shared" si="93"/>
        <v>是</v>
      </c>
      <c r="I847" s="732" t="str">
        <f t="shared" si="94"/>
        <v>项</v>
      </c>
      <c r="J847" s="686" t="str">
        <f t="shared" si="95"/>
        <v>213</v>
      </c>
      <c r="K847" s="686" t="str">
        <f t="shared" si="96"/>
        <v>21301</v>
      </c>
      <c r="L847" s="686" t="str">
        <f t="shared" si="97"/>
        <v>2130106</v>
      </c>
    </row>
    <row r="848" s="529" customFormat="1" ht="34.9" customHeight="1" spans="1:12">
      <c r="A848" s="484">
        <v>2130108</v>
      </c>
      <c r="B848" s="243" t="s">
        <v>768</v>
      </c>
      <c r="C848" s="561">
        <v>236</v>
      </c>
      <c r="D848" s="561">
        <v>493</v>
      </c>
      <c r="E848" s="478">
        <v>150</v>
      </c>
      <c r="F848" s="477">
        <f t="shared" si="91"/>
        <v>-0.364406779661017</v>
      </c>
      <c r="G848" s="477">
        <f t="shared" si="92"/>
        <v>0.304259634888438</v>
      </c>
      <c r="H848" s="731" t="str">
        <f t="shared" si="93"/>
        <v>是</v>
      </c>
      <c r="I848" s="732" t="str">
        <f t="shared" si="94"/>
        <v>项</v>
      </c>
      <c r="J848" s="686" t="str">
        <f t="shared" si="95"/>
        <v>213</v>
      </c>
      <c r="K848" s="686" t="str">
        <f t="shared" si="96"/>
        <v>21301</v>
      </c>
      <c r="L848" s="686" t="str">
        <f t="shared" si="97"/>
        <v>2130108</v>
      </c>
    </row>
    <row r="849" s="529" customFormat="1" ht="34.9" customHeight="1" spans="1:12">
      <c r="A849" s="484">
        <v>2130109</v>
      </c>
      <c r="B849" s="243" t="s">
        <v>769</v>
      </c>
      <c r="C849" s="561">
        <v>0</v>
      </c>
      <c r="D849" s="561">
        <v>13</v>
      </c>
      <c r="E849" s="478">
        <v>21</v>
      </c>
      <c r="F849" s="477" t="str">
        <f t="shared" si="91"/>
        <v/>
      </c>
      <c r="G849" s="477">
        <f t="shared" si="92"/>
        <v>1.61538461538462</v>
      </c>
      <c r="H849" s="731" t="str">
        <f t="shared" si="93"/>
        <v>是</v>
      </c>
      <c r="I849" s="732" t="str">
        <f t="shared" si="94"/>
        <v>项</v>
      </c>
      <c r="J849" s="686" t="str">
        <f t="shared" si="95"/>
        <v>213</v>
      </c>
      <c r="K849" s="686" t="str">
        <f t="shared" si="96"/>
        <v>21301</v>
      </c>
      <c r="L849" s="686" t="str">
        <f t="shared" si="97"/>
        <v>2130109</v>
      </c>
    </row>
    <row r="850" s="529" customFormat="1" ht="34.9" customHeight="1" spans="1:12">
      <c r="A850" s="484">
        <v>2130110</v>
      </c>
      <c r="B850" s="243" t="s">
        <v>770</v>
      </c>
      <c r="C850" s="561">
        <v>0</v>
      </c>
      <c r="D850" s="561">
        <v>683</v>
      </c>
      <c r="E850" s="478">
        <v>694</v>
      </c>
      <c r="F850" s="477" t="str">
        <f t="shared" si="91"/>
        <v/>
      </c>
      <c r="G850" s="477">
        <f t="shared" si="92"/>
        <v>1.01610541727672</v>
      </c>
      <c r="H850" s="731" t="str">
        <f t="shared" si="93"/>
        <v>是</v>
      </c>
      <c r="I850" s="732" t="str">
        <f t="shared" si="94"/>
        <v>项</v>
      </c>
      <c r="J850" s="686" t="str">
        <f t="shared" si="95"/>
        <v>213</v>
      </c>
      <c r="K850" s="686" t="str">
        <f t="shared" si="96"/>
        <v>21301</v>
      </c>
      <c r="L850" s="686" t="str">
        <f t="shared" si="97"/>
        <v>2130110</v>
      </c>
    </row>
    <row r="851" s="529" customFormat="1" ht="34.9" customHeight="1" spans="1:12">
      <c r="A851" s="484">
        <v>2130111</v>
      </c>
      <c r="B851" s="243" t="s">
        <v>771</v>
      </c>
      <c r="C851" s="561">
        <v>88</v>
      </c>
      <c r="D851" s="561">
        <v>30</v>
      </c>
      <c r="E851" s="478">
        <v>35</v>
      </c>
      <c r="F851" s="477">
        <f t="shared" si="91"/>
        <v>-0.602272727272727</v>
      </c>
      <c r="G851" s="477">
        <f t="shared" si="92"/>
        <v>1.16666666666667</v>
      </c>
      <c r="H851" s="731" t="str">
        <f t="shared" si="93"/>
        <v>是</v>
      </c>
      <c r="I851" s="732" t="str">
        <f t="shared" si="94"/>
        <v>项</v>
      </c>
      <c r="J851" s="686" t="str">
        <f t="shared" si="95"/>
        <v>213</v>
      </c>
      <c r="K851" s="686" t="str">
        <f t="shared" si="96"/>
        <v>21301</v>
      </c>
      <c r="L851" s="686" t="str">
        <f t="shared" si="97"/>
        <v>2130111</v>
      </c>
    </row>
    <row r="852" s="529" customFormat="1" ht="34.9" customHeight="1" spans="1:12">
      <c r="A852" s="484">
        <v>2130112</v>
      </c>
      <c r="B852" s="243" t="s">
        <v>772</v>
      </c>
      <c r="C852" s="561">
        <v>0</v>
      </c>
      <c r="D852" s="561">
        <v>0</v>
      </c>
      <c r="E852" s="478">
        <v>4</v>
      </c>
      <c r="F852" s="477" t="str">
        <f t="shared" si="91"/>
        <v/>
      </c>
      <c r="G852" s="477" t="str">
        <f t="shared" si="92"/>
        <v/>
      </c>
      <c r="H852" s="731" t="str">
        <f t="shared" si="93"/>
        <v>是</v>
      </c>
      <c r="I852" s="732" t="str">
        <f t="shared" si="94"/>
        <v>项</v>
      </c>
      <c r="J852" s="686" t="str">
        <f t="shared" si="95"/>
        <v>213</v>
      </c>
      <c r="K852" s="686" t="str">
        <f t="shared" si="96"/>
        <v>21301</v>
      </c>
      <c r="L852" s="686" t="str">
        <f t="shared" si="97"/>
        <v>2130112</v>
      </c>
    </row>
    <row r="853" s="529" customFormat="1" ht="34.9" hidden="1" customHeight="1" spans="1:12">
      <c r="A853" s="484">
        <v>2130114</v>
      </c>
      <c r="B853" s="243" t="s">
        <v>773</v>
      </c>
      <c r="C853" s="300">
        <v>0</v>
      </c>
      <c r="D853" s="301">
        <v>0</v>
      </c>
      <c r="E853" s="548">
        <v>0</v>
      </c>
      <c r="F853" s="477" t="str">
        <f t="shared" si="91"/>
        <v/>
      </c>
      <c r="G853" s="477" t="str">
        <f t="shared" si="92"/>
        <v/>
      </c>
      <c r="H853" s="731" t="str">
        <f t="shared" si="93"/>
        <v>否</v>
      </c>
      <c r="I853" s="732" t="str">
        <f t="shared" si="94"/>
        <v>项</v>
      </c>
      <c r="J853" s="686" t="str">
        <f t="shared" si="95"/>
        <v>213</v>
      </c>
      <c r="K853" s="686" t="str">
        <f t="shared" si="96"/>
        <v>21301</v>
      </c>
      <c r="L853" s="686" t="str">
        <f t="shared" si="97"/>
        <v>2130114</v>
      </c>
    </row>
    <row r="854" s="529" customFormat="1" ht="34.9" customHeight="1" spans="1:12">
      <c r="A854" s="484">
        <v>2130119</v>
      </c>
      <c r="B854" s="243" t="s">
        <v>774</v>
      </c>
      <c r="C854" s="561">
        <v>4</v>
      </c>
      <c r="D854" s="561">
        <v>209</v>
      </c>
      <c r="E854" s="478">
        <v>104</v>
      </c>
      <c r="F854" s="477">
        <f t="shared" si="91"/>
        <v>25</v>
      </c>
      <c r="G854" s="477">
        <f t="shared" si="92"/>
        <v>0.497607655502392</v>
      </c>
      <c r="H854" s="731" t="str">
        <f t="shared" si="93"/>
        <v>是</v>
      </c>
      <c r="I854" s="732" t="str">
        <f t="shared" si="94"/>
        <v>项</v>
      </c>
      <c r="J854" s="686" t="str">
        <f t="shared" si="95"/>
        <v>213</v>
      </c>
      <c r="K854" s="686" t="str">
        <f t="shared" si="96"/>
        <v>21301</v>
      </c>
      <c r="L854" s="686" t="str">
        <f t="shared" si="97"/>
        <v>2130119</v>
      </c>
    </row>
    <row r="855" s="529" customFormat="1" ht="34.9" customHeight="1" spans="1:12">
      <c r="A855" s="484">
        <v>2130120</v>
      </c>
      <c r="B855" s="243" t="s">
        <v>775</v>
      </c>
      <c r="C855" s="561">
        <v>1622</v>
      </c>
      <c r="D855" s="561">
        <v>1609</v>
      </c>
      <c r="E855" s="478">
        <v>1609</v>
      </c>
      <c r="F855" s="477">
        <f t="shared" si="91"/>
        <v>-0.00801479654747228</v>
      </c>
      <c r="G855" s="477">
        <f t="shared" si="92"/>
        <v>1</v>
      </c>
      <c r="H855" s="731" t="str">
        <f t="shared" si="93"/>
        <v>是</v>
      </c>
      <c r="I855" s="732" t="str">
        <f t="shared" si="94"/>
        <v>项</v>
      </c>
      <c r="J855" s="686" t="str">
        <f t="shared" si="95"/>
        <v>213</v>
      </c>
      <c r="K855" s="686" t="str">
        <f t="shared" si="96"/>
        <v>21301</v>
      </c>
      <c r="L855" s="686" t="str">
        <f t="shared" si="97"/>
        <v>2130120</v>
      </c>
    </row>
    <row r="856" s="529" customFormat="1" ht="34.9" hidden="1" customHeight="1" spans="1:12">
      <c r="A856" s="484">
        <v>2130121</v>
      </c>
      <c r="B856" s="243" t="s">
        <v>776</v>
      </c>
      <c r="C856" s="300">
        <v>0</v>
      </c>
      <c r="D856" s="301">
        <v>0</v>
      </c>
      <c r="E856" s="548">
        <v>0</v>
      </c>
      <c r="F856" s="477" t="str">
        <f t="shared" si="91"/>
        <v/>
      </c>
      <c r="G856" s="477" t="str">
        <f t="shared" si="92"/>
        <v/>
      </c>
      <c r="H856" s="731" t="str">
        <f t="shared" si="93"/>
        <v>否</v>
      </c>
      <c r="I856" s="732" t="str">
        <f t="shared" si="94"/>
        <v>项</v>
      </c>
      <c r="J856" s="686" t="str">
        <f t="shared" si="95"/>
        <v>213</v>
      </c>
      <c r="K856" s="686" t="str">
        <f t="shared" si="96"/>
        <v>21301</v>
      </c>
      <c r="L856" s="686" t="str">
        <f t="shared" si="97"/>
        <v>2130121</v>
      </c>
    </row>
    <row r="857" s="529" customFormat="1" ht="34.9" customHeight="1" spans="1:12">
      <c r="A857" s="484">
        <v>2130122</v>
      </c>
      <c r="B857" s="243" t="s">
        <v>777</v>
      </c>
      <c r="C857" s="561">
        <v>1797</v>
      </c>
      <c r="D857" s="561">
        <v>799</v>
      </c>
      <c r="E857" s="478">
        <v>515</v>
      </c>
      <c r="F857" s="477">
        <f t="shared" si="91"/>
        <v>-0.713411240957151</v>
      </c>
      <c r="G857" s="477">
        <f t="shared" si="92"/>
        <v>0.644555694618273</v>
      </c>
      <c r="H857" s="731" t="str">
        <f t="shared" si="93"/>
        <v>是</v>
      </c>
      <c r="I857" s="732" t="str">
        <f t="shared" si="94"/>
        <v>项</v>
      </c>
      <c r="J857" s="686" t="str">
        <f t="shared" si="95"/>
        <v>213</v>
      </c>
      <c r="K857" s="686" t="str">
        <f t="shared" si="96"/>
        <v>21301</v>
      </c>
      <c r="L857" s="686" t="str">
        <f t="shared" si="97"/>
        <v>2130122</v>
      </c>
    </row>
    <row r="858" s="529" customFormat="1" ht="34.9" customHeight="1" spans="1:12">
      <c r="A858" s="484">
        <v>2130124</v>
      </c>
      <c r="B858" s="243" t="s">
        <v>778</v>
      </c>
      <c r="C858" s="561">
        <v>66</v>
      </c>
      <c r="D858" s="561">
        <v>350</v>
      </c>
      <c r="E858" s="478">
        <v>114</v>
      </c>
      <c r="F858" s="477">
        <f t="shared" si="91"/>
        <v>0.727272727272727</v>
      </c>
      <c r="G858" s="477">
        <f t="shared" si="92"/>
        <v>0.325714285714286</v>
      </c>
      <c r="H858" s="731" t="str">
        <f t="shared" si="93"/>
        <v>是</v>
      </c>
      <c r="I858" s="732" t="str">
        <f t="shared" si="94"/>
        <v>项</v>
      </c>
      <c r="J858" s="686" t="str">
        <f t="shared" si="95"/>
        <v>213</v>
      </c>
      <c r="K858" s="686" t="str">
        <f t="shared" si="96"/>
        <v>21301</v>
      </c>
      <c r="L858" s="686" t="str">
        <f t="shared" si="97"/>
        <v>2130124</v>
      </c>
    </row>
    <row r="859" s="529" customFormat="1" ht="34.9" customHeight="1" spans="1:12">
      <c r="A859" s="484">
        <v>2130125</v>
      </c>
      <c r="B859" s="243" t="s">
        <v>779</v>
      </c>
      <c r="C859" s="561">
        <v>0</v>
      </c>
      <c r="D859" s="561">
        <v>1</v>
      </c>
      <c r="E859" s="478">
        <v>1</v>
      </c>
      <c r="F859" s="477" t="str">
        <f t="shared" si="91"/>
        <v/>
      </c>
      <c r="G859" s="477">
        <f t="shared" si="92"/>
        <v>1</v>
      </c>
      <c r="H859" s="731" t="str">
        <f t="shared" si="93"/>
        <v>是</v>
      </c>
      <c r="I859" s="732" t="str">
        <f t="shared" si="94"/>
        <v>项</v>
      </c>
      <c r="J859" s="686" t="str">
        <f t="shared" si="95"/>
        <v>213</v>
      </c>
      <c r="K859" s="686" t="str">
        <f t="shared" si="96"/>
        <v>21301</v>
      </c>
      <c r="L859" s="686" t="str">
        <f t="shared" si="97"/>
        <v>2130125</v>
      </c>
    </row>
    <row r="860" s="529" customFormat="1" ht="34.9" customHeight="1" spans="1:12">
      <c r="A860" s="484">
        <v>2130126</v>
      </c>
      <c r="B860" s="243" t="s">
        <v>780</v>
      </c>
      <c r="C860" s="561">
        <v>830</v>
      </c>
      <c r="D860" s="561">
        <v>2022</v>
      </c>
      <c r="E860" s="478">
        <v>683</v>
      </c>
      <c r="F860" s="477">
        <f t="shared" si="91"/>
        <v>-0.17710843373494</v>
      </c>
      <c r="G860" s="477">
        <f t="shared" si="92"/>
        <v>0.337784371909001</v>
      </c>
      <c r="H860" s="731" t="str">
        <f t="shared" si="93"/>
        <v>是</v>
      </c>
      <c r="I860" s="732" t="str">
        <f t="shared" si="94"/>
        <v>项</v>
      </c>
      <c r="J860" s="686" t="str">
        <f t="shared" si="95"/>
        <v>213</v>
      </c>
      <c r="K860" s="686" t="str">
        <f t="shared" si="96"/>
        <v>21301</v>
      </c>
      <c r="L860" s="686" t="str">
        <f t="shared" si="97"/>
        <v>2130126</v>
      </c>
    </row>
    <row r="861" s="529" customFormat="1" ht="34.9" customHeight="1" spans="1:12">
      <c r="A861" s="484">
        <v>2130135</v>
      </c>
      <c r="B861" s="243" t="s">
        <v>781</v>
      </c>
      <c r="C861" s="561">
        <v>626</v>
      </c>
      <c r="D861" s="561">
        <v>1302</v>
      </c>
      <c r="E861" s="478">
        <v>245</v>
      </c>
      <c r="F861" s="477">
        <f t="shared" si="91"/>
        <v>-0.608626198083067</v>
      </c>
      <c r="G861" s="477">
        <f t="shared" si="92"/>
        <v>0.188172043010753</v>
      </c>
      <c r="H861" s="731" t="str">
        <f t="shared" si="93"/>
        <v>是</v>
      </c>
      <c r="I861" s="732" t="str">
        <f t="shared" si="94"/>
        <v>项</v>
      </c>
      <c r="J861" s="686" t="str">
        <f t="shared" si="95"/>
        <v>213</v>
      </c>
      <c r="K861" s="686" t="str">
        <f t="shared" si="96"/>
        <v>21301</v>
      </c>
      <c r="L861" s="686" t="str">
        <f t="shared" si="97"/>
        <v>2130135</v>
      </c>
    </row>
    <row r="862" s="529" customFormat="1" ht="34.9" hidden="1" customHeight="1" spans="1:12">
      <c r="A862" s="484">
        <v>2130142</v>
      </c>
      <c r="B862" s="243" t="s">
        <v>782</v>
      </c>
      <c r="C862" s="300">
        <v>0</v>
      </c>
      <c r="D862" s="301">
        <v>0</v>
      </c>
      <c r="E862" s="301">
        <v>0</v>
      </c>
      <c r="F862" s="477" t="str">
        <f t="shared" si="91"/>
        <v/>
      </c>
      <c r="G862" s="477" t="str">
        <f t="shared" si="92"/>
        <v/>
      </c>
      <c r="H862" s="731" t="str">
        <f t="shared" si="93"/>
        <v>否</v>
      </c>
      <c r="I862" s="732" t="str">
        <f t="shared" si="94"/>
        <v>项</v>
      </c>
      <c r="J862" s="686" t="str">
        <f t="shared" si="95"/>
        <v>213</v>
      </c>
      <c r="K862" s="686" t="str">
        <f t="shared" si="96"/>
        <v>21301</v>
      </c>
      <c r="L862" s="686" t="str">
        <f t="shared" si="97"/>
        <v>2130142</v>
      </c>
    </row>
    <row r="863" s="529" customFormat="1" ht="34.9" customHeight="1" spans="1:12">
      <c r="A863" s="484">
        <v>2130148</v>
      </c>
      <c r="B863" s="243" t="s">
        <v>783</v>
      </c>
      <c r="C863" s="561">
        <v>2</v>
      </c>
      <c r="D863" s="561">
        <v>30</v>
      </c>
      <c r="E863" s="478">
        <v>0</v>
      </c>
      <c r="F863" s="477">
        <f t="shared" si="91"/>
        <v>-1</v>
      </c>
      <c r="G863" s="477">
        <f t="shared" si="92"/>
        <v>0</v>
      </c>
      <c r="H863" s="731" t="str">
        <f t="shared" si="93"/>
        <v>是</v>
      </c>
      <c r="I863" s="732" t="str">
        <f t="shared" si="94"/>
        <v>项</v>
      </c>
      <c r="J863" s="686" t="str">
        <f t="shared" si="95"/>
        <v>213</v>
      </c>
      <c r="K863" s="686" t="str">
        <f t="shared" si="96"/>
        <v>21301</v>
      </c>
      <c r="L863" s="686" t="str">
        <f t="shared" si="97"/>
        <v>2130148</v>
      </c>
    </row>
    <row r="864" s="529" customFormat="1" ht="34.9" hidden="1" customHeight="1" spans="1:12">
      <c r="A864" s="484">
        <v>2130152</v>
      </c>
      <c r="B864" s="243" t="s">
        <v>784</v>
      </c>
      <c r="C864" s="300">
        <v>0</v>
      </c>
      <c r="D864" s="301">
        <v>0</v>
      </c>
      <c r="E864" s="548">
        <v>0</v>
      </c>
      <c r="F864" s="477" t="str">
        <f t="shared" si="91"/>
        <v/>
      </c>
      <c r="G864" s="477" t="str">
        <f t="shared" si="92"/>
        <v/>
      </c>
      <c r="H864" s="731" t="str">
        <f t="shared" si="93"/>
        <v>否</v>
      </c>
      <c r="I864" s="732" t="str">
        <f t="shared" si="94"/>
        <v>项</v>
      </c>
      <c r="J864" s="686" t="str">
        <f t="shared" si="95"/>
        <v>213</v>
      </c>
      <c r="K864" s="686" t="str">
        <f t="shared" si="96"/>
        <v>21301</v>
      </c>
      <c r="L864" s="686" t="str">
        <f t="shared" si="97"/>
        <v>2130152</v>
      </c>
    </row>
    <row r="865" s="529" customFormat="1" ht="34.9" customHeight="1" spans="1:12">
      <c r="A865" s="484">
        <v>2130153</v>
      </c>
      <c r="B865" s="243" t="s">
        <v>785</v>
      </c>
      <c r="C865" s="561">
        <v>247</v>
      </c>
      <c r="D865" s="561">
        <v>3456</v>
      </c>
      <c r="E865" s="478">
        <v>2419</v>
      </c>
      <c r="F865" s="477">
        <f t="shared" si="91"/>
        <v>8.79352226720648</v>
      </c>
      <c r="G865" s="477">
        <f t="shared" si="92"/>
        <v>0.69994212962963</v>
      </c>
      <c r="H865" s="731" t="str">
        <f t="shared" si="93"/>
        <v>是</v>
      </c>
      <c r="I865" s="732" t="str">
        <f t="shared" si="94"/>
        <v>项</v>
      </c>
      <c r="J865" s="686" t="str">
        <f t="shared" si="95"/>
        <v>213</v>
      </c>
      <c r="K865" s="686" t="str">
        <f t="shared" si="96"/>
        <v>21301</v>
      </c>
      <c r="L865" s="686" t="str">
        <f t="shared" si="97"/>
        <v>2130153</v>
      </c>
    </row>
    <row r="866" s="529" customFormat="1" ht="34.9" customHeight="1" spans="1:12">
      <c r="A866" s="484">
        <v>2130199</v>
      </c>
      <c r="B866" s="243" t="s">
        <v>786</v>
      </c>
      <c r="C866" s="561">
        <v>0</v>
      </c>
      <c r="D866" s="561">
        <v>1</v>
      </c>
      <c r="E866" s="478">
        <v>0</v>
      </c>
      <c r="F866" s="477" t="str">
        <f t="shared" si="91"/>
        <v/>
      </c>
      <c r="G866" s="477">
        <f t="shared" si="92"/>
        <v>0</v>
      </c>
      <c r="H866" s="731" t="str">
        <f t="shared" si="93"/>
        <v>是</v>
      </c>
      <c r="I866" s="732" t="str">
        <f t="shared" si="94"/>
        <v>项</v>
      </c>
      <c r="J866" s="686" t="str">
        <f t="shared" si="95"/>
        <v>213</v>
      </c>
      <c r="K866" s="686" t="str">
        <f t="shared" si="96"/>
        <v>21301</v>
      </c>
      <c r="L866" s="686" t="str">
        <f t="shared" si="97"/>
        <v>2130199</v>
      </c>
    </row>
    <row r="867" s="529" customFormat="1" ht="34.9" customHeight="1" spans="1:12">
      <c r="A867" s="482">
        <v>21302</v>
      </c>
      <c r="B867" s="483" t="s">
        <v>787</v>
      </c>
      <c r="C867" s="693">
        <f>SUMIFS(C868:C$1300,$I868:$I$1300,"项",$K868:$K$1300,$A867)</f>
        <v>5659</v>
      </c>
      <c r="D867" s="693">
        <f>SUMIFS(D868:D$1300,$I868:$I$1300,"项",$K868:$K$1300,$A867)</f>
        <v>7328</v>
      </c>
      <c r="E867" s="693">
        <f>SUMIFS(E868:E$1300,$I868:$I$1300,"项",$K868:$K$1300,$A867)</f>
        <v>5648</v>
      </c>
      <c r="F867" s="477">
        <f t="shared" si="91"/>
        <v>-0.00194380632620605</v>
      </c>
      <c r="G867" s="477">
        <f t="shared" si="92"/>
        <v>0.770742358078603</v>
      </c>
      <c r="H867" s="731" t="str">
        <f t="shared" si="93"/>
        <v>是</v>
      </c>
      <c r="I867" s="732" t="str">
        <f t="shared" si="94"/>
        <v>款</v>
      </c>
      <c r="J867" s="686" t="str">
        <f t="shared" si="95"/>
        <v>213</v>
      </c>
      <c r="K867" s="686" t="str">
        <f t="shared" si="96"/>
        <v>21302</v>
      </c>
      <c r="L867" s="686" t="str">
        <f t="shared" si="97"/>
        <v>21302</v>
      </c>
    </row>
    <row r="868" s="529" customFormat="1" ht="34.9" customHeight="1" spans="1:12">
      <c r="A868" s="484">
        <v>2130201</v>
      </c>
      <c r="B868" s="243" t="s">
        <v>151</v>
      </c>
      <c r="C868" s="561">
        <v>260</v>
      </c>
      <c r="D868" s="561">
        <v>235</v>
      </c>
      <c r="E868" s="478">
        <v>240</v>
      </c>
      <c r="F868" s="477">
        <f t="shared" si="91"/>
        <v>-0.0769230769230769</v>
      </c>
      <c r="G868" s="477">
        <f t="shared" si="92"/>
        <v>1.02127659574468</v>
      </c>
      <c r="H868" s="731" t="str">
        <f t="shared" si="93"/>
        <v>是</v>
      </c>
      <c r="I868" s="732" t="str">
        <f t="shared" si="94"/>
        <v>项</v>
      </c>
      <c r="J868" s="686" t="str">
        <f t="shared" si="95"/>
        <v>213</v>
      </c>
      <c r="K868" s="686" t="str">
        <f t="shared" si="96"/>
        <v>21302</v>
      </c>
      <c r="L868" s="686" t="str">
        <f t="shared" si="97"/>
        <v>2130201</v>
      </c>
    </row>
    <row r="869" s="529" customFormat="1" ht="34.9" hidden="1" customHeight="1" spans="1:12">
      <c r="A869" s="484">
        <v>2130202</v>
      </c>
      <c r="B869" s="243" t="s">
        <v>152</v>
      </c>
      <c r="C869" s="300">
        <v>0</v>
      </c>
      <c r="D869" s="301">
        <v>0</v>
      </c>
      <c r="E869" s="548">
        <v>0</v>
      </c>
      <c r="F869" s="477" t="str">
        <f t="shared" si="91"/>
        <v/>
      </c>
      <c r="G869" s="477" t="str">
        <f t="shared" si="92"/>
        <v/>
      </c>
      <c r="H869" s="731" t="str">
        <f t="shared" si="93"/>
        <v>否</v>
      </c>
      <c r="I869" s="732" t="str">
        <f t="shared" si="94"/>
        <v>项</v>
      </c>
      <c r="J869" s="686" t="str">
        <f t="shared" si="95"/>
        <v>213</v>
      </c>
      <c r="K869" s="686" t="str">
        <f t="shared" si="96"/>
        <v>21302</v>
      </c>
      <c r="L869" s="686" t="str">
        <f t="shared" si="97"/>
        <v>2130202</v>
      </c>
    </row>
    <row r="870" s="529" customFormat="1" ht="34.9" hidden="1" customHeight="1" spans="1:12">
      <c r="A870" s="484">
        <v>2130203</v>
      </c>
      <c r="B870" s="243" t="s">
        <v>153</v>
      </c>
      <c r="C870" s="300">
        <v>0</v>
      </c>
      <c r="D870" s="301">
        <v>0</v>
      </c>
      <c r="E870" s="548">
        <v>0</v>
      </c>
      <c r="F870" s="477" t="str">
        <f t="shared" si="91"/>
        <v/>
      </c>
      <c r="G870" s="477" t="str">
        <f t="shared" si="92"/>
        <v/>
      </c>
      <c r="H870" s="731" t="str">
        <f t="shared" si="93"/>
        <v>否</v>
      </c>
      <c r="I870" s="732" t="str">
        <f t="shared" si="94"/>
        <v>项</v>
      </c>
      <c r="J870" s="686" t="str">
        <f t="shared" si="95"/>
        <v>213</v>
      </c>
      <c r="K870" s="686" t="str">
        <f t="shared" si="96"/>
        <v>21302</v>
      </c>
      <c r="L870" s="686" t="str">
        <f t="shared" si="97"/>
        <v>2130203</v>
      </c>
    </row>
    <row r="871" s="529" customFormat="1" ht="34.9" customHeight="1" spans="1:12">
      <c r="A871" s="484">
        <v>2130204</v>
      </c>
      <c r="B871" s="243" t="s">
        <v>788</v>
      </c>
      <c r="C871" s="561">
        <v>1823</v>
      </c>
      <c r="D871" s="561">
        <v>1717</v>
      </c>
      <c r="E871" s="478">
        <v>1902</v>
      </c>
      <c r="F871" s="477">
        <f t="shared" si="91"/>
        <v>0.0433351618211739</v>
      </c>
      <c r="G871" s="477">
        <f t="shared" si="92"/>
        <v>1.10774606872452</v>
      </c>
      <c r="H871" s="731" t="str">
        <f t="shared" si="93"/>
        <v>是</v>
      </c>
      <c r="I871" s="732" t="str">
        <f t="shared" si="94"/>
        <v>项</v>
      </c>
      <c r="J871" s="686" t="str">
        <f t="shared" si="95"/>
        <v>213</v>
      </c>
      <c r="K871" s="686" t="str">
        <f t="shared" si="96"/>
        <v>21302</v>
      </c>
      <c r="L871" s="686" t="str">
        <f t="shared" si="97"/>
        <v>2130204</v>
      </c>
    </row>
    <row r="872" s="529" customFormat="1" ht="34.9" customHeight="1" spans="1:12">
      <c r="A872" s="484">
        <v>2130205</v>
      </c>
      <c r="B872" s="243" t="s">
        <v>789</v>
      </c>
      <c r="C872" s="561">
        <v>189</v>
      </c>
      <c r="D872" s="561">
        <v>4091</v>
      </c>
      <c r="E872" s="478">
        <v>3105</v>
      </c>
      <c r="F872" s="477">
        <f t="shared" si="91"/>
        <v>15.4285714285714</v>
      </c>
      <c r="G872" s="477">
        <f t="shared" si="92"/>
        <v>0.75898313370814</v>
      </c>
      <c r="H872" s="731" t="str">
        <f t="shared" si="93"/>
        <v>是</v>
      </c>
      <c r="I872" s="732" t="str">
        <f t="shared" si="94"/>
        <v>项</v>
      </c>
      <c r="J872" s="686" t="str">
        <f t="shared" si="95"/>
        <v>213</v>
      </c>
      <c r="K872" s="686" t="str">
        <f t="shared" si="96"/>
        <v>21302</v>
      </c>
      <c r="L872" s="686" t="str">
        <f t="shared" si="97"/>
        <v>2130205</v>
      </c>
    </row>
    <row r="873" s="529" customFormat="1" ht="34.9" customHeight="1" spans="1:12">
      <c r="A873" s="484">
        <v>2130206</v>
      </c>
      <c r="B873" s="243" t="s">
        <v>790</v>
      </c>
      <c r="C873" s="561">
        <v>0</v>
      </c>
      <c r="D873" s="561">
        <v>116</v>
      </c>
      <c r="E873" s="478">
        <v>0</v>
      </c>
      <c r="F873" s="477" t="str">
        <f t="shared" si="91"/>
        <v/>
      </c>
      <c r="G873" s="477">
        <f t="shared" si="92"/>
        <v>0</v>
      </c>
      <c r="H873" s="731" t="str">
        <f t="shared" si="93"/>
        <v>是</v>
      </c>
      <c r="I873" s="732" t="str">
        <f t="shared" si="94"/>
        <v>项</v>
      </c>
      <c r="J873" s="686" t="str">
        <f t="shared" si="95"/>
        <v>213</v>
      </c>
      <c r="K873" s="686" t="str">
        <f t="shared" si="96"/>
        <v>21302</v>
      </c>
      <c r="L873" s="686" t="str">
        <f t="shared" si="97"/>
        <v>2130206</v>
      </c>
    </row>
    <row r="874" s="529" customFormat="1" ht="34.9" customHeight="1" spans="1:12">
      <c r="A874" s="484">
        <v>2130207</v>
      </c>
      <c r="B874" s="243" t="s">
        <v>791</v>
      </c>
      <c r="C874" s="561">
        <v>37</v>
      </c>
      <c r="D874" s="561">
        <v>10</v>
      </c>
      <c r="E874" s="478">
        <v>10</v>
      </c>
      <c r="F874" s="477">
        <f t="shared" si="91"/>
        <v>-0.72972972972973</v>
      </c>
      <c r="G874" s="477">
        <f t="shared" si="92"/>
        <v>1</v>
      </c>
      <c r="H874" s="731" t="str">
        <f t="shared" si="93"/>
        <v>是</v>
      </c>
      <c r="I874" s="732" t="str">
        <f t="shared" si="94"/>
        <v>项</v>
      </c>
      <c r="J874" s="686" t="str">
        <f t="shared" si="95"/>
        <v>213</v>
      </c>
      <c r="K874" s="686" t="str">
        <f t="shared" si="96"/>
        <v>21302</v>
      </c>
      <c r="L874" s="686" t="str">
        <f t="shared" si="97"/>
        <v>2130207</v>
      </c>
    </row>
    <row r="875" s="529" customFormat="1" ht="34.9" customHeight="1" spans="1:12">
      <c r="A875" s="484">
        <v>2130209</v>
      </c>
      <c r="B875" s="243" t="s">
        <v>792</v>
      </c>
      <c r="C875" s="561">
        <v>830</v>
      </c>
      <c r="D875" s="561">
        <v>126</v>
      </c>
      <c r="E875" s="478">
        <v>176</v>
      </c>
      <c r="F875" s="477">
        <f t="shared" si="91"/>
        <v>-0.787951807228916</v>
      </c>
      <c r="G875" s="477">
        <f t="shared" si="92"/>
        <v>1.3968253968254</v>
      </c>
      <c r="H875" s="731" t="str">
        <f t="shared" si="93"/>
        <v>是</v>
      </c>
      <c r="I875" s="732" t="str">
        <f t="shared" si="94"/>
        <v>项</v>
      </c>
      <c r="J875" s="686" t="str">
        <f t="shared" si="95"/>
        <v>213</v>
      </c>
      <c r="K875" s="686" t="str">
        <f t="shared" si="96"/>
        <v>21302</v>
      </c>
      <c r="L875" s="686" t="str">
        <f t="shared" si="97"/>
        <v>2130209</v>
      </c>
    </row>
    <row r="876" s="529" customFormat="1" ht="34.9" hidden="1" customHeight="1" spans="1:12">
      <c r="A876" s="484">
        <v>2130211</v>
      </c>
      <c r="B876" s="243" t="s">
        <v>793</v>
      </c>
      <c r="C876" s="300">
        <v>0</v>
      </c>
      <c r="D876" s="301">
        <v>0</v>
      </c>
      <c r="E876" s="548">
        <v>0</v>
      </c>
      <c r="F876" s="477" t="str">
        <f t="shared" si="91"/>
        <v/>
      </c>
      <c r="G876" s="477" t="str">
        <f t="shared" si="92"/>
        <v/>
      </c>
      <c r="H876" s="731" t="str">
        <f t="shared" si="93"/>
        <v>否</v>
      </c>
      <c r="I876" s="732" t="str">
        <f t="shared" si="94"/>
        <v>项</v>
      </c>
      <c r="J876" s="686" t="str">
        <f t="shared" si="95"/>
        <v>213</v>
      </c>
      <c r="K876" s="686" t="str">
        <f t="shared" si="96"/>
        <v>21302</v>
      </c>
      <c r="L876" s="686" t="str">
        <f t="shared" si="97"/>
        <v>2130211</v>
      </c>
    </row>
    <row r="877" s="529" customFormat="1" ht="34.9" hidden="1" customHeight="1" spans="1:12">
      <c r="A877" s="484">
        <v>2130212</v>
      </c>
      <c r="B877" s="243" t="s">
        <v>794</v>
      </c>
      <c r="C877" s="300">
        <v>0</v>
      </c>
      <c r="D877" s="301">
        <v>0</v>
      </c>
      <c r="E877" s="548">
        <v>0</v>
      </c>
      <c r="F877" s="477" t="str">
        <f t="shared" si="91"/>
        <v/>
      </c>
      <c r="G877" s="477" t="str">
        <f t="shared" si="92"/>
        <v/>
      </c>
      <c r="H877" s="731" t="str">
        <f t="shared" si="93"/>
        <v>否</v>
      </c>
      <c r="I877" s="732" t="str">
        <f t="shared" si="94"/>
        <v>项</v>
      </c>
      <c r="J877" s="686" t="str">
        <f t="shared" si="95"/>
        <v>213</v>
      </c>
      <c r="K877" s="686" t="str">
        <f t="shared" si="96"/>
        <v>21302</v>
      </c>
      <c r="L877" s="686" t="str">
        <f t="shared" si="97"/>
        <v>2130212</v>
      </c>
    </row>
    <row r="878" s="529" customFormat="1" ht="34.9" hidden="1" customHeight="1" spans="1:12">
      <c r="A878" s="484">
        <v>2130213</v>
      </c>
      <c r="B878" s="243" t="s">
        <v>795</v>
      </c>
      <c r="C878" s="300">
        <v>0</v>
      </c>
      <c r="D878" s="301">
        <v>0</v>
      </c>
      <c r="E878" s="548">
        <v>0</v>
      </c>
      <c r="F878" s="477" t="str">
        <f t="shared" si="91"/>
        <v/>
      </c>
      <c r="G878" s="477" t="str">
        <f t="shared" si="92"/>
        <v/>
      </c>
      <c r="H878" s="731" t="str">
        <f t="shared" si="93"/>
        <v>否</v>
      </c>
      <c r="I878" s="732" t="str">
        <f t="shared" si="94"/>
        <v>项</v>
      </c>
      <c r="J878" s="686" t="str">
        <f t="shared" si="95"/>
        <v>213</v>
      </c>
      <c r="K878" s="686" t="str">
        <f t="shared" si="96"/>
        <v>21302</v>
      </c>
      <c r="L878" s="686" t="str">
        <f t="shared" si="97"/>
        <v>2130213</v>
      </c>
    </row>
    <row r="879" s="529" customFormat="1" ht="34.9" hidden="1" customHeight="1" spans="1:12">
      <c r="A879" s="484">
        <v>2130217</v>
      </c>
      <c r="B879" s="243" t="s">
        <v>796</v>
      </c>
      <c r="C879" s="300">
        <v>0</v>
      </c>
      <c r="D879" s="301">
        <v>0</v>
      </c>
      <c r="E879" s="548">
        <v>0</v>
      </c>
      <c r="F879" s="477" t="str">
        <f t="shared" si="91"/>
        <v/>
      </c>
      <c r="G879" s="477" t="str">
        <f t="shared" si="92"/>
        <v/>
      </c>
      <c r="H879" s="731" t="str">
        <f t="shared" si="93"/>
        <v>否</v>
      </c>
      <c r="I879" s="732" t="str">
        <f t="shared" si="94"/>
        <v>项</v>
      </c>
      <c r="J879" s="686" t="str">
        <f t="shared" si="95"/>
        <v>213</v>
      </c>
      <c r="K879" s="686" t="str">
        <f t="shared" si="96"/>
        <v>21302</v>
      </c>
      <c r="L879" s="686" t="str">
        <f t="shared" si="97"/>
        <v>2130217</v>
      </c>
    </row>
    <row r="880" s="529" customFormat="1" ht="34.9" hidden="1" customHeight="1" spans="1:12">
      <c r="A880" s="484">
        <v>2130220</v>
      </c>
      <c r="B880" s="243" t="s">
        <v>797</v>
      </c>
      <c r="C880" s="300">
        <v>0</v>
      </c>
      <c r="D880" s="301">
        <v>0</v>
      </c>
      <c r="E880" s="548">
        <v>0</v>
      </c>
      <c r="F880" s="477" t="str">
        <f t="shared" si="91"/>
        <v/>
      </c>
      <c r="G880" s="477" t="str">
        <f t="shared" si="92"/>
        <v/>
      </c>
      <c r="H880" s="731" t="str">
        <f t="shared" si="93"/>
        <v>否</v>
      </c>
      <c r="I880" s="732" t="str">
        <f t="shared" si="94"/>
        <v>项</v>
      </c>
      <c r="J880" s="686" t="str">
        <f t="shared" si="95"/>
        <v>213</v>
      </c>
      <c r="K880" s="686" t="str">
        <f t="shared" si="96"/>
        <v>21302</v>
      </c>
      <c r="L880" s="686" t="str">
        <f t="shared" si="97"/>
        <v>2130220</v>
      </c>
    </row>
    <row r="881" s="529" customFormat="1" ht="34.9" customHeight="1" spans="1:12">
      <c r="A881" s="484">
        <v>2130221</v>
      </c>
      <c r="B881" s="243" t="s">
        <v>798</v>
      </c>
      <c r="C881" s="561">
        <v>0</v>
      </c>
      <c r="D881" s="561">
        <v>36</v>
      </c>
      <c r="E881" s="478">
        <v>0</v>
      </c>
      <c r="F881" s="477" t="str">
        <f t="shared" si="91"/>
        <v/>
      </c>
      <c r="G881" s="477">
        <f t="shared" si="92"/>
        <v>0</v>
      </c>
      <c r="H881" s="731" t="str">
        <f t="shared" si="93"/>
        <v>是</v>
      </c>
      <c r="I881" s="732" t="str">
        <f t="shared" si="94"/>
        <v>项</v>
      </c>
      <c r="J881" s="686" t="str">
        <f t="shared" si="95"/>
        <v>213</v>
      </c>
      <c r="K881" s="686" t="str">
        <f t="shared" si="96"/>
        <v>21302</v>
      </c>
      <c r="L881" s="686" t="str">
        <f t="shared" si="97"/>
        <v>2130221</v>
      </c>
    </row>
    <row r="882" s="529" customFormat="1" ht="34.9" hidden="1" customHeight="1" spans="1:12">
      <c r="A882" s="484">
        <v>2130223</v>
      </c>
      <c r="B882" s="243" t="s">
        <v>799</v>
      </c>
      <c r="C882" s="300">
        <v>0</v>
      </c>
      <c r="D882" s="301">
        <v>0</v>
      </c>
      <c r="E882" s="548">
        <v>0</v>
      </c>
      <c r="F882" s="477" t="str">
        <f t="shared" si="91"/>
        <v/>
      </c>
      <c r="G882" s="477" t="str">
        <f t="shared" si="92"/>
        <v/>
      </c>
      <c r="H882" s="731" t="str">
        <f t="shared" si="93"/>
        <v>否</v>
      </c>
      <c r="I882" s="732" t="str">
        <f t="shared" si="94"/>
        <v>项</v>
      </c>
      <c r="J882" s="686" t="str">
        <f t="shared" si="95"/>
        <v>213</v>
      </c>
      <c r="K882" s="686" t="str">
        <f t="shared" si="96"/>
        <v>21302</v>
      </c>
      <c r="L882" s="686" t="str">
        <f t="shared" si="97"/>
        <v>2130223</v>
      </c>
    </row>
    <row r="883" s="529" customFormat="1" ht="34.9" hidden="1" customHeight="1" spans="1:12">
      <c r="A883" s="484">
        <v>2130226</v>
      </c>
      <c r="B883" s="243" t="s">
        <v>800</v>
      </c>
      <c r="C883" s="300">
        <v>0</v>
      </c>
      <c r="D883" s="301">
        <v>0</v>
      </c>
      <c r="E883" s="548">
        <v>0</v>
      </c>
      <c r="F883" s="477" t="str">
        <f t="shared" si="91"/>
        <v/>
      </c>
      <c r="G883" s="477" t="str">
        <f t="shared" si="92"/>
        <v/>
      </c>
      <c r="H883" s="731" t="str">
        <f t="shared" si="93"/>
        <v>否</v>
      </c>
      <c r="I883" s="732" t="str">
        <f t="shared" si="94"/>
        <v>项</v>
      </c>
      <c r="J883" s="686" t="str">
        <f t="shared" si="95"/>
        <v>213</v>
      </c>
      <c r="K883" s="686" t="str">
        <f t="shared" si="96"/>
        <v>21302</v>
      </c>
      <c r="L883" s="686" t="str">
        <f t="shared" si="97"/>
        <v>2130226</v>
      </c>
    </row>
    <row r="884" s="529" customFormat="1" ht="34.9" hidden="1" customHeight="1" spans="1:12">
      <c r="A884" s="484">
        <v>2130227</v>
      </c>
      <c r="B884" s="243" t="s">
        <v>801</v>
      </c>
      <c r="C884" s="300">
        <v>0</v>
      </c>
      <c r="D884" s="301">
        <v>0</v>
      </c>
      <c r="E884" s="548">
        <v>0</v>
      </c>
      <c r="F884" s="477" t="str">
        <f t="shared" si="91"/>
        <v/>
      </c>
      <c r="G884" s="477" t="str">
        <f t="shared" si="92"/>
        <v/>
      </c>
      <c r="H884" s="731" t="str">
        <f t="shared" si="93"/>
        <v>否</v>
      </c>
      <c r="I884" s="732" t="str">
        <f t="shared" si="94"/>
        <v>项</v>
      </c>
      <c r="J884" s="686" t="str">
        <f t="shared" si="95"/>
        <v>213</v>
      </c>
      <c r="K884" s="686" t="str">
        <f t="shared" si="96"/>
        <v>21302</v>
      </c>
      <c r="L884" s="686" t="str">
        <f t="shared" si="97"/>
        <v>2130227</v>
      </c>
    </row>
    <row r="885" s="529" customFormat="1" ht="34.9" customHeight="1" spans="1:12">
      <c r="A885" s="484">
        <v>2130234</v>
      </c>
      <c r="B885" s="243" t="s">
        <v>802</v>
      </c>
      <c r="C885" s="561">
        <v>73</v>
      </c>
      <c r="D885" s="561">
        <v>135</v>
      </c>
      <c r="E885" s="478">
        <v>88</v>
      </c>
      <c r="F885" s="477">
        <f t="shared" si="91"/>
        <v>0.205479452054794</v>
      </c>
      <c r="G885" s="477">
        <f t="shared" si="92"/>
        <v>0.651851851851852</v>
      </c>
      <c r="H885" s="731" t="str">
        <f t="shared" si="93"/>
        <v>是</v>
      </c>
      <c r="I885" s="732" t="str">
        <f t="shared" si="94"/>
        <v>项</v>
      </c>
      <c r="J885" s="686" t="str">
        <f t="shared" si="95"/>
        <v>213</v>
      </c>
      <c r="K885" s="686" t="str">
        <f t="shared" si="96"/>
        <v>21302</v>
      </c>
      <c r="L885" s="686" t="str">
        <f t="shared" si="97"/>
        <v>2130234</v>
      </c>
    </row>
    <row r="886" s="529" customFormat="1" ht="34.9" hidden="1" customHeight="1" spans="1:12">
      <c r="A886" s="484">
        <v>2130236</v>
      </c>
      <c r="B886" s="243" t="s">
        <v>803</v>
      </c>
      <c r="C886" s="300">
        <v>0</v>
      </c>
      <c r="D886" s="301">
        <v>0</v>
      </c>
      <c r="E886" s="548">
        <v>0</v>
      </c>
      <c r="F886" s="477" t="str">
        <f t="shared" si="91"/>
        <v/>
      </c>
      <c r="G886" s="477" t="str">
        <f t="shared" si="92"/>
        <v/>
      </c>
      <c r="H886" s="731" t="str">
        <f t="shared" si="93"/>
        <v>否</v>
      </c>
      <c r="I886" s="732" t="str">
        <f t="shared" si="94"/>
        <v>项</v>
      </c>
      <c r="J886" s="686" t="str">
        <f t="shared" si="95"/>
        <v>213</v>
      </c>
      <c r="K886" s="686" t="str">
        <f t="shared" si="96"/>
        <v>21302</v>
      </c>
      <c r="L886" s="686" t="str">
        <f t="shared" si="97"/>
        <v>2130236</v>
      </c>
    </row>
    <row r="887" s="529" customFormat="1" ht="34.9" hidden="1" customHeight="1" spans="1:12">
      <c r="A887" s="484">
        <v>2130237</v>
      </c>
      <c r="B887" s="243" t="s">
        <v>772</v>
      </c>
      <c r="C887" s="300">
        <v>0</v>
      </c>
      <c r="D887" s="301">
        <v>0</v>
      </c>
      <c r="E887" s="301">
        <v>0</v>
      </c>
      <c r="F887" s="477" t="str">
        <f t="shared" si="91"/>
        <v/>
      </c>
      <c r="G887" s="477" t="str">
        <f t="shared" si="92"/>
        <v/>
      </c>
      <c r="H887" s="731" t="str">
        <f t="shared" si="93"/>
        <v>否</v>
      </c>
      <c r="I887" s="732" t="str">
        <f t="shared" si="94"/>
        <v>项</v>
      </c>
      <c r="J887" s="686" t="str">
        <f t="shared" si="95"/>
        <v>213</v>
      </c>
      <c r="K887" s="686" t="str">
        <f t="shared" si="96"/>
        <v>21302</v>
      </c>
      <c r="L887" s="686" t="str">
        <f t="shared" si="97"/>
        <v>2130237</v>
      </c>
    </row>
    <row r="888" s="529" customFormat="1" ht="34.9" customHeight="1" spans="1:12">
      <c r="A888" s="484" t="s">
        <v>804</v>
      </c>
      <c r="B888" s="243" t="s">
        <v>805</v>
      </c>
      <c r="C888" s="561">
        <v>1735</v>
      </c>
      <c r="D888" s="561">
        <v>235</v>
      </c>
      <c r="E888" s="478">
        <v>16</v>
      </c>
      <c r="F888" s="477">
        <f t="shared" si="91"/>
        <v>-0.990778097982709</v>
      </c>
      <c r="G888" s="477">
        <f t="shared" si="92"/>
        <v>0.0680851063829787</v>
      </c>
      <c r="H888" s="731" t="str">
        <f t="shared" si="93"/>
        <v>是</v>
      </c>
      <c r="I888" s="732" t="str">
        <f t="shared" si="94"/>
        <v>项</v>
      </c>
      <c r="J888" s="686" t="str">
        <f t="shared" si="95"/>
        <v>213</v>
      </c>
      <c r="K888" s="686" t="str">
        <f t="shared" si="96"/>
        <v>21302</v>
      </c>
      <c r="L888" s="686" t="str">
        <f t="shared" si="97"/>
        <v>2130238</v>
      </c>
    </row>
    <row r="889" s="529" customFormat="1" ht="34.9" customHeight="1" spans="1:12">
      <c r="A889" s="484">
        <v>2130299</v>
      </c>
      <c r="B889" s="243" t="s">
        <v>806</v>
      </c>
      <c r="C889" s="561">
        <v>712</v>
      </c>
      <c r="D889" s="561">
        <v>627</v>
      </c>
      <c r="E889" s="478">
        <v>111</v>
      </c>
      <c r="F889" s="477">
        <f t="shared" si="91"/>
        <v>-0.844101123595506</v>
      </c>
      <c r="G889" s="477">
        <f t="shared" si="92"/>
        <v>0.177033492822967</v>
      </c>
      <c r="H889" s="731" t="str">
        <f t="shared" si="93"/>
        <v>是</v>
      </c>
      <c r="I889" s="732" t="str">
        <f t="shared" si="94"/>
        <v>项</v>
      </c>
      <c r="J889" s="686" t="str">
        <f t="shared" si="95"/>
        <v>213</v>
      </c>
      <c r="K889" s="686" t="str">
        <f t="shared" si="96"/>
        <v>21302</v>
      </c>
      <c r="L889" s="686" t="str">
        <f t="shared" si="97"/>
        <v>2130299</v>
      </c>
    </row>
    <row r="890" s="529" customFormat="1" ht="34.9" customHeight="1" spans="1:12">
      <c r="A890" s="482">
        <v>21303</v>
      </c>
      <c r="B890" s="483" t="s">
        <v>807</v>
      </c>
      <c r="C890" s="693">
        <f>SUMIFS(C891:C$1300,$I891:$I$1300,"项",$K891:$K$1300,$A890)</f>
        <v>14343</v>
      </c>
      <c r="D890" s="693">
        <f>SUMIFS(D891:D$1300,$I891:$I$1300,"项",$K891:$K$1300,$A890)</f>
        <v>21410</v>
      </c>
      <c r="E890" s="693">
        <f>SUMIFS(E891:E$1300,$I891:$I$1300,"项",$K891:$K$1300,$A890)</f>
        <v>17863</v>
      </c>
      <c r="F890" s="477">
        <f t="shared" si="91"/>
        <v>0.245415882311929</v>
      </c>
      <c r="G890" s="477">
        <f t="shared" si="92"/>
        <v>0.834329752452125</v>
      </c>
      <c r="H890" s="731" t="str">
        <f t="shared" si="93"/>
        <v>是</v>
      </c>
      <c r="I890" s="732" t="str">
        <f t="shared" si="94"/>
        <v>款</v>
      </c>
      <c r="J890" s="686" t="str">
        <f t="shared" si="95"/>
        <v>213</v>
      </c>
      <c r="K890" s="686" t="str">
        <f t="shared" si="96"/>
        <v>21303</v>
      </c>
      <c r="L890" s="686" t="str">
        <f t="shared" si="97"/>
        <v>21303</v>
      </c>
    </row>
    <row r="891" s="529" customFormat="1" ht="34.9" customHeight="1" spans="1:12">
      <c r="A891" s="484">
        <v>2130301</v>
      </c>
      <c r="B891" s="243" t="s">
        <v>151</v>
      </c>
      <c r="C891" s="561">
        <v>227</v>
      </c>
      <c r="D891" s="561">
        <v>238</v>
      </c>
      <c r="E891" s="478">
        <v>247</v>
      </c>
      <c r="F891" s="477">
        <f t="shared" si="91"/>
        <v>0.0881057268722467</v>
      </c>
      <c r="G891" s="477">
        <f t="shared" si="92"/>
        <v>1.03781512605042</v>
      </c>
      <c r="H891" s="731" t="str">
        <f t="shared" si="93"/>
        <v>是</v>
      </c>
      <c r="I891" s="732" t="str">
        <f t="shared" si="94"/>
        <v>项</v>
      </c>
      <c r="J891" s="686" t="str">
        <f t="shared" si="95"/>
        <v>213</v>
      </c>
      <c r="K891" s="686" t="str">
        <f t="shared" si="96"/>
        <v>21303</v>
      </c>
      <c r="L891" s="686" t="str">
        <f t="shared" si="97"/>
        <v>2130301</v>
      </c>
    </row>
    <row r="892" s="529" customFormat="1" ht="34.9" hidden="1" customHeight="1" spans="1:12">
      <c r="A892" s="484">
        <v>2130302</v>
      </c>
      <c r="B892" s="243" t="s">
        <v>152</v>
      </c>
      <c r="C892" s="300">
        <v>0</v>
      </c>
      <c r="D892" s="301">
        <v>0</v>
      </c>
      <c r="E892" s="548">
        <v>0</v>
      </c>
      <c r="F892" s="477" t="str">
        <f t="shared" si="91"/>
        <v/>
      </c>
      <c r="G892" s="477" t="str">
        <f t="shared" si="92"/>
        <v/>
      </c>
      <c r="H892" s="731" t="str">
        <f t="shared" si="93"/>
        <v>否</v>
      </c>
      <c r="I892" s="732" t="str">
        <f t="shared" si="94"/>
        <v>项</v>
      </c>
      <c r="J892" s="686" t="str">
        <f t="shared" si="95"/>
        <v>213</v>
      </c>
      <c r="K892" s="686" t="str">
        <f t="shared" si="96"/>
        <v>21303</v>
      </c>
      <c r="L892" s="686" t="str">
        <f t="shared" si="97"/>
        <v>2130302</v>
      </c>
    </row>
    <row r="893" s="529" customFormat="1" ht="34.9" hidden="1" customHeight="1" spans="1:12">
      <c r="A893" s="484">
        <v>2130303</v>
      </c>
      <c r="B893" s="243" t="s">
        <v>153</v>
      </c>
      <c r="C893" s="300">
        <v>0</v>
      </c>
      <c r="D893" s="301">
        <v>0</v>
      </c>
      <c r="E893" s="548">
        <v>0</v>
      </c>
      <c r="F893" s="477" t="str">
        <f t="shared" si="91"/>
        <v/>
      </c>
      <c r="G893" s="477" t="str">
        <f t="shared" si="92"/>
        <v/>
      </c>
      <c r="H893" s="731" t="str">
        <f t="shared" si="93"/>
        <v>否</v>
      </c>
      <c r="I893" s="732" t="str">
        <f t="shared" si="94"/>
        <v>项</v>
      </c>
      <c r="J893" s="686" t="str">
        <f t="shared" si="95"/>
        <v>213</v>
      </c>
      <c r="K893" s="686" t="str">
        <f t="shared" si="96"/>
        <v>21303</v>
      </c>
      <c r="L893" s="686" t="str">
        <f t="shared" si="97"/>
        <v>2130303</v>
      </c>
    </row>
    <row r="894" s="529" customFormat="1" ht="34.9" customHeight="1" spans="1:12">
      <c r="A894" s="484">
        <v>2130304</v>
      </c>
      <c r="B894" s="243" t="s">
        <v>808</v>
      </c>
      <c r="C894" s="561">
        <v>1473</v>
      </c>
      <c r="D894" s="561">
        <v>1372</v>
      </c>
      <c r="E894" s="478">
        <v>1526</v>
      </c>
      <c r="F894" s="477">
        <f t="shared" si="91"/>
        <v>0.035980991174474</v>
      </c>
      <c r="G894" s="477">
        <f t="shared" si="92"/>
        <v>1.11224489795918</v>
      </c>
      <c r="H894" s="731" t="str">
        <f t="shared" si="93"/>
        <v>是</v>
      </c>
      <c r="I894" s="732" t="str">
        <f t="shared" si="94"/>
        <v>项</v>
      </c>
      <c r="J894" s="686" t="str">
        <f t="shared" si="95"/>
        <v>213</v>
      </c>
      <c r="K894" s="686" t="str">
        <f t="shared" si="96"/>
        <v>21303</v>
      </c>
      <c r="L894" s="686" t="str">
        <f t="shared" si="97"/>
        <v>2130304</v>
      </c>
    </row>
    <row r="895" s="529" customFormat="1" ht="34.9" customHeight="1" spans="1:12">
      <c r="A895" s="484">
        <v>2130305</v>
      </c>
      <c r="B895" s="243" t="s">
        <v>809</v>
      </c>
      <c r="C895" s="561">
        <v>11550</v>
      </c>
      <c r="D895" s="561">
        <v>13516</v>
      </c>
      <c r="E895" s="478">
        <v>13084</v>
      </c>
      <c r="F895" s="477">
        <f t="shared" si="91"/>
        <v>0.132813852813853</v>
      </c>
      <c r="G895" s="477">
        <f t="shared" si="92"/>
        <v>0.968037881029891</v>
      </c>
      <c r="H895" s="731" t="str">
        <f t="shared" si="93"/>
        <v>是</v>
      </c>
      <c r="I895" s="732" t="str">
        <f t="shared" si="94"/>
        <v>项</v>
      </c>
      <c r="J895" s="686" t="str">
        <f t="shared" si="95"/>
        <v>213</v>
      </c>
      <c r="K895" s="686" t="str">
        <f t="shared" si="96"/>
        <v>21303</v>
      </c>
      <c r="L895" s="686" t="str">
        <f t="shared" si="97"/>
        <v>2130305</v>
      </c>
    </row>
    <row r="896" s="529" customFormat="1" ht="34.9" customHeight="1" spans="1:12">
      <c r="A896" s="484">
        <v>2130306</v>
      </c>
      <c r="B896" s="243" t="s">
        <v>810</v>
      </c>
      <c r="C896" s="561">
        <v>17</v>
      </c>
      <c r="D896" s="561">
        <v>121</v>
      </c>
      <c r="E896" s="478">
        <v>83</v>
      </c>
      <c r="F896" s="477">
        <f t="shared" si="91"/>
        <v>3.88235294117647</v>
      </c>
      <c r="G896" s="477">
        <f t="shared" si="92"/>
        <v>0.685950413223141</v>
      </c>
      <c r="H896" s="731" t="str">
        <f t="shared" si="93"/>
        <v>是</v>
      </c>
      <c r="I896" s="732" t="str">
        <f t="shared" si="94"/>
        <v>项</v>
      </c>
      <c r="J896" s="686" t="str">
        <f t="shared" si="95"/>
        <v>213</v>
      </c>
      <c r="K896" s="686" t="str">
        <f t="shared" si="96"/>
        <v>21303</v>
      </c>
      <c r="L896" s="686" t="str">
        <f t="shared" si="97"/>
        <v>2130306</v>
      </c>
    </row>
    <row r="897" s="529" customFormat="1" ht="34.9" customHeight="1" spans="1:12">
      <c r="A897" s="484">
        <v>2130307</v>
      </c>
      <c r="B897" s="243" t="s">
        <v>811</v>
      </c>
      <c r="C897" s="561">
        <v>0</v>
      </c>
      <c r="D897" s="561">
        <v>4</v>
      </c>
      <c r="E897" s="478">
        <v>0</v>
      </c>
      <c r="F897" s="477" t="str">
        <f t="shared" si="91"/>
        <v/>
      </c>
      <c r="G897" s="477">
        <f t="shared" si="92"/>
        <v>0</v>
      </c>
      <c r="H897" s="731" t="str">
        <f t="shared" si="93"/>
        <v>是</v>
      </c>
      <c r="I897" s="732" t="str">
        <f t="shared" si="94"/>
        <v>项</v>
      </c>
      <c r="J897" s="686" t="str">
        <f t="shared" si="95"/>
        <v>213</v>
      </c>
      <c r="K897" s="686" t="str">
        <f t="shared" si="96"/>
        <v>21303</v>
      </c>
      <c r="L897" s="686" t="str">
        <f t="shared" si="97"/>
        <v>2130307</v>
      </c>
    </row>
    <row r="898" s="529" customFormat="1" ht="34.9" hidden="1" customHeight="1" spans="1:12">
      <c r="A898" s="484">
        <v>2130308</v>
      </c>
      <c r="B898" s="243" t="s">
        <v>812</v>
      </c>
      <c r="C898" s="300">
        <v>0</v>
      </c>
      <c r="D898" s="301">
        <v>0</v>
      </c>
      <c r="E898" s="548">
        <v>0</v>
      </c>
      <c r="F898" s="477" t="str">
        <f t="shared" si="91"/>
        <v/>
      </c>
      <c r="G898" s="477" t="str">
        <f t="shared" si="92"/>
        <v/>
      </c>
      <c r="H898" s="731" t="str">
        <f t="shared" si="93"/>
        <v>否</v>
      </c>
      <c r="I898" s="732" t="str">
        <f t="shared" si="94"/>
        <v>项</v>
      </c>
      <c r="J898" s="686" t="str">
        <f t="shared" si="95"/>
        <v>213</v>
      </c>
      <c r="K898" s="686" t="str">
        <f t="shared" si="96"/>
        <v>21303</v>
      </c>
      <c r="L898" s="686" t="str">
        <f t="shared" si="97"/>
        <v>2130308</v>
      </c>
    </row>
    <row r="899" s="529" customFormat="1" ht="34.9" hidden="1" customHeight="1" spans="1:12">
      <c r="A899" s="484">
        <v>2130309</v>
      </c>
      <c r="B899" s="243" t="s">
        <v>813</v>
      </c>
      <c r="C899" s="300">
        <v>0</v>
      </c>
      <c r="D899" s="301">
        <v>0</v>
      </c>
      <c r="E899" s="548">
        <v>0</v>
      </c>
      <c r="F899" s="477" t="str">
        <f t="shared" si="91"/>
        <v/>
      </c>
      <c r="G899" s="477" t="str">
        <f t="shared" si="92"/>
        <v/>
      </c>
      <c r="H899" s="731" t="str">
        <f t="shared" si="93"/>
        <v>否</v>
      </c>
      <c r="I899" s="732" t="str">
        <f t="shared" si="94"/>
        <v>项</v>
      </c>
      <c r="J899" s="686" t="str">
        <f t="shared" si="95"/>
        <v>213</v>
      </c>
      <c r="K899" s="686" t="str">
        <f t="shared" si="96"/>
        <v>21303</v>
      </c>
      <c r="L899" s="686" t="str">
        <f t="shared" si="97"/>
        <v>2130309</v>
      </c>
    </row>
    <row r="900" s="529" customFormat="1" ht="34.9" customHeight="1" spans="1:12">
      <c r="A900" s="484">
        <v>2130310</v>
      </c>
      <c r="B900" s="243" t="s">
        <v>814</v>
      </c>
      <c r="C900" s="561">
        <v>658</v>
      </c>
      <c r="D900" s="561">
        <v>2279</v>
      </c>
      <c r="E900" s="478">
        <v>699</v>
      </c>
      <c r="F900" s="477">
        <f t="shared" si="91"/>
        <v>0.0623100303951367</v>
      </c>
      <c r="G900" s="477">
        <f t="shared" si="92"/>
        <v>0.306713470820535</v>
      </c>
      <c r="H900" s="731" t="str">
        <f t="shared" si="93"/>
        <v>是</v>
      </c>
      <c r="I900" s="732" t="str">
        <f t="shared" si="94"/>
        <v>项</v>
      </c>
      <c r="J900" s="686" t="str">
        <f t="shared" si="95"/>
        <v>213</v>
      </c>
      <c r="K900" s="686" t="str">
        <f t="shared" si="96"/>
        <v>21303</v>
      </c>
      <c r="L900" s="686" t="str">
        <f t="shared" si="97"/>
        <v>2130310</v>
      </c>
    </row>
    <row r="901" s="529" customFormat="1" ht="34.9" customHeight="1" spans="1:12">
      <c r="A901" s="484">
        <v>2130311</v>
      </c>
      <c r="B901" s="243" t="s">
        <v>815</v>
      </c>
      <c r="C901" s="561">
        <v>8</v>
      </c>
      <c r="D901" s="561">
        <v>68</v>
      </c>
      <c r="E901" s="478">
        <v>20</v>
      </c>
      <c r="F901" s="477">
        <f t="shared" ref="F901:F964" si="98">IF(C901&lt;&gt;0,E901/C901-1,"")</f>
        <v>1.5</v>
      </c>
      <c r="G901" s="477">
        <f t="shared" ref="G901:G964" si="99">IF(D901&lt;&gt;0,E901/D901,"")</f>
        <v>0.294117647058824</v>
      </c>
      <c r="H901" s="731" t="str">
        <f t="shared" ref="H901:H964" si="100">IF(LEN(A901)=3,"是",IF(B901&lt;&gt;"",IF(SUM(C901:E901)&lt;&gt;0,"是","否"),"是"))</f>
        <v>是</v>
      </c>
      <c r="I901" s="732" t="str">
        <f t="shared" ref="I901:I964" si="101">_xlfn.IFS(LEN(A901)=3,"类",LEN(A901)=5,"款",LEN(A901)=7,"项")</f>
        <v>项</v>
      </c>
      <c r="J901" s="686" t="str">
        <f t="shared" ref="J901:J964" si="102">LEFT(A901,3)</f>
        <v>213</v>
      </c>
      <c r="K901" s="686" t="str">
        <f t="shared" ref="K901:K964" si="103">LEFT(A901,5)</f>
        <v>21303</v>
      </c>
      <c r="L901" s="686" t="str">
        <f t="shared" ref="L901:L964" si="104">LEFT(A901,7)</f>
        <v>2130311</v>
      </c>
    </row>
    <row r="902" s="529" customFormat="1" ht="34.9" hidden="1" customHeight="1" spans="1:12">
      <c r="A902" s="484">
        <v>2130312</v>
      </c>
      <c r="B902" s="243" t="s">
        <v>816</v>
      </c>
      <c r="C902" s="300">
        <v>0</v>
      </c>
      <c r="D902" s="301">
        <v>0</v>
      </c>
      <c r="E902" s="548">
        <v>0</v>
      </c>
      <c r="F902" s="477" t="str">
        <f t="shared" si="98"/>
        <v/>
      </c>
      <c r="G902" s="477" t="str">
        <f t="shared" si="99"/>
        <v/>
      </c>
      <c r="H902" s="731" t="str">
        <f t="shared" si="100"/>
        <v>否</v>
      </c>
      <c r="I902" s="732" t="str">
        <f t="shared" si="101"/>
        <v>项</v>
      </c>
      <c r="J902" s="686" t="str">
        <f t="shared" si="102"/>
        <v>213</v>
      </c>
      <c r="K902" s="686" t="str">
        <f t="shared" si="103"/>
        <v>21303</v>
      </c>
      <c r="L902" s="686" t="str">
        <f t="shared" si="104"/>
        <v>2130312</v>
      </c>
    </row>
    <row r="903" s="529" customFormat="1" ht="34.9" hidden="1" customHeight="1" spans="1:12">
      <c r="A903" s="484">
        <v>2130313</v>
      </c>
      <c r="B903" s="243" t="s">
        <v>817</v>
      </c>
      <c r="C903" s="300">
        <v>0</v>
      </c>
      <c r="D903" s="301">
        <v>0</v>
      </c>
      <c r="E903" s="548">
        <v>0</v>
      </c>
      <c r="F903" s="477" t="str">
        <f t="shared" si="98"/>
        <v/>
      </c>
      <c r="G903" s="477" t="str">
        <f t="shared" si="99"/>
        <v/>
      </c>
      <c r="H903" s="731" t="str">
        <f t="shared" si="100"/>
        <v>否</v>
      </c>
      <c r="I903" s="732" t="str">
        <f t="shared" si="101"/>
        <v>项</v>
      </c>
      <c r="J903" s="686" t="str">
        <f t="shared" si="102"/>
        <v>213</v>
      </c>
      <c r="K903" s="686" t="str">
        <f t="shared" si="103"/>
        <v>21303</v>
      </c>
      <c r="L903" s="686" t="str">
        <f t="shared" si="104"/>
        <v>2130313</v>
      </c>
    </row>
    <row r="904" s="529" customFormat="1" ht="34.9" customHeight="1" spans="1:12">
      <c r="A904" s="484">
        <v>2130314</v>
      </c>
      <c r="B904" s="243" t="s">
        <v>818</v>
      </c>
      <c r="C904" s="561">
        <v>13</v>
      </c>
      <c r="D904" s="561">
        <v>409</v>
      </c>
      <c r="E904" s="478">
        <v>103</v>
      </c>
      <c r="F904" s="477">
        <f t="shared" si="98"/>
        <v>6.92307692307692</v>
      </c>
      <c r="G904" s="477">
        <f t="shared" si="99"/>
        <v>0.251833740831296</v>
      </c>
      <c r="H904" s="731" t="str">
        <f t="shared" si="100"/>
        <v>是</v>
      </c>
      <c r="I904" s="732" t="str">
        <f t="shared" si="101"/>
        <v>项</v>
      </c>
      <c r="J904" s="686" t="str">
        <f t="shared" si="102"/>
        <v>213</v>
      </c>
      <c r="K904" s="686" t="str">
        <f t="shared" si="103"/>
        <v>21303</v>
      </c>
      <c r="L904" s="686" t="str">
        <f t="shared" si="104"/>
        <v>2130314</v>
      </c>
    </row>
    <row r="905" s="529" customFormat="1" ht="34.9" customHeight="1" spans="1:12">
      <c r="A905" s="484">
        <v>2130315</v>
      </c>
      <c r="B905" s="243" t="s">
        <v>819</v>
      </c>
      <c r="C905" s="561">
        <v>245</v>
      </c>
      <c r="D905" s="561">
        <v>314</v>
      </c>
      <c r="E905" s="478">
        <v>112</v>
      </c>
      <c r="F905" s="477">
        <f t="shared" si="98"/>
        <v>-0.542857142857143</v>
      </c>
      <c r="G905" s="477">
        <f t="shared" si="99"/>
        <v>0.356687898089172</v>
      </c>
      <c r="H905" s="731" t="str">
        <f t="shared" si="100"/>
        <v>是</v>
      </c>
      <c r="I905" s="732" t="str">
        <f t="shared" si="101"/>
        <v>项</v>
      </c>
      <c r="J905" s="686" t="str">
        <f t="shared" si="102"/>
        <v>213</v>
      </c>
      <c r="K905" s="686" t="str">
        <f t="shared" si="103"/>
        <v>21303</v>
      </c>
      <c r="L905" s="686" t="str">
        <f t="shared" si="104"/>
        <v>2130315</v>
      </c>
    </row>
    <row r="906" s="529" customFormat="1" ht="34.9" customHeight="1" spans="1:12">
      <c r="A906" s="484">
        <v>2130316</v>
      </c>
      <c r="B906" s="243" t="s">
        <v>820</v>
      </c>
      <c r="C906" s="561">
        <v>0</v>
      </c>
      <c r="D906" s="561">
        <v>1927</v>
      </c>
      <c r="E906" s="478">
        <v>1634</v>
      </c>
      <c r="F906" s="477" t="str">
        <f t="shared" si="98"/>
        <v/>
      </c>
      <c r="G906" s="477">
        <f t="shared" si="99"/>
        <v>0.847950181629476</v>
      </c>
      <c r="H906" s="731" t="str">
        <f t="shared" si="100"/>
        <v>是</v>
      </c>
      <c r="I906" s="732" t="str">
        <f t="shared" si="101"/>
        <v>项</v>
      </c>
      <c r="J906" s="686" t="str">
        <f t="shared" si="102"/>
        <v>213</v>
      </c>
      <c r="K906" s="686" t="str">
        <f t="shared" si="103"/>
        <v>21303</v>
      </c>
      <c r="L906" s="686" t="str">
        <f t="shared" si="104"/>
        <v>2130316</v>
      </c>
    </row>
    <row r="907" s="529" customFormat="1" ht="34.9" hidden="1" customHeight="1" spans="1:12">
      <c r="A907" s="484">
        <v>2130317</v>
      </c>
      <c r="B907" s="243" t="s">
        <v>821</v>
      </c>
      <c r="C907" s="300">
        <v>0</v>
      </c>
      <c r="D907" s="301">
        <v>0</v>
      </c>
      <c r="E907" s="548">
        <v>0</v>
      </c>
      <c r="F907" s="477" t="str">
        <f t="shared" si="98"/>
        <v/>
      </c>
      <c r="G907" s="477" t="str">
        <f t="shared" si="99"/>
        <v/>
      </c>
      <c r="H907" s="731" t="str">
        <f t="shared" si="100"/>
        <v>否</v>
      </c>
      <c r="I907" s="732" t="str">
        <f t="shared" si="101"/>
        <v>项</v>
      </c>
      <c r="J907" s="686" t="str">
        <f t="shared" si="102"/>
        <v>213</v>
      </c>
      <c r="K907" s="686" t="str">
        <f t="shared" si="103"/>
        <v>21303</v>
      </c>
      <c r="L907" s="686" t="str">
        <f t="shared" si="104"/>
        <v>2130317</v>
      </c>
    </row>
    <row r="908" s="529" customFormat="1" ht="34.9" hidden="1" customHeight="1" spans="1:12">
      <c r="A908" s="484">
        <v>2130318</v>
      </c>
      <c r="B908" s="243" t="s">
        <v>822</v>
      </c>
      <c r="C908" s="300">
        <v>0</v>
      </c>
      <c r="D908" s="301">
        <v>0</v>
      </c>
      <c r="E908" s="548">
        <v>0</v>
      </c>
      <c r="F908" s="477" t="str">
        <f t="shared" si="98"/>
        <v/>
      </c>
      <c r="G908" s="477" t="str">
        <f t="shared" si="99"/>
        <v/>
      </c>
      <c r="H908" s="731" t="str">
        <f t="shared" si="100"/>
        <v>否</v>
      </c>
      <c r="I908" s="732" t="str">
        <f t="shared" si="101"/>
        <v>项</v>
      </c>
      <c r="J908" s="686" t="str">
        <f t="shared" si="102"/>
        <v>213</v>
      </c>
      <c r="K908" s="686" t="str">
        <f t="shared" si="103"/>
        <v>21303</v>
      </c>
      <c r="L908" s="686" t="str">
        <f t="shared" si="104"/>
        <v>2130318</v>
      </c>
    </row>
    <row r="909" s="529" customFormat="1" ht="34.9" customHeight="1" spans="1:12">
      <c r="A909" s="484">
        <v>2130319</v>
      </c>
      <c r="B909" s="243" t="s">
        <v>823</v>
      </c>
      <c r="C909" s="561">
        <v>14</v>
      </c>
      <c r="D909" s="561">
        <v>253</v>
      </c>
      <c r="E909" s="478">
        <v>50</v>
      </c>
      <c r="F909" s="477">
        <f t="shared" si="98"/>
        <v>2.57142857142857</v>
      </c>
      <c r="G909" s="477">
        <f t="shared" si="99"/>
        <v>0.197628458498024</v>
      </c>
      <c r="H909" s="731" t="str">
        <f t="shared" si="100"/>
        <v>是</v>
      </c>
      <c r="I909" s="732" t="str">
        <f t="shared" si="101"/>
        <v>项</v>
      </c>
      <c r="J909" s="686" t="str">
        <f t="shared" si="102"/>
        <v>213</v>
      </c>
      <c r="K909" s="686" t="str">
        <f t="shared" si="103"/>
        <v>21303</v>
      </c>
      <c r="L909" s="686" t="str">
        <f t="shared" si="104"/>
        <v>2130319</v>
      </c>
    </row>
    <row r="910" s="529" customFormat="1" ht="34.9" customHeight="1" spans="1:12">
      <c r="A910" s="484">
        <v>2130321</v>
      </c>
      <c r="B910" s="243" t="s">
        <v>824</v>
      </c>
      <c r="C910" s="561">
        <v>1</v>
      </c>
      <c r="D910" s="561">
        <v>606</v>
      </c>
      <c r="E910" s="478">
        <v>123</v>
      </c>
      <c r="F910" s="477">
        <f t="shared" si="98"/>
        <v>122</v>
      </c>
      <c r="G910" s="477">
        <f t="shared" si="99"/>
        <v>0.202970297029703</v>
      </c>
      <c r="H910" s="731" t="str">
        <f t="shared" si="100"/>
        <v>是</v>
      </c>
      <c r="I910" s="732" t="str">
        <f t="shared" si="101"/>
        <v>项</v>
      </c>
      <c r="J910" s="686" t="str">
        <f t="shared" si="102"/>
        <v>213</v>
      </c>
      <c r="K910" s="686" t="str">
        <f t="shared" si="103"/>
        <v>21303</v>
      </c>
      <c r="L910" s="686" t="str">
        <f t="shared" si="104"/>
        <v>2130321</v>
      </c>
    </row>
    <row r="911" s="529" customFormat="1" ht="34.9" hidden="1" customHeight="1" spans="1:12">
      <c r="A911" s="484">
        <v>2130322</v>
      </c>
      <c r="B911" s="243" t="s">
        <v>825</v>
      </c>
      <c r="C911" s="300">
        <v>0</v>
      </c>
      <c r="D911" s="301">
        <v>0</v>
      </c>
      <c r="E911" s="548">
        <v>0</v>
      </c>
      <c r="F911" s="477" t="str">
        <f t="shared" si="98"/>
        <v/>
      </c>
      <c r="G911" s="477" t="str">
        <f t="shared" si="99"/>
        <v/>
      </c>
      <c r="H911" s="731" t="str">
        <f t="shared" si="100"/>
        <v>否</v>
      </c>
      <c r="I911" s="732" t="str">
        <f t="shared" si="101"/>
        <v>项</v>
      </c>
      <c r="J911" s="686" t="str">
        <f t="shared" si="102"/>
        <v>213</v>
      </c>
      <c r="K911" s="686" t="str">
        <f t="shared" si="103"/>
        <v>21303</v>
      </c>
      <c r="L911" s="686" t="str">
        <f t="shared" si="104"/>
        <v>2130322</v>
      </c>
    </row>
    <row r="912" s="529" customFormat="1" ht="34.9" hidden="1" customHeight="1" spans="1:12">
      <c r="A912" s="484">
        <v>2130333</v>
      </c>
      <c r="B912" s="243" t="s">
        <v>799</v>
      </c>
      <c r="C912" s="300">
        <v>0</v>
      </c>
      <c r="D912" s="301">
        <v>0</v>
      </c>
      <c r="E912" s="548">
        <v>0</v>
      </c>
      <c r="F912" s="477" t="str">
        <f t="shared" si="98"/>
        <v/>
      </c>
      <c r="G912" s="477" t="str">
        <f t="shared" si="99"/>
        <v/>
      </c>
      <c r="H912" s="731" t="str">
        <f t="shared" si="100"/>
        <v>否</v>
      </c>
      <c r="I912" s="732" t="str">
        <f t="shared" si="101"/>
        <v>项</v>
      </c>
      <c r="J912" s="686" t="str">
        <f t="shared" si="102"/>
        <v>213</v>
      </c>
      <c r="K912" s="686" t="str">
        <f t="shared" si="103"/>
        <v>21303</v>
      </c>
      <c r="L912" s="686" t="str">
        <f t="shared" si="104"/>
        <v>2130333</v>
      </c>
    </row>
    <row r="913" s="529" customFormat="1" ht="34.9" hidden="1" customHeight="1" spans="1:12">
      <c r="A913" s="484">
        <v>2130334</v>
      </c>
      <c r="B913" s="243" t="s">
        <v>826</v>
      </c>
      <c r="C913" s="300">
        <v>0</v>
      </c>
      <c r="D913" s="301">
        <v>0</v>
      </c>
      <c r="E913" s="548">
        <v>0</v>
      </c>
      <c r="F913" s="477" t="str">
        <f t="shared" si="98"/>
        <v/>
      </c>
      <c r="G913" s="477" t="str">
        <f t="shared" si="99"/>
        <v/>
      </c>
      <c r="H913" s="731" t="str">
        <f t="shared" si="100"/>
        <v>否</v>
      </c>
      <c r="I913" s="732" t="str">
        <f t="shared" si="101"/>
        <v>项</v>
      </c>
      <c r="J913" s="686" t="str">
        <f t="shared" si="102"/>
        <v>213</v>
      </c>
      <c r="K913" s="686" t="str">
        <f t="shared" si="103"/>
        <v>21303</v>
      </c>
      <c r="L913" s="686" t="str">
        <f t="shared" si="104"/>
        <v>2130334</v>
      </c>
    </row>
    <row r="914" s="529" customFormat="1" ht="34.9" customHeight="1" spans="1:12">
      <c r="A914" s="484">
        <v>2130335</v>
      </c>
      <c r="B914" s="243" t="s">
        <v>827</v>
      </c>
      <c r="C914" s="561">
        <v>137</v>
      </c>
      <c r="D914" s="561">
        <v>288</v>
      </c>
      <c r="E914" s="478">
        <v>182</v>
      </c>
      <c r="F914" s="477">
        <f t="shared" si="98"/>
        <v>0.328467153284671</v>
      </c>
      <c r="G914" s="477">
        <f t="shared" si="99"/>
        <v>0.631944444444444</v>
      </c>
      <c r="H914" s="731" t="str">
        <f t="shared" si="100"/>
        <v>是</v>
      </c>
      <c r="I914" s="732" t="str">
        <f t="shared" si="101"/>
        <v>项</v>
      </c>
      <c r="J914" s="686" t="str">
        <f t="shared" si="102"/>
        <v>213</v>
      </c>
      <c r="K914" s="686" t="str">
        <f t="shared" si="103"/>
        <v>21303</v>
      </c>
      <c r="L914" s="686" t="str">
        <f t="shared" si="104"/>
        <v>2130335</v>
      </c>
    </row>
    <row r="915" s="529" customFormat="1" ht="34.9" hidden="1" customHeight="1" spans="1:12">
      <c r="A915" s="484">
        <v>2130336</v>
      </c>
      <c r="B915" s="243" t="s">
        <v>828</v>
      </c>
      <c r="C915" s="300">
        <v>0</v>
      </c>
      <c r="D915" s="301">
        <v>0</v>
      </c>
      <c r="E915" s="301">
        <v>0</v>
      </c>
      <c r="F915" s="477" t="str">
        <f t="shared" si="98"/>
        <v/>
      </c>
      <c r="G915" s="477" t="str">
        <f t="shared" si="99"/>
        <v/>
      </c>
      <c r="H915" s="731" t="str">
        <f t="shared" si="100"/>
        <v>否</v>
      </c>
      <c r="I915" s="732" t="str">
        <f t="shared" si="101"/>
        <v>项</v>
      </c>
      <c r="J915" s="686" t="str">
        <f t="shared" si="102"/>
        <v>213</v>
      </c>
      <c r="K915" s="686" t="str">
        <f t="shared" si="103"/>
        <v>21303</v>
      </c>
      <c r="L915" s="686" t="str">
        <f t="shared" si="104"/>
        <v>2130336</v>
      </c>
    </row>
    <row r="916" s="529" customFormat="1" ht="34.9" hidden="1" customHeight="1" spans="1:12">
      <c r="A916" s="484">
        <v>2130337</v>
      </c>
      <c r="B916" s="243" t="s">
        <v>829</v>
      </c>
      <c r="C916" s="300">
        <v>0</v>
      </c>
      <c r="D916" s="301">
        <v>0</v>
      </c>
      <c r="E916" s="548">
        <v>0</v>
      </c>
      <c r="F916" s="477" t="str">
        <f t="shared" si="98"/>
        <v/>
      </c>
      <c r="G916" s="477" t="str">
        <f t="shared" si="99"/>
        <v/>
      </c>
      <c r="H916" s="731" t="str">
        <f t="shared" si="100"/>
        <v>否</v>
      </c>
      <c r="I916" s="732" t="str">
        <f t="shared" si="101"/>
        <v>项</v>
      </c>
      <c r="J916" s="686" t="str">
        <f t="shared" si="102"/>
        <v>213</v>
      </c>
      <c r="K916" s="686" t="str">
        <f t="shared" si="103"/>
        <v>21303</v>
      </c>
      <c r="L916" s="686" t="str">
        <f t="shared" si="104"/>
        <v>2130337</v>
      </c>
    </row>
    <row r="917" s="529" customFormat="1" ht="34.9" customHeight="1" spans="1:12">
      <c r="A917" s="484">
        <v>2130399</v>
      </c>
      <c r="B917" s="243" t="s">
        <v>830</v>
      </c>
      <c r="C917" s="561">
        <v>0</v>
      </c>
      <c r="D917" s="561">
        <v>15</v>
      </c>
      <c r="E917" s="478">
        <v>0</v>
      </c>
      <c r="F917" s="477" t="str">
        <f t="shared" si="98"/>
        <v/>
      </c>
      <c r="G917" s="477">
        <f t="shared" si="99"/>
        <v>0</v>
      </c>
      <c r="H917" s="731" t="str">
        <f t="shared" si="100"/>
        <v>是</v>
      </c>
      <c r="I917" s="732" t="str">
        <f t="shared" si="101"/>
        <v>项</v>
      </c>
      <c r="J917" s="686" t="str">
        <f t="shared" si="102"/>
        <v>213</v>
      </c>
      <c r="K917" s="686" t="str">
        <f t="shared" si="103"/>
        <v>21303</v>
      </c>
      <c r="L917" s="686" t="str">
        <f t="shared" si="104"/>
        <v>2130399</v>
      </c>
    </row>
    <row r="918" s="529" customFormat="1" ht="34.9" customHeight="1" spans="1:12">
      <c r="A918" s="482">
        <v>21305</v>
      </c>
      <c r="B918" s="483" t="s">
        <v>831</v>
      </c>
      <c r="C918" s="693">
        <f>SUMIFS(C919:C$1300,$I919:$I$1300,"项",$K919:$K$1300,$A918)</f>
        <v>50255</v>
      </c>
      <c r="D918" s="693">
        <f>SUMIFS(D919:D$1300,$I919:$I$1300,"项",$K919:$K$1300,$A918)</f>
        <v>60824</v>
      </c>
      <c r="E918" s="693">
        <f>SUMIFS(E919:E$1300,$I919:$I$1300,"项",$K919:$K$1300,$A918)</f>
        <v>41936</v>
      </c>
      <c r="F918" s="477">
        <f t="shared" si="98"/>
        <v>-0.165535767585315</v>
      </c>
      <c r="G918" s="477">
        <f t="shared" si="99"/>
        <v>0.689464684992766</v>
      </c>
      <c r="H918" s="731" t="str">
        <f t="shared" si="100"/>
        <v>是</v>
      </c>
      <c r="I918" s="732" t="str">
        <f t="shared" si="101"/>
        <v>款</v>
      </c>
      <c r="J918" s="686" t="str">
        <f t="shared" si="102"/>
        <v>213</v>
      </c>
      <c r="K918" s="686" t="str">
        <f t="shared" si="103"/>
        <v>21305</v>
      </c>
      <c r="L918" s="686" t="str">
        <f t="shared" si="104"/>
        <v>21305</v>
      </c>
    </row>
    <row r="919" s="529" customFormat="1" ht="34.9" customHeight="1" spans="1:12">
      <c r="A919" s="484">
        <v>2130501</v>
      </c>
      <c r="B919" s="243" t="s">
        <v>151</v>
      </c>
      <c r="C919" s="561">
        <v>181</v>
      </c>
      <c r="D919" s="561">
        <v>0</v>
      </c>
      <c r="E919" s="478">
        <v>0</v>
      </c>
      <c r="F919" s="477">
        <f t="shared" si="98"/>
        <v>-1</v>
      </c>
      <c r="G919" s="477" t="str">
        <f t="shared" si="99"/>
        <v/>
      </c>
      <c r="H919" s="731" t="str">
        <f t="shared" si="100"/>
        <v>是</v>
      </c>
      <c r="I919" s="732" t="str">
        <f t="shared" si="101"/>
        <v>项</v>
      </c>
      <c r="J919" s="686" t="str">
        <f t="shared" si="102"/>
        <v>213</v>
      </c>
      <c r="K919" s="686" t="str">
        <f t="shared" si="103"/>
        <v>21305</v>
      </c>
      <c r="L919" s="686" t="str">
        <f t="shared" si="104"/>
        <v>2130501</v>
      </c>
    </row>
    <row r="920" s="529" customFormat="1" ht="34.9" hidden="1" customHeight="1" spans="1:12">
      <c r="A920" s="484">
        <v>2130502</v>
      </c>
      <c r="B920" s="243" t="s">
        <v>152</v>
      </c>
      <c r="C920" s="300">
        <v>0</v>
      </c>
      <c r="D920" s="301">
        <v>0</v>
      </c>
      <c r="E920" s="548">
        <v>0</v>
      </c>
      <c r="F920" s="477" t="str">
        <f t="shared" si="98"/>
        <v/>
      </c>
      <c r="G920" s="477" t="str">
        <f t="shared" si="99"/>
        <v/>
      </c>
      <c r="H920" s="731" t="str">
        <f t="shared" si="100"/>
        <v>否</v>
      </c>
      <c r="I920" s="732" t="str">
        <f t="shared" si="101"/>
        <v>项</v>
      </c>
      <c r="J920" s="686" t="str">
        <f t="shared" si="102"/>
        <v>213</v>
      </c>
      <c r="K920" s="686" t="str">
        <f t="shared" si="103"/>
        <v>21305</v>
      </c>
      <c r="L920" s="686" t="str">
        <f t="shared" si="104"/>
        <v>2130502</v>
      </c>
    </row>
    <row r="921" s="529" customFormat="1" ht="34.9" hidden="1" customHeight="1" spans="1:12">
      <c r="A921" s="484">
        <v>2130503</v>
      </c>
      <c r="B921" s="243" t="s">
        <v>153</v>
      </c>
      <c r="C921" s="300">
        <v>0</v>
      </c>
      <c r="D921" s="301">
        <v>0</v>
      </c>
      <c r="E921" s="548">
        <v>0</v>
      </c>
      <c r="F921" s="477" t="str">
        <f t="shared" si="98"/>
        <v/>
      </c>
      <c r="G921" s="477" t="str">
        <f t="shared" si="99"/>
        <v/>
      </c>
      <c r="H921" s="731" t="str">
        <f t="shared" si="100"/>
        <v>否</v>
      </c>
      <c r="I921" s="732" t="str">
        <f t="shared" si="101"/>
        <v>项</v>
      </c>
      <c r="J921" s="686" t="str">
        <f t="shared" si="102"/>
        <v>213</v>
      </c>
      <c r="K921" s="686" t="str">
        <f t="shared" si="103"/>
        <v>21305</v>
      </c>
      <c r="L921" s="686" t="str">
        <f t="shared" si="104"/>
        <v>2130503</v>
      </c>
    </row>
    <row r="922" s="529" customFormat="1" ht="34.9" customHeight="1" spans="1:12">
      <c r="A922" s="484">
        <v>2130504</v>
      </c>
      <c r="B922" s="243" t="s">
        <v>832</v>
      </c>
      <c r="C922" s="561">
        <v>18077</v>
      </c>
      <c r="D922" s="561">
        <v>24938</v>
      </c>
      <c r="E922" s="478">
        <v>15977</v>
      </c>
      <c r="F922" s="477">
        <f t="shared" si="98"/>
        <v>-0.11616971842673</v>
      </c>
      <c r="G922" s="477">
        <f t="shared" si="99"/>
        <v>0.640668858769749</v>
      </c>
      <c r="H922" s="731" t="str">
        <f t="shared" si="100"/>
        <v>是</v>
      </c>
      <c r="I922" s="732" t="str">
        <f t="shared" si="101"/>
        <v>项</v>
      </c>
      <c r="J922" s="686" t="str">
        <f t="shared" si="102"/>
        <v>213</v>
      </c>
      <c r="K922" s="686" t="str">
        <f t="shared" si="103"/>
        <v>21305</v>
      </c>
      <c r="L922" s="686" t="str">
        <f t="shared" si="104"/>
        <v>2130504</v>
      </c>
    </row>
    <row r="923" s="529" customFormat="1" ht="34.9" customHeight="1" spans="1:12">
      <c r="A923" s="484">
        <v>2130505</v>
      </c>
      <c r="B923" s="243" t="s">
        <v>833</v>
      </c>
      <c r="C923" s="561">
        <v>25268</v>
      </c>
      <c r="D923" s="561">
        <v>1695</v>
      </c>
      <c r="E923" s="478">
        <v>18470</v>
      </c>
      <c r="F923" s="477">
        <f t="shared" si="98"/>
        <v>-0.269035934779167</v>
      </c>
      <c r="G923" s="477">
        <f t="shared" si="99"/>
        <v>10.8967551622419</v>
      </c>
      <c r="H923" s="731" t="str">
        <f t="shared" si="100"/>
        <v>是</v>
      </c>
      <c r="I923" s="732" t="str">
        <f t="shared" si="101"/>
        <v>项</v>
      </c>
      <c r="J923" s="686" t="str">
        <f t="shared" si="102"/>
        <v>213</v>
      </c>
      <c r="K923" s="686" t="str">
        <f t="shared" si="103"/>
        <v>21305</v>
      </c>
      <c r="L923" s="686" t="str">
        <f t="shared" si="104"/>
        <v>2130505</v>
      </c>
    </row>
    <row r="924" s="529" customFormat="1" ht="34.9" customHeight="1" spans="1:12">
      <c r="A924" s="484">
        <v>2130506</v>
      </c>
      <c r="B924" s="243" t="s">
        <v>834</v>
      </c>
      <c r="C924" s="561">
        <v>1175</v>
      </c>
      <c r="D924" s="561">
        <v>0</v>
      </c>
      <c r="E924" s="478">
        <v>1038</v>
      </c>
      <c r="F924" s="477">
        <f t="shared" si="98"/>
        <v>-0.116595744680851</v>
      </c>
      <c r="G924" s="477" t="str">
        <f t="shared" si="99"/>
        <v/>
      </c>
      <c r="H924" s="731" t="str">
        <f t="shared" si="100"/>
        <v>是</v>
      </c>
      <c r="I924" s="732" t="str">
        <f t="shared" si="101"/>
        <v>项</v>
      </c>
      <c r="J924" s="686" t="str">
        <f t="shared" si="102"/>
        <v>213</v>
      </c>
      <c r="K924" s="686" t="str">
        <f t="shared" si="103"/>
        <v>21305</v>
      </c>
      <c r="L924" s="686" t="str">
        <f t="shared" si="104"/>
        <v>2130506</v>
      </c>
    </row>
    <row r="925" s="529" customFormat="1" ht="34.9" customHeight="1" spans="1:12">
      <c r="A925" s="484">
        <v>2130507</v>
      </c>
      <c r="B925" s="243" t="s">
        <v>835</v>
      </c>
      <c r="C925" s="561">
        <v>2073</v>
      </c>
      <c r="D925" s="561">
        <v>0</v>
      </c>
      <c r="E925" s="478">
        <v>1841</v>
      </c>
      <c r="F925" s="477">
        <f t="shared" si="98"/>
        <v>-0.111915098890497</v>
      </c>
      <c r="G925" s="477" t="str">
        <f t="shared" si="99"/>
        <v/>
      </c>
      <c r="H925" s="731" t="str">
        <f t="shared" si="100"/>
        <v>是</v>
      </c>
      <c r="I925" s="732" t="str">
        <f t="shared" si="101"/>
        <v>项</v>
      </c>
      <c r="J925" s="686" t="str">
        <f t="shared" si="102"/>
        <v>213</v>
      </c>
      <c r="K925" s="686" t="str">
        <f t="shared" si="103"/>
        <v>21305</v>
      </c>
      <c r="L925" s="686" t="str">
        <f t="shared" si="104"/>
        <v>2130507</v>
      </c>
    </row>
    <row r="926" s="529" customFormat="1" ht="34.9" hidden="1" customHeight="1" spans="1:12">
      <c r="A926" s="484">
        <v>2130508</v>
      </c>
      <c r="B926" s="243" t="s">
        <v>836</v>
      </c>
      <c r="C926" s="300">
        <v>0</v>
      </c>
      <c r="D926" s="301">
        <v>0</v>
      </c>
      <c r="E926" s="301">
        <v>0</v>
      </c>
      <c r="F926" s="477" t="str">
        <f t="shared" si="98"/>
        <v/>
      </c>
      <c r="G926" s="477" t="str">
        <f t="shared" si="99"/>
        <v/>
      </c>
      <c r="H926" s="731" t="str">
        <f t="shared" si="100"/>
        <v>否</v>
      </c>
      <c r="I926" s="732" t="str">
        <f t="shared" si="101"/>
        <v>项</v>
      </c>
      <c r="J926" s="686" t="str">
        <f t="shared" si="102"/>
        <v>213</v>
      </c>
      <c r="K926" s="686" t="str">
        <f t="shared" si="103"/>
        <v>21305</v>
      </c>
      <c r="L926" s="686" t="str">
        <f t="shared" si="104"/>
        <v>2130508</v>
      </c>
    </row>
    <row r="927" s="529" customFormat="1" ht="34.9" customHeight="1" spans="1:12">
      <c r="A927" s="484">
        <v>2130550</v>
      </c>
      <c r="B927" s="243" t="s">
        <v>160</v>
      </c>
      <c r="C927" s="561">
        <v>193</v>
      </c>
      <c r="D927" s="561">
        <v>0</v>
      </c>
      <c r="E927" s="478">
        <v>0</v>
      </c>
      <c r="F927" s="477">
        <f t="shared" si="98"/>
        <v>-1</v>
      </c>
      <c r="G927" s="477" t="str">
        <f t="shared" si="99"/>
        <v/>
      </c>
      <c r="H927" s="731" t="str">
        <f t="shared" si="100"/>
        <v>是</v>
      </c>
      <c r="I927" s="732" t="str">
        <f t="shared" si="101"/>
        <v>项</v>
      </c>
      <c r="J927" s="686" t="str">
        <f t="shared" si="102"/>
        <v>213</v>
      </c>
      <c r="K927" s="686" t="str">
        <f t="shared" si="103"/>
        <v>21305</v>
      </c>
      <c r="L927" s="686" t="str">
        <f t="shared" si="104"/>
        <v>2130550</v>
      </c>
    </row>
    <row r="928" s="529" customFormat="1" ht="34.9" customHeight="1" spans="1:12">
      <c r="A928" s="484">
        <v>2130599</v>
      </c>
      <c r="B928" s="243" t="s">
        <v>837</v>
      </c>
      <c r="C928" s="561">
        <v>3288</v>
      </c>
      <c r="D928" s="561">
        <v>34191</v>
      </c>
      <c r="E928" s="478">
        <v>4610</v>
      </c>
      <c r="F928" s="477">
        <f t="shared" si="98"/>
        <v>0.402068126520681</v>
      </c>
      <c r="G928" s="477">
        <f t="shared" si="99"/>
        <v>0.134830803427803</v>
      </c>
      <c r="H928" s="731" t="str">
        <f t="shared" si="100"/>
        <v>是</v>
      </c>
      <c r="I928" s="732" t="str">
        <f t="shared" si="101"/>
        <v>项</v>
      </c>
      <c r="J928" s="686" t="str">
        <f t="shared" si="102"/>
        <v>213</v>
      </c>
      <c r="K928" s="686" t="str">
        <f t="shared" si="103"/>
        <v>21305</v>
      </c>
      <c r="L928" s="686" t="str">
        <f t="shared" si="104"/>
        <v>2130599</v>
      </c>
    </row>
    <row r="929" s="529" customFormat="1" ht="34.9" customHeight="1" spans="1:12">
      <c r="A929" s="482">
        <v>21307</v>
      </c>
      <c r="B929" s="483" t="s">
        <v>838</v>
      </c>
      <c r="C929" s="693">
        <f>SUMIFS(C930:C$1300,$I930:$I$1300,"项",$K930:$K$1300,$A929)</f>
        <v>3065</v>
      </c>
      <c r="D929" s="693">
        <f>SUMIFS(D930:D$1300,$I930:$I$1300,"项",$K930:$K$1300,$A929)</f>
        <v>4197</v>
      </c>
      <c r="E929" s="693">
        <f>SUMIFS(E930:E$1300,$I930:$I$1300,"项",$K930:$K$1300,$A929)</f>
        <v>2285</v>
      </c>
      <c r="F929" s="477">
        <f t="shared" si="98"/>
        <v>-0.254486133768352</v>
      </c>
      <c r="G929" s="477">
        <f t="shared" si="99"/>
        <v>0.544436502263522</v>
      </c>
      <c r="H929" s="731" t="str">
        <f t="shared" si="100"/>
        <v>是</v>
      </c>
      <c r="I929" s="732" t="str">
        <f t="shared" si="101"/>
        <v>款</v>
      </c>
      <c r="J929" s="686" t="str">
        <f t="shared" si="102"/>
        <v>213</v>
      </c>
      <c r="K929" s="686" t="str">
        <f t="shared" si="103"/>
        <v>21307</v>
      </c>
      <c r="L929" s="686" t="str">
        <f t="shared" si="104"/>
        <v>21307</v>
      </c>
    </row>
    <row r="930" s="529" customFormat="1" ht="34.9" customHeight="1" spans="1:12">
      <c r="A930" s="484">
        <v>2130701</v>
      </c>
      <c r="B930" s="243" t="s">
        <v>839</v>
      </c>
      <c r="C930" s="561">
        <v>313</v>
      </c>
      <c r="D930" s="561">
        <v>1387</v>
      </c>
      <c r="E930" s="478">
        <v>516</v>
      </c>
      <c r="F930" s="477">
        <f t="shared" si="98"/>
        <v>0.648562300319489</v>
      </c>
      <c r="G930" s="477">
        <f t="shared" si="99"/>
        <v>0.372025955299207</v>
      </c>
      <c r="H930" s="731" t="str">
        <f t="shared" si="100"/>
        <v>是</v>
      </c>
      <c r="I930" s="732" t="str">
        <f t="shared" si="101"/>
        <v>项</v>
      </c>
      <c r="J930" s="686" t="str">
        <f t="shared" si="102"/>
        <v>213</v>
      </c>
      <c r="K930" s="686" t="str">
        <f t="shared" si="103"/>
        <v>21307</v>
      </c>
      <c r="L930" s="686" t="str">
        <f t="shared" si="104"/>
        <v>2130701</v>
      </c>
    </row>
    <row r="931" s="529" customFormat="1" ht="34.9" hidden="1" customHeight="1" spans="1:12">
      <c r="A931" s="484">
        <v>2130704</v>
      </c>
      <c r="B931" s="243" t="s">
        <v>840</v>
      </c>
      <c r="C931" s="300">
        <v>0</v>
      </c>
      <c r="D931" s="301">
        <v>0</v>
      </c>
      <c r="E931" s="548">
        <v>0</v>
      </c>
      <c r="F931" s="477" t="str">
        <f t="shared" si="98"/>
        <v/>
      </c>
      <c r="G931" s="477" t="str">
        <f t="shared" si="99"/>
        <v/>
      </c>
      <c r="H931" s="731" t="str">
        <f t="shared" si="100"/>
        <v>否</v>
      </c>
      <c r="I931" s="732" t="str">
        <f t="shared" si="101"/>
        <v>项</v>
      </c>
      <c r="J931" s="686" t="str">
        <f t="shared" si="102"/>
        <v>213</v>
      </c>
      <c r="K931" s="686" t="str">
        <f t="shared" si="103"/>
        <v>21307</v>
      </c>
      <c r="L931" s="686" t="str">
        <f t="shared" si="104"/>
        <v>2130704</v>
      </c>
    </row>
    <row r="932" s="529" customFormat="1" ht="34.9" customHeight="1" spans="1:12">
      <c r="A932" s="484">
        <v>2130705</v>
      </c>
      <c r="B932" s="243" t="s">
        <v>841</v>
      </c>
      <c r="C932" s="561">
        <v>2327</v>
      </c>
      <c r="D932" s="561">
        <v>2369</v>
      </c>
      <c r="E932" s="478">
        <v>1619</v>
      </c>
      <c r="F932" s="477">
        <f t="shared" si="98"/>
        <v>-0.304254404813064</v>
      </c>
      <c r="G932" s="477">
        <f t="shared" si="99"/>
        <v>0.683410721823554</v>
      </c>
      <c r="H932" s="731" t="str">
        <f t="shared" si="100"/>
        <v>是</v>
      </c>
      <c r="I932" s="732" t="str">
        <f t="shared" si="101"/>
        <v>项</v>
      </c>
      <c r="J932" s="686" t="str">
        <f t="shared" si="102"/>
        <v>213</v>
      </c>
      <c r="K932" s="686" t="str">
        <f t="shared" si="103"/>
        <v>21307</v>
      </c>
      <c r="L932" s="686" t="str">
        <f t="shared" si="104"/>
        <v>2130705</v>
      </c>
    </row>
    <row r="933" s="529" customFormat="1" ht="34.9" customHeight="1" spans="1:12">
      <c r="A933" s="484">
        <v>2130706</v>
      </c>
      <c r="B933" s="243" t="s">
        <v>842</v>
      </c>
      <c r="C933" s="561">
        <v>425</v>
      </c>
      <c r="D933" s="561">
        <v>361</v>
      </c>
      <c r="E933" s="478">
        <v>150</v>
      </c>
      <c r="F933" s="477">
        <f t="shared" si="98"/>
        <v>-0.647058823529412</v>
      </c>
      <c r="G933" s="477">
        <f t="shared" si="99"/>
        <v>0.415512465373961</v>
      </c>
      <c r="H933" s="731" t="str">
        <f t="shared" si="100"/>
        <v>是</v>
      </c>
      <c r="I933" s="732" t="str">
        <f t="shared" si="101"/>
        <v>项</v>
      </c>
      <c r="J933" s="686" t="str">
        <f t="shared" si="102"/>
        <v>213</v>
      </c>
      <c r="K933" s="686" t="str">
        <f t="shared" si="103"/>
        <v>21307</v>
      </c>
      <c r="L933" s="686" t="str">
        <f t="shared" si="104"/>
        <v>2130706</v>
      </c>
    </row>
    <row r="934" s="529" customFormat="1" ht="34.9" hidden="1" customHeight="1" spans="1:12">
      <c r="A934" s="484">
        <v>2130707</v>
      </c>
      <c r="B934" s="243" t="s">
        <v>843</v>
      </c>
      <c r="C934" s="300">
        <v>0</v>
      </c>
      <c r="D934" s="301">
        <v>0</v>
      </c>
      <c r="E934" s="548">
        <v>0</v>
      </c>
      <c r="F934" s="477" t="str">
        <f t="shared" si="98"/>
        <v/>
      </c>
      <c r="G934" s="477" t="str">
        <f t="shared" si="99"/>
        <v/>
      </c>
      <c r="H934" s="731" t="str">
        <f t="shared" si="100"/>
        <v>否</v>
      </c>
      <c r="I934" s="732" t="str">
        <f t="shared" si="101"/>
        <v>项</v>
      </c>
      <c r="J934" s="686" t="str">
        <f t="shared" si="102"/>
        <v>213</v>
      </c>
      <c r="K934" s="686" t="str">
        <f t="shared" si="103"/>
        <v>21307</v>
      </c>
      <c r="L934" s="686" t="str">
        <f t="shared" si="104"/>
        <v>2130707</v>
      </c>
    </row>
    <row r="935" s="529" customFormat="1" ht="34.9" customHeight="1" spans="1:12">
      <c r="A935" s="484">
        <v>2130799</v>
      </c>
      <c r="B935" s="243" t="s">
        <v>844</v>
      </c>
      <c r="C935" s="561">
        <v>0</v>
      </c>
      <c r="D935" s="561">
        <v>80</v>
      </c>
      <c r="E935" s="478">
        <v>0</v>
      </c>
      <c r="F935" s="477" t="str">
        <f t="shared" si="98"/>
        <v/>
      </c>
      <c r="G935" s="477">
        <f t="shared" si="99"/>
        <v>0</v>
      </c>
      <c r="H935" s="731" t="str">
        <f t="shared" si="100"/>
        <v>是</v>
      </c>
      <c r="I935" s="732" t="str">
        <f t="shared" si="101"/>
        <v>项</v>
      </c>
      <c r="J935" s="686" t="str">
        <f t="shared" si="102"/>
        <v>213</v>
      </c>
      <c r="K935" s="686" t="str">
        <f t="shared" si="103"/>
        <v>21307</v>
      </c>
      <c r="L935" s="686" t="str">
        <f t="shared" si="104"/>
        <v>2130799</v>
      </c>
    </row>
    <row r="936" s="529" customFormat="1" ht="34.9" customHeight="1" spans="1:12">
      <c r="A936" s="482">
        <v>21308</v>
      </c>
      <c r="B936" s="483" t="s">
        <v>845</v>
      </c>
      <c r="C936" s="693">
        <f>SUMIFS(C937:C$1300,$I937:$I$1300,"项",$K937:$K$1300,$A936)</f>
        <v>1080</v>
      </c>
      <c r="D936" s="693">
        <f>SUMIFS(D937:D$1300,$I937:$I$1300,"项",$K937:$K$1300,$A936)</f>
        <v>1504</v>
      </c>
      <c r="E936" s="693">
        <f>SUMIFS(E937:E$1300,$I937:$I$1300,"项",$K937:$K$1300,$A936)</f>
        <v>550</v>
      </c>
      <c r="F936" s="477">
        <f t="shared" si="98"/>
        <v>-0.490740740740741</v>
      </c>
      <c r="G936" s="477">
        <f t="shared" si="99"/>
        <v>0.365691489361702</v>
      </c>
      <c r="H936" s="731" t="str">
        <f t="shared" si="100"/>
        <v>是</v>
      </c>
      <c r="I936" s="732" t="str">
        <f t="shared" si="101"/>
        <v>款</v>
      </c>
      <c r="J936" s="686" t="str">
        <f t="shared" si="102"/>
        <v>213</v>
      </c>
      <c r="K936" s="686" t="str">
        <f t="shared" si="103"/>
        <v>21308</v>
      </c>
      <c r="L936" s="686" t="str">
        <f t="shared" si="104"/>
        <v>21308</v>
      </c>
    </row>
    <row r="937" s="529" customFormat="1" ht="34.9" hidden="1" customHeight="1" spans="1:12">
      <c r="A937" s="484">
        <v>2130801</v>
      </c>
      <c r="B937" s="243" t="s">
        <v>846</v>
      </c>
      <c r="C937" s="300">
        <v>0</v>
      </c>
      <c r="D937" s="301">
        <v>0</v>
      </c>
      <c r="E937" s="301">
        <v>0</v>
      </c>
      <c r="F937" s="477" t="str">
        <f t="shared" si="98"/>
        <v/>
      </c>
      <c r="G937" s="477" t="str">
        <f t="shared" si="99"/>
        <v/>
      </c>
      <c r="H937" s="731" t="str">
        <f t="shared" si="100"/>
        <v>否</v>
      </c>
      <c r="I937" s="732" t="str">
        <f t="shared" si="101"/>
        <v>项</v>
      </c>
      <c r="J937" s="686" t="str">
        <f t="shared" si="102"/>
        <v>213</v>
      </c>
      <c r="K937" s="686" t="str">
        <f t="shared" si="103"/>
        <v>21308</v>
      </c>
      <c r="L937" s="686" t="str">
        <f t="shared" si="104"/>
        <v>2130801</v>
      </c>
    </row>
    <row r="938" s="529" customFormat="1" ht="34.9" customHeight="1" spans="1:12">
      <c r="A938" s="484">
        <v>2130803</v>
      </c>
      <c r="B938" s="243" t="s">
        <v>847</v>
      </c>
      <c r="C938" s="561">
        <v>866</v>
      </c>
      <c r="D938" s="561">
        <v>1320</v>
      </c>
      <c r="E938" s="478">
        <v>470</v>
      </c>
      <c r="F938" s="477">
        <f t="shared" si="98"/>
        <v>-0.457274826789838</v>
      </c>
      <c r="G938" s="477">
        <f t="shared" si="99"/>
        <v>0.356060606060606</v>
      </c>
      <c r="H938" s="731" t="str">
        <f t="shared" si="100"/>
        <v>是</v>
      </c>
      <c r="I938" s="732" t="str">
        <f t="shared" si="101"/>
        <v>项</v>
      </c>
      <c r="J938" s="686" t="str">
        <f t="shared" si="102"/>
        <v>213</v>
      </c>
      <c r="K938" s="686" t="str">
        <f t="shared" si="103"/>
        <v>21308</v>
      </c>
      <c r="L938" s="686" t="str">
        <f t="shared" si="104"/>
        <v>2130803</v>
      </c>
    </row>
    <row r="939" s="529" customFormat="1" ht="34.9" customHeight="1" spans="1:12">
      <c r="A939" s="484">
        <v>2130804</v>
      </c>
      <c r="B939" s="243" t="s">
        <v>848</v>
      </c>
      <c r="C939" s="561">
        <v>205</v>
      </c>
      <c r="D939" s="561">
        <v>183</v>
      </c>
      <c r="E939" s="478">
        <v>80</v>
      </c>
      <c r="F939" s="477">
        <f t="shared" si="98"/>
        <v>-0.609756097560976</v>
      </c>
      <c r="G939" s="477">
        <f t="shared" si="99"/>
        <v>0.437158469945355</v>
      </c>
      <c r="H939" s="731" t="str">
        <f t="shared" si="100"/>
        <v>是</v>
      </c>
      <c r="I939" s="732" t="str">
        <f t="shared" si="101"/>
        <v>项</v>
      </c>
      <c r="J939" s="686" t="str">
        <f t="shared" si="102"/>
        <v>213</v>
      </c>
      <c r="K939" s="686" t="str">
        <f t="shared" si="103"/>
        <v>21308</v>
      </c>
      <c r="L939" s="686" t="str">
        <f t="shared" si="104"/>
        <v>2130804</v>
      </c>
    </row>
    <row r="940" s="529" customFormat="1" ht="34.9" hidden="1" customHeight="1" spans="1:12">
      <c r="A940" s="484">
        <v>2130805</v>
      </c>
      <c r="B940" s="243" t="s">
        <v>849</v>
      </c>
      <c r="C940" s="300">
        <v>0</v>
      </c>
      <c r="D940" s="301">
        <v>0</v>
      </c>
      <c r="E940" s="548">
        <v>0</v>
      </c>
      <c r="F940" s="477" t="str">
        <f t="shared" si="98"/>
        <v/>
      </c>
      <c r="G940" s="477" t="str">
        <f t="shared" si="99"/>
        <v/>
      </c>
      <c r="H940" s="731" t="str">
        <f t="shared" si="100"/>
        <v>否</v>
      </c>
      <c r="I940" s="732" t="str">
        <f t="shared" si="101"/>
        <v>项</v>
      </c>
      <c r="J940" s="686" t="str">
        <f t="shared" si="102"/>
        <v>213</v>
      </c>
      <c r="K940" s="686" t="str">
        <f t="shared" si="103"/>
        <v>21308</v>
      </c>
      <c r="L940" s="686" t="str">
        <f t="shared" si="104"/>
        <v>2130805</v>
      </c>
    </row>
    <row r="941" s="529" customFormat="1" ht="34.9" customHeight="1" spans="1:12">
      <c r="A941" s="484">
        <v>2130899</v>
      </c>
      <c r="B941" s="243" t="s">
        <v>850</v>
      </c>
      <c r="C941" s="561">
        <v>9</v>
      </c>
      <c r="D941" s="561">
        <v>1</v>
      </c>
      <c r="E941" s="478">
        <v>0</v>
      </c>
      <c r="F941" s="477">
        <f t="shared" si="98"/>
        <v>-1</v>
      </c>
      <c r="G941" s="477">
        <f t="shared" si="99"/>
        <v>0</v>
      </c>
      <c r="H941" s="731" t="str">
        <f t="shared" si="100"/>
        <v>是</v>
      </c>
      <c r="I941" s="732" t="str">
        <f t="shared" si="101"/>
        <v>项</v>
      </c>
      <c r="J941" s="686" t="str">
        <f t="shared" si="102"/>
        <v>213</v>
      </c>
      <c r="K941" s="686" t="str">
        <f t="shared" si="103"/>
        <v>21308</v>
      </c>
      <c r="L941" s="686" t="str">
        <f t="shared" si="104"/>
        <v>2130899</v>
      </c>
    </row>
    <row r="942" s="529" customFormat="1" ht="34.9" hidden="1" customHeight="1" spans="1:12">
      <c r="A942" s="482">
        <v>21309</v>
      </c>
      <c r="B942" s="483" t="s">
        <v>851</v>
      </c>
      <c r="C942" s="297">
        <f>SUMIFS(C943:C$1300,$I943:$I$1300,"项",$K943:$K$1300,$A942)</f>
        <v>0</v>
      </c>
      <c r="D942" s="297">
        <f>SUMIFS(D943:D$1300,$I943:$I$1300,"项",$K943:$K$1300,$A942)</f>
        <v>0</v>
      </c>
      <c r="E942" s="297">
        <f>SUMIFS(E943:E$1300,$I943:$I$1300,"项",$K943:$K$1300,$A942)</f>
        <v>0</v>
      </c>
      <c r="F942" s="477" t="str">
        <f t="shared" si="98"/>
        <v/>
      </c>
      <c r="G942" s="477" t="str">
        <f t="shared" si="99"/>
        <v/>
      </c>
      <c r="H942" s="731" t="str">
        <f t="shared" si="100"/>
        <v>否</v>
      </c>
      <c r="I942" s="732" t="str">
        <f t="shared" si="101"/>
        <v>款</v>
      </c>
      <c r="J942" s="686" t="str">
        <f t="shared" si="102"/>
        <v>213</v>
      </c>
      <c r="K942" s="686" t="str">
        <f t="shared" si="103"/>
        <v>21309</v>
      </c>
      <c r="L942" s="686" t="str">
        <f t="shared" si="104"/>
        <v>21309</v>
      </c>
    </row>
    <row r="943" s="529" customFormat="1" ht="34.9" hidden="1" customHeight="1" spans="1:12">
      <c r="A943" s="484">
        <v>2130901</v>
      </c>
      <c r="B943" s="243" t="s">
        <v>852</v>
      </c>
      <c r="C943" s="300">
        <v>0</v>
      </c>
      <c r="D943" s="301">
        <v>0</v>
      </c>
      <c r="E943" s="301">
        <v>0</v>
      </c>
      <c r="F943" s="477" t="str">
        <f t="shared" si="98"/>
        <v/>
      </c>
      <c r="G943" s="477" t="str">
        <f t="shared" si="99"/>
        <v/>
      </c>
      <c r="H943" s="731" t="str">
        <f t="shared" si="100"/>
        <v>否</v>
      </c>
      <c r="I943" s="732" t="str">
        <f t="shared" si="101"/>
        <v>项</v>
      </c>
      <c r="J943" s="686" t="str">
        <f t="shared" si="102"/>
        <v>213</v>
      </c>
      <c r="K943" s="686" t="str">
        <f t="shared" si="103"/>
        <v>21309</v>
      </c>
      <c r="L943" s="686" t="str">
        <f t="shared" si="104"/>
        <v>2130901</v>
      </c>
    </row>
    <row r="944" s="529" customFormat="1" ht="34.9" hidden="1" customHeight="1" spans="1:12">
      <c r="A944" s="484">
        <v>2130999</v>
      </c>
      <c r="B944" s="243" t="s">
        <v>853</v>
      </c>
      <c r="C944" s="300">
        <v>0</v>
      </c>
      <c r="D944" s="301">
        <v>0</v>
      </c>
      <c r="E944" s="548">
        <v>0</v>
      </c>
      <c r="F944" s="477" t="str">
        <f t="shared" si="98"/>
        <v/>
      </c>
      <c r="G944" s="477" t="str">
        <f t="shared" si="99"/>
        <v/>
      </c>
      <c r="H944" s="731" t="str">
        <f t="shared" si="100"/>
        <v>否</v>
      </c>
      <c r="I944" s="732" t="str">
        <f t="shared" si="101"/>
        <v>项</v>
      </c>
      <c r="J944" s="686" t="str">
        <f t="shared" si="102"/>
        <v>213</v>
      </c>
      <c r="K944" s="686" t="str">
        <f t="shared" si="103"/>
        <v>21309</v>
      </c>
      <c r="L944" s="686" t="str">
        <f t="shared" si="104"/>
        <v>2130999</v>
      </c>
    </row>
    <row r="945" s="529" customFormat="1" ht="34.9" customHeight="1" spans="1:12">
      <c r="A945" s="482">
        <v>21399</v>
      </c>
      <c r="B945" s="483" t="s">
        <v>854</v>
      </c>
      <c r="C945" s="693">
        <f>SUMIFS(C946:C$1300,$I946:$I$1300,"项",$K946:$K$1300,$A945)</f>
        <v>3</v>
      </c>
      <c r="D945" s="693">
        <f>SUMIFS(D946:D$1300,$I946:$I$1300,"项",$K946:$K$1300,$A945)</f>
        <v>40</v>
      </c>
      <c r="E945" s="693">
        <f>SUMIFS(E946:E$1300,$I946:$I$1300,"项",$K946:$K$1300,$A945)</f>
        <v>20</v>
      </c>
      <c r="F945" s="477">
        <f t="shared" si="98"/>
        <v>5.66666666666667</v>
      </c>
      <c r="G945" s="477">
        <f t="shared" si="99"/>
        <v>0.5</v>
      </c>
      <c r="H945" s="731" t="str">
        <f t="shared" si="100"/>
        <v>是</v>
      </c>
      <c r="I945" s="732" t="str">
        <f t="shared" si="101"/>
        <v>款</v>
      </c>
      <c r="J945" s="686" t="str">
        <f t="shared" si="102"/>
        <v>213</v>
      </c>
      <c r="K945" s="686" t="str">
        <f t="shared" si="103"/>
        <v>21399</v>
      </c>
      <c r="L945" s="686" t="str">
        <f t="shared" si="104"/>
        <v>21399</v>
      </c>
    </row>
    <row r="946" s="529" customFormat="1" ht="34.9" hidden="1" customHeight="1" spans="1:12">
      <c r="A946" s="484">
        <v>2139901</v>
      </c>
      <c r="B946" s="243" t="s">
        <v>855</v>
      </c>
      <c r="C946" s="300">
        <v>0</v>
      </c>
      <c r="D946" s="301">
        <v>0</v>
      </c>
      <c r="E946" s="548">
        <v>0</v>
      </c>
      <c r="F946" s="477" t="str">
        <f t="shared" si="98"/>
        <v/>
      </c>
      <c r="G946" s="477" t="str">
        <f t="shared" si="99"/>
        <v/>
      </c>
      <c r="H946" s="731" t="str">
        <f t="shared" si="100"/>
        <v>否</v>
      </c>
      <c r="I946" s="732" t="str">
        <f t="shared" si="101"/>
        <v>项</v>
      </c>
      <c r="J946" s="686" t="str">
        <f t="shared" si="102"/>
        <v>213</v>
      </c>
      <c r="K946" s="686" t="str">
        <f t="shared" si="103"/>
        <v>21399</v>
      </c>
      <c r="L946" s="686" t="str">
        <f t="shared" si="104"/>
        <v>2139901</v>
      </c>
    </row>
    <row r="947" s="529" customFormat="1" ht="34.9" customHeight="1" spans="1:12">
      <c r="A947" s="484">
        <v>2139999</v>
      </c>
      <c r="B947" s="243" t="s">
        <v>856</v>
      </c>
      <c r="C947" s="561">
        <v>3</v>
      </c>
      <c r="D947" s="561">
        <v>40</v>
      </c>
      <c r="E947" s="478">
        <v>20</v>
      </c>
      <c r="F947" s="477">
        <f t="shared" si="98"/>
        <v>5.66666666666667</v>
      </c>
      <c r="G947" s="477">
        <f t="shared" si="99"/>
        <v>0.5</v>
      </c>
      <c r="H947" s="731" t="str">
        <f t="shared" si="100"/>
        <v>是</v>
      </c>
      <c r="I947" s="732" t="str">
        <f t="shared" si="101"/>
        <v>项</v>
      </c>
      <c r="J947" s="686" t="str">
        <f t="shared" si="102"/>
        <v>213</v>
      </c>
      <c r="K947" s="686" t="str">
        <f t="shared" si="103"/>
        <v>21399</v>
      </c>
      <c r="L947" s="686" t="str">
        <f t="shared" si="104"/>
        <v>2139999</v>
      </c>
    </row>
    <row r="948" s="529" customFormat="1" ht="34.9" customHeight="1" spans="1:12">
      <c r="A948" s="730">
        <v>214</v>
      </c>
      <c r="B948" s="185" t="s">
        <v>107</v>
      </c>
      <c r="C948" s="353">
        <f>SUMIFS(C949:C$1300,$I949:$I$1300,"款",$J949:$J$1300,$A948)</f>
        <v>5774</v>
      </c>
      <c r="D948" s="353">
        <f>SUMIFS(D949:D$1300,$I949:$I$1300,"款",$J949:$J$1300,$A948)</f>
        <v>17396</v>
      </c>
      <c r="E948" s="353">
        <f>SUMIFS(E949:E$1300,$I949:$I$1300,"款",$J949:$J$1300,$A948)</f>
        <v>4568</v>
      </c>
      <c r="F948" s="471">
        <f t="shared" si="98"/>
        <v>-0.208867336335296</v>
      </c>
      <c r="G948" s="471">
        <f t="shared" si="99"/>
        <v>0.262589100942745</v>
      </c>
      <c r="H948" s="731" t="str">
        <f t="shared" si="100"/>
        <v>是</v>
      </c>
      <c r="I948" s="732" t="str">
        <f t="shared" si="101"/>
        <v>类</v>
      </c>
      <c r="J948" s="686" t="str">
        <f t="shared" si="102"/>
        <v>214</v>
      </c>
      <c r="K948" s="686" t="str">
        <f t="shared" si="103"/>
        <v>214</v>
      </c>
      <c r="L948" s="686" t="str">
        <f t="shared" si="104"/>
        <v>214</v>
      </c>
    </row>
    <row r="949" s="529" customFormat="1" ht="34.9" customHeight="1" spans="1:12">
      <c r="A949" s="482">
        <v>21401</v>
      </c>
      <c r="B949" s="483" t="s">
        <v>857</v>
      </c>
      <c r="C949" s="693">
        <f>SUMIFS(C950:C$1300,$I950:$I$1300,"项",$K950:$K$1300,$A949)</f>
        <v>5774</v>
      </c>
      <c r="D949" s="693">
        <f>SUMIFS(D950:D$1300,$I950:$I$1300,"项",$K950:$K$1300,$A949)</f>
        <v>17396</v>
      </c>
      <c r="E949" s="693">
        <f>SUMIFS(E950:E$1300,$I950:$I$1300,"项",$K950:$K$1300,$A949)</f>
        <v>4568</v>
      </c>
      <c r="F949" s="477">
        <f t="shared" si="98"/>
        <v>-0.208867336335296</v>
      </c>
      <c r="G949" s="477">
        <f t="shared" si="99"/>
        <v>0.262589100942745</v>
      </c>
      <c r="H949" s="731" t="str">
        <f t="shared" si="100"/>
        <v>是</v>
      </c>
      <c r="I949" s="732" t="str">
        <f t="shared" si="101"/>
        <v>款</v>
      </c>
      <c r="J949" s="686" t="str">
        <f t="shared" si="102"/>
        <v>214</v>
      </c>
      <c r="K949" s="686" t="str">
        <f t="shared" si="103"/>
        <v>21401</v>
      </c>
      <c r="L949" s="686" t="str">
        <f t="shared" si="104"/>
        <v>21401</v>
      </c>
    </row>
    <row r="950" s="529" customFormat="1" ht="34.9" customHeight="1" spans="1:12">
      <c r="A950" s="484">
        <v>2140101</v>
      </c>
      <c r="B950" s="243" t="s">
        <v>151</v>
      </c>
      <c r="C950" s="561">
        <v>313</v>
      </c>
      <c r="D950" s="561">
        <v>376</v>
      </c>
      <c r="E950" s="561">
        <v>309</v>
      </c>
      <c r="F950" s="477">
        <f t="shared" si="98"/>
        <v>-0.012779552715655</v>
      </c>
      <c r="G950" s="477">
        <f t="shared" si="99"/>
        <v>0.821808510638298</v>
      </c>
      <c r="H950" s="731" t="str">
        <f t="shared" si="100"/>
        <v>是</v>
      </c>
      <c r="I950" s="732" t="str">
        <f t="shared" si="101"/>
        <v>项</v>
      </c>
      <c r="J950" s="686" t="str">
        <f t="shared" si="102"/>
        <v>214</v>
      </c>
      <c r="K950" s="686" t="str">
        <f t="shared" si="103"/>
        <v>21401</v>
      </c>
      <c r="L950" s="686" t="str">
        <f t="shared" si="104"/>
        <v>2140101</v>
      </c>
    </row>
    <row r="951" s="529" customFormat="1" ht="34.9" hidden="1" customHeight="1" spans="1:12">
      <c r="A951" s="484">
        <v>2140102</v>
      </c>
      <c r="B951" s="243" t="s">
        <v>152</v>
      </c>
      <c r="C951" s="300">
        <v>0</v>
      </c>
      <c r="D951" s="301">
        <v>0</v>
      </c>
      <c r="E951" s="548">
        <v>0</v>
      </c>
      <c r="F951" s="477" t="str">
        <f t="shared" si="98"/>
        <v/>
      </c>
      <c r="G951" s="477" t="str">
        <f t="shared" si="99"/>
        <v/>
      </c>
      <c r="H951" s="731" t="str">
        <f t="shared" si="100"/>
        <v>否</v>
      </c>
      <c r="I951" s="732" t="str">
        <f t="shared" si="101"/>
        <v>项</v>
      </c>
      <c r="J951" s="686" t="str">
        <f t="shared" si="102"/>
        <v>214</v>
      </c>
      <c r="K951" s="686" t="str">
        <f t="shared" si="103"/>
        <v>21401</v>
      </c>
      <c r="L951" s="686" t="str">
        <f t="shared" si="104"/>
        <v>2140102</v>
      </c>
    </row>
    <row r="952" s="529" customFormat="1" ht="34.9" hidden="1" customHeight="1" spans="1:12">
      <c r="A952" s="484">
        <v>2140103</v>
      </c>
      <c r="B952" s="243" t="s">
        <v>153</v>
      </c>
      <c r="C952" s="300">
        <v>0</v>
      </c>
      <c r="D952" s="301">
        <v>0</v>
      </c>
      <c r="E952" s="548">
        <v>0</v>
      </c>
      <c r="F952" s="477" t="str">
        <f t="shared" si="98"/>
        <v/>
      </c>
      <c r="G952" s="477" t="str">
        <f t="shared" si="99"/>
        <v/>
      </c>
      <c r="H952" s="731" t="str">
        <f t="shared" si="100"/>
        <v>否</v>
      </c>
      <c r="I952" s="732" t="str">
        <f t="shared" si="101"/>
        <v>项</v>
      </c>
      <c r="J952" s="686" t="str">
        <f t="shared" si="102"/>
        <v>214</v>
      </c>
      <c r="K952" s="686" t="str">
        <f t="shared" si="103"/>
        <v>21401</v>
      </c>
      <c r="L952" s="686" t="str">
        <f t="shared" si="104"/>
        <v>2140103</v>
      </c>
    </row>
    <row r="953" s="529" customFormat="1" ht="34.9" customHeight="1" spans="1:12">
      <c r="A953" s="484">
        <v>2140104</v>
      </c>
      <c r="B953" s="243" t="s">
        <v>858</v>
      </c>
      <c r="C953" s="561">
        <v>3780</v>
      </c>
      <c r="D953" s="561">
        <v>11683</v>
      </c>
      <c r="E953" s="478">
        <v>2609</v>
      </c>
      <c r="F953" s="477">
        <f t="shared" si="98"/>
        <v>-0.30978835978836</v>
      </c>
      <c r="G953" s="477">
        <f t="shared" si="99"/>
        <v>0.223315929127793</v>
      </c>
      <c r="H953" s="731" t="str">
        <f t="shared" si="100"/>
        <v>是</v>
      </c>
      <c r="I953" s="732" t="str">
        <f t="shared" si="101"/>
        <v>项</v>
      </c>
      <c r="J953" s="686" t="str">
        <f t="shared" si="102"/>
        <v>214</v>
      </c>
      <c r="K953" s="686" t="str">
        <f t="shared" si="103"/>
        <v>21401</v>
      </c>
      <c r="L953" s="686" t="str">
        <f t="shared" si="104"/>
        <v>2140104</v>
      </c>
    </row>
    <row r="954" s="529" customFormat="1" ht="34.9" customHeight="1" spans="1:12">
      <c r="A954" s="484">
        <v>2140106</v>
      </c>
      <c r="B954" s="243" t="s">
        <v>859</v>
      </c>
      <c r="C954" s="561">
        <v>1144</v>
      </c>
      <c r="D954" s="561">
        <v>4310</v>
      </c>
      <c r="E954" s="478">
        <v>1367</v>
      </c>
      <c r="F954" s="477">
        <f t="shared" si="98"/>
        <v>0.19493006993007</v>
      </c>
      <c r="G954" s="477">
        <f t="shared" si="99"/>
        <v>0.317169373549884</v>
      </c>
      <c r="H954" s="731" t="str">
        <f t="shared" si="100"/>
        <v>是</v>
      </c>
      <c r="I954" s="732" t="str">
        <f t="shared" si="101"/>
        <v>项</v>
      </c>
      <c r="J954" s="686" t="str">
        <f t="shared" si="102"/>
        <v>214</v>
      </c>
      <c r="K954" s="686" t="str">
        <f t="shared" si="103"/>
        <v>21401</v>
      </c>
      <c r="L954" s="686" t="str">
        <f t="shared" si="104"/>
        <v>2140106</v>
      </c>
    </row>
    <row r="955" s="529" customFormat="1" ht="34.9" hidden="1" customHeight="1" spans="1:12">
      <c r="A955" s="484">
        <v>2140109</v>
      </c>
      <c r="B955" s="243" t="s">
        <v>860</v>
      </c>
      <c r="C955" s="300">
        <v>0</v>
      </c>
      <c r="D955" s="301">
        <v>0</v>
      </c>
      <c r="E955" s="548">
        <v>0</v>
      </c>
      <c r="F955" s="477" t="str">
        <f t="shared" si="98"/>
        <v/>
      </c>
      <c r="G955" s="477" t="str">
        <f t="shared" si="99"/>
        <v/>
      </c>
      <c r="H955" s="731" t="str">
        <f t="shared" si="100"/>
        <v>否</v>
      </c>
      <c r="I955" s="732" t="str">
        <f t="shared" si="101"/>
        <v>项</v>
      </c>
      <c r="J955" s="686" t="str">
        <f t="shared" si="102"/>
        <v>214</v>
      </c>
      <c r="K955" s="686" t="str">
        <f t="shared" si="103"/>
        <v>21401</v>
      </c>
      <c r="L955" s="686" t="str">
        <f t="shared" si="104"/>
        <v>2140109</v>
      </c>
    </row>
    <row r="956" s="529" customFormat="1" ht="34.9" hidden="1" customHeight="1" spans="1:12">
      <c r="A956" s="484">
        <v>2140110</v>
      </c>
      <c r="B956" s="243" t="s">
        <v>861</v>
      </c>
      <c r="C956" s="300">
        <v>0</v>
      </c>
      <c r="D956" s="301">
        <v>0</v>
      </c>
      <c r="E956" s="548">
        <v>0</v>
      </c>
      <c r="F956" s="477" t="str">
        <f t="shared" si="98"/>
        <v/>
      </c>
      <c r="G956" s="477" t="str">
        <f t="shared" si="99"/>
        <v/>
      </c>
      <c r="H956" s="731" t="str">
        <f t="shared" si="100"/>
        <v>否</v>
      </c>
      <c r="I956" s="732" t="str">
        <f t="shared" si="101"/>
        <v>项</v>
      </c>
      <c r="J956" s="686" t="str">
        <f t="shared" si="102"/>
        <v>214</v>
      </c>
      <c r="K956" s="686" t="str">
        <f t="shared" si="103"/>
        <v>21401</v>
      </c>
      <c r="L956" s="686" t="str">
        <f t="shared" si="104"/>
        <v>2140110</v>
      </c>
    </row>
    <row r="957" s="529" customFormat="1" ht="34.9" hidden="1" customHeight="1" spans="1:12">
      <c r="A957" s="484">
        <v>2140111</v>
      </c>
      <c r="B957" s="243" t="s">
        <v>862</v>
      </c>
      <c r="C957" s="300">
        <v>0</v>
      </c>
      <c r="D957" s="301">
        <v>0</v>
      </c>
      <c r="E957" s="301">
        <v>0</v>
      </c>
      <c r="F957" s="477" t="str">
        <f t="shared" si="98"/>
        <v/>
      </c>
      <c r="G957" s="477" t="str">
        <f t="shared" si="99"/>
        <v/>
      </c>
      <c r="H957" s="731" t="str">
        <f t="shared" si="100"/>
        <v>否</v>
      </c>
      <c r="I957" s="732" t="str">
        <f t="shared" si="101"/>
        <v>项</v>
      </c>
      <c r="J957" s="686" t="str">
        <f t="shared" si="102"/>
        <v>214</v>
      </c>
      <c r="K957" s="686" t="str">
        <f t="shared" si="103"/>
        <v>21401</v>
      </c>
      <c r="L957" s="686" t="str">
        <f t="shared" si="104"/>
        <v>2140111</v>
      </c>
    </row>
    <row r="958" s="529" customFormat="1" ht="34.9" customHeight="1" spans="1:12">
      <c r="A958" s="484">
        <v>2140112</v>
      </c>
      <c r="B958" s="243" t="s">
        <v>863</v>
      </c>
      <c r="C958" s="561">
        <v>248</v>
      </c>
      <c r="D958" s="561">
        <v>201</v>
      </c>
      <c r="E958" s="478">
        <v>206</v>
      </c>
      <c r="F958" s="477">
        <f t="shared" si="98"/>
        <v>-0.169354838709677</v>
      </c>
      <c r="G958" s="477">
        <f t="shared" si="99"/>
        <v>1.02487562189055</v>
      </c>
      <c r="H958" s="731" t="str">
        <f t="shared" si="100"/>
        <v>是</v>
      </c>
      <c r="I958" s="732" t="str">
        <f t="shared" si="101"/>
        <v>项</v>
      </c>
      <c r="J958" s="686" t="str">
        <f t="shared" si="102"/>
        <v>214</v>
      </c>
      <c r="K958" s="686" t="str">
        <f t="shared" si="103"/>
        <v>21401</v>
      </c>
      <c r="L958" s="686" t="str">
        <f t="shared" si="104"/>
        <v>2140112</v>
      </c>
    </row>
    <row r="959" s="529" customFormat="1" ht="34.9" hidden="1" customHeight="1" spans="1:12">
      <c r="A959" s="484">
        <v>2140114</v>
      </c>
      <c r="B959" s="243" t="s">
        <v>864</v>
      </c>
      <c r="C959" s="300">
        <v>0</v>
      </c>
      <c r="D959" s="301">
        <v>0</v>
      </c>
      <c r="E959" s="548">
        <v>0</v>
      </c>
      <c r="F959" s="477" t="str">
        <f t="shared" si="98"/>
        <v/>
      </c>
      <c r="G959" s="477" t="str">
        <f t="shared" si="99"/>
        <v/>
      </c>
      <c r="H959" s="731" t="str">
        <f t="shared" si="100"/>
        <v>否</v>
      </c>
      <c r="I959" s="732" t="str">
        <f t="shared" si="101"/>
        <v>项</v>
      </c>
      <c r="J959" s="686" t="str">
        <f t="shared" si="102"/>
        <v>214</v>
      </c>
      <c r="K959" s="686" t="str">
        <f t="shared" si="103"/>
        <v>21401</v>
      </c>
      <c r="L959" s="686" t="str">
        <f t="shared" si="104"/>
        <v>2140114</v>
      </c>
    </row>
    <row r="960" s="529" customFormat="1" ht="34.9" hidden="1" customHeight="1" spans="1:12">
      <c r="A960" s="484">
        <v>2140122</v>
      </c>
      <c r="B960" s="243" t="s">
        <v>865</v>
      </c>
      <c r="C960" s="300">
        <v>0</v>
      </c>
      <c r="D960" s="301">
        <v>0</v>
      </c>
      <c r="E960" s="301">
        <v>0</v>
      </c>
      <c r="F960" s="477" t="str">
        <f t="shared" si="98"/>
        <v/>
      </c>
      <c r="G960" s="477" t="str">
        <f t="shared" si="99"/>
        <v/>
      </c>
      <c r="H960" s="731" t="str">
        <f t="shared" si="100"/>
        <v>否</v>
      </c>
      <c r="I960" s="732" t="str">
        <f t="shared" si="101"/>
        <v>项</v>
      </c>
      <c r="J960" s="686" t="str">
        <f t="shared" si="102"/>
        <v>214</v>
      </c>
      <c r="K960" s="686" t="str">
        <f t="shared" si="103"/>
        <v>21401</v>
      </c>
      <c r="L960" s="686" t="str">
        <f t="shared" si="104"/>
        <v>2140122</v>
      </c>
    </row>
    <row r="961" s="529" customFormat="1" ht="34.9" customHeight="1" spans="1:12">
      <c r="A961" s="484">
        <v>2140123</v>
      </c>
      <c r="B961" s="243" t="s">
        <v>866</v>
      </c>
      <c r="C961" s="561">
        <v>0</v>
      </c>
      <c r="D961" s="561">
        <v>0</v>
      </c>
      <c r="E961" s="478">
        <v>3</v>
      </c>
      <c r="F961" s="477" t="str">
        <f t="shared" si="98"/>
        <v/>
      </c>
      <c r="G961" s="477" t="str">
        <f t="shared" si="99"/>
        <v/>
      </c>
      <c r="H961" s="731" t="str">
        <f t="shared" si="100"/>
        <v>是</v>
      </c>
      <c r="I961" s="732" t="str">
        <f t="shared" si="101"/>
        <v>项</v>
      </c>
      <c r="J961" s="686" t="str">
        <f t="shared" si="102"/>
        <v>214</v>
      </c>
      <c r="K961" s="686" t="str">
        <f t="shared" si="103"/>
        <v>21401</v>
      </c>
      <c r="L961" s="686" t="str">
        <f t="shared" si="104"/>
        <v>2140123</v>
      </c>
    </row>
    <row r="962" s="529" customFormat="1" ht="34.9" hidden="1" customHeight="1" spans="1:12">
      <c r="A962" s="484">
        <v>2140127</v>
      </c>
      <c r="B962" s="243" t="s">
        <v>867</v>
      </c>
      <c r="C962" s="300">
        <v>0</v>
      </c>
      <c r="D962" s="301">
        <v>0</v>
      </c>
      <c r="E962" s="548">
        <v>0</v>
      </c>
      <c r="F962" s="477" t="str">
        <f t="shared" si="98"/>
        <v/>
      </c>
      <c r="G962" s="477" t="str">
        <f t="shared" si="99"/>
        <v/>
      </c>
      <c r="H962" s="731" t="str">
        <f t="shared" si="100"/>
        <v>否</v>
      </c>
      <c r="I962" s="732" t="str">
        <f t="shared" si="101"/>
        <v>项</v>
      </c>
      <c r="J962" s="686" t="str">
        <f t="shared" si="102"/>
        <v>214</v>
      </c>
      <c r="K962" s="686" t="str">
        <f t="shared" si="103"/>
        <v>21401</v>
      </c>
      <c r="L962" s="686" t="str">
        <f t="shared" si="104"/>
        <v>2140127</v>
      </c>
    </row>
    <row r="963" s="529" customFormat="1" ht="34.9" hidden="1" customHeight="1" spans="1:12">
      <c r="A963" s="733">
        <v>2140128</v>
      </c>
      <c r="B963" s="347" t="s">
        <v>868</v>
      </c>
      <c r="C963" s="314">
        <v>0</v>
      </c>
      <c r="D963" s="716">
        <v>0</v>
      </c>
      <c r="E963" s="716">
        <v>0</v>
      </c>
      <c r="F963" s="471" t="str">
        <f t="shared" si="98"/>
        <v/>
      </c>
      <c r="G963" s="471" t="str">
        <f t="shared" si="99"/>
        <v/>
      </c>
      <c r="H963" s="731" t="str">
        <f t="shared" si="100"/>
        <v>否</v>
      </c>
      <c r="I963" s="732" t="str">
        <f t="shared" si="101"/>
        <v>项</v>
      </c>
      <c r="J963" s="686" t="str">
        <f t="shared" si="102"/>
        <v>214</v>
      </c>
      <c r="K963" s="686" t="str">
        <f t="shared" si="103"/>
        <v>21401</v>
      </c>
      <c r="L963" s="686" t="str">
        <f t="shared" si="104"/>
        <v>2140128</v>
      </c>
    </row>
    <row r="964" s="529" customFormat="1" ht="34.9" hidden="1" customHeight="1" spans="1:12">
      <c r="A964" s="484">
        <v>2140129</v>
      </c>
      <c r="B964" s="243" t="s">
        <v>869</v>
      </c>
      <c r="C964" s="300">
        <v>0</v>
      </c>
      <c r="D964" s="301">
        <v>0</v>
      </c>
      <c r="E964" s="301">
        <v>0</v>
      </c>
      <c r="F964" s="477" t="str">
        <f t="shared" si="98"/>
        <v/>
      </c>
      <c r="G964" s="477" t="str">
        <f t="shared" si="99"/>
        <v/>
      </c>
      <c r="H964" s="731" t="str">
        <f t="shared" si="100"/>
        <v>否</v>
      </c>
      <c r="I964" s="732" t="str">
        <f t="shared" si="101"/>
        <v>项</v>
      </c>
      <c r="J964" s="686" t="str">
        <f t="shared" si="102"/>
        <v>214</v>
      </c>
      <c r="K964" s="686" t="str">
        <f t="shared" si="103"/>
        <v>21401</v>
      </c>
      <c r="L964" s="686" t="str">
        <f t="shared" si="104"/>
        <v>2140129</v>
      </c>
    </row>
    <row r="965" s="529" customFormat="1" ht="34.9" hidden="1" customHeight="1" spans="1:12">
      <c r="A965" s="484">
        <v>2140130</v>
      </c>
      <c r="B965" s="243" t="s">
        <v>870</v>
      </c>
      <c r="C965" s="300">
        <v>0</v>
      </c>
      <c r="D965" s="301">
        <v>0</v>
      </c>
      <c r="E965" s="548">
        <v>0</v>
      </c>
      <c r="F965" s="477" t="str">
        <f t="shared" ref="F965:F1028" si="105">IF(C965&lt;&gt;0,E965/C965-1,"")</f>
        <v/>
      </c>
      <c r="G965" s="477" t="str">
        <f t="shared" ref="G965:G1028" si="106">IF(D965&lt;&gt;0,E965/D965,"")</f>
        <v/>
      </c>
      <c r="H965" s="731" t="str">
        <f t="shared" ref="H965:H1028" si="107">IF(LEN(A965)=3,"是",IF(B965&lt;&gt;"",IF(SUM(C965:E965)&lt;&gt;0,"是","否"),"是"))</f>
        <v>否</v>
      </c>
      <c r="I965" s="732" t="str">
        <f t="shared" ref="I965:I1028" si="108">_xlfn.IFS(LEN(A965)=3,"类",LEN(A965)=5,"款",LEN(A965)=7,"项")</f>
        <v>项</v>
      </c>
      <c r="J965" s="686" t="str">
        <f t="shared" ref="J965:J1028" si="109">LEFT(A965,3)</f>
        <v>214</v>
      </c>
      <c r="K965" s="686" t="str">
        <f t="shared" ref="K965:K1028" si="110">LEFT(A965,5)</f>
        <v>21401</v>
      </c>
      <c r="L965" s="686" t="str">
        <f t="shared" ref="L965:L1028" si="111">LEFT(A965,7)</f>
        <v>2140130</v>
      </c>
    </row>
    <row r="966" s="529" customFormat="1" ht="34.9" hidden="1" customHeight="1" spans="1:12">
      <c r="A966" s="484">
        <v>2140131</v>
      </c>
      <c r="B966" s="243" t="s">
        <v>871</v>
      </c>
      <c r="C966" s="300">
        <v>0</v>
      </c>
      <c r="D966" s="301">
        <v>0</v>
      </c>
      <c r="E966" s="548">
        <v>0</v>
      </c>
      <c r="F966" s="477" t="str">
        <f t="shared" si="105"/>
        <v/>
      </c>
      <c r="G966" s="477" t="str">
        <f t="shared" si="106"/>
        <v/>
      </c>
      <c r="H966" s="731" t="str">
        <f t="shared" si="107"/>
        <v>否</v>
      </c>
      <c r="I966" s="732" t="str">
        <f t="shared" si="108"/>
        <v>项</v>
      </c>
      <c r="J966" s="686" t="str">
        <f t="shared" si="109"/>
        <v>214</v>
      </c>
      <c r="K966" s="686" t="str">
        <f t="shared" si="110"/>
        <v>21401</v>
      </c>
      <c r="L966" s="686" t="str">
        <f t="shared" si="111"/>
        <v>2140131</v>
      </c>
    </row>
    <row r="967" s="529" customFormat="1" ht="34.9" hidden="1" customHeight="1" spans="1:12">
      <c r="A967" s="484">
        <v>2140133</v>
      </c>
      <c r="B967" s="243" t="s">
        <v>872</v>
      </c>
      <c r="C967" s="300">
        <v>0</v>
      </c>
      <c r="D967" s="301">
        <v>0</v>
      </c>
      <c r="E967" s="548">
        <v>0</v>
      </c>
      <c r="F967" s="477" t="str">
        <f t="shared" si="105"/>
        <v/>
      </c>
      <c r="G967" s="477" t="str">
        <f t="shared" si="106"/>
        <v/>
      </c>
      <c r="H967" s="731" t="str">
        <f t="shared" si="107"/>
        <v>否</v>
      </c>
      <c r="I967" s="732" t="str">
        <f t="shared" si="108"/>
        <v>项</v>
      </c>
      <c r="J967" s="686" t="str">
        <f t="shared" si="109"/>
        <v>214</v>
      </c>
      <c r="K967" s="686" t="str">
        <f t="shared" si="110"/>
        <v>21401</v>
      </c>
      <c r="L967" s="686" t="str">
        <f t="shared" si="111"/>
        <v>2140133</v>
      </c>
    </row>
    <row r="968" s="529" customFormat="1" ht="34.9" hidden="1" customHeight="1" spans="1:12">
      <c r="A968" s="484">
        <v>2140136</v>
      </c>
      <c r="B968" s="243" t="s">
        <v>873</v>
      </c>
      <c r="C968" s="300">
        <v>0</v>
      </c>
      <c r="D968" s="301">
        <v>0</v>
      </c>
      <c r="E968" s="548">
        <v>0</v>
      </c>
      <c r="F968" s="477" t="str">
        <f t="shared" si="105"/>
        <v/>
      </c>
      <c r="G968" s="477" t="str">
        <f t="shared" si="106"/>
        <v/>
      </c>
      <c r="H968" s="731" t="str">
        <f t="shared" si="107"/>
        <v>否</v>
      </c>
      <c r="I968" s="732" t="str">
        <f t="shared" si="108"/>
        <v>项</v>
      </c>
      <c r="J968" s="686" t="str">
        <f t="shared" si="109"/>
        <v>214</v>
      </c>
      <c r="K968" s="686" t="str">
        <f t="shared" si="110"/>
        <v>21401</v>
      </c>
      <c r="L968" s="686" t="str">
        <f t="shared" si="111"/>
        <v>2140136</v>
      </c>
    </row>
    <row r="969" s="529" customFormat="1" ht="34.9" hidden="1" customHeight="1" spans="1:12">
      <c r="A969" s="484">
        <v>2140138</v>
      </c>
      <c r="B969" s="243" t="s">
        <v>874</v>
      </c>
      <c r="C969" s="300">
        <v>0</v>
      </c>
      <c r="D969" s="301">
        <v>0</v>
      </c>
      <c r="E969" s="548">
        <v>0</v>
      </c>
      <c r="F969" s="477" t="str">
        <f t="shared" si="105"/>
        <v/>
      </c>
      <c r="G969" s="477" t="str">
        <f t="shared" si="106"/>
        <v/>
      </c>
      <c r="H969" s="731" t="str">
        <f t="shared" si="107"/>
        <v>否</v>
      </c>
      <c r="I969" s="732" t="str">
        <f t="shared" si="108"/>
        <v>项</v>
      </c>
      <c r="J969" s="686" t="str">
        <f t="shared" si="109"/>
        <v>214</v>
      </c>
      <c r="K969" s="686" t="str">
        <f t="shared" si="110"/>
        <v>21401</v>
      </c>
      <c r="L969" s="686" t="str">
        <f t="shared" si="111"/>
        <v>2140138</v>
      </c>
    </row>
    <row r="970" s="529" customFormat="1" ht="34.9" customHeight="1" spans="1:12">
      <c r="A970" s="484">
        <v>2140199</v>
      </c>
      <c r="B970" s="243" t="s">
        <v>875</v>
      </c>
      <c r="C970" s="561">
        <v>289</v>
      </c>
      <c r="D970" s="561">
        <v>826</v>
      </c>
      <c r="E970" s="478">
        <v>74</v>
      </c>
      <c r="F970" s="477">
        <f t="shared" si="105"/>
        <v>-0.743944636678201</v>
      </c>
      <c r="G970" s="477">
        <f t="shared" si="106"/>
        <v>0.0895883777239709</v>
      </c>
      <c r="H970" s="731" t="str">
        <f t="shared" si="107"/>
        <v>是</v>
      </c>
      <c r="I970" s="732" t="str">
        <f t="shared" si="108"/>
        <v>项</v>
      </c>
      <c r="J970" s="686" t="str">
        <f t="shared" si="109"/>
        <v>214</v>
      </c>
      <c r="K970" s="686" t="str">
        <f t="shared" si="110"/>
        <v>21401</v>
      </c>
      <c r="L970" s="686" t="str">
        <f t="shared" si="111"/>
        <v>2140199</v>
      </c>
    </row>
    <row r="971" s="529" customFormat="1" ht="34.9" hidden="1" customHeight="1" spans="1:12">
      <c r="A971" s="482">
        <v>21402</v>
      </c>
      <c r="B971" s="483" t="s">
        <v>876</v>
      </c>
      <c r="C971" s="297">
        <f>SUMIFS(C972:C$1300,$I972:$I$1300,"项",$K972:$K$1300,$A971)</f>
        <v>0</v>
      </c>
      <c r="D971" s="297">
        <f>SUMIFS(D972:D$1300,$I972:$I$1300,"项",$K972:$K$1300,$A971)</f>
        <v>0</v>
      </c>
      <c r="E971" s="297">
        <f>SUMIFS(E972:E$1300,$I972:$I$1300,"项",$K972:$K$1300,$A971)</f>
        <v>0</v>
      </c>
      <c r="F971" s="477" t="str">
        <f t="shared" si="105"/>
        <v/>
      </c>
      <c r="G971" s="477" t="str">
        <f t="shared" si="106"/>
        <v/>
      </c>
      <c r="H971" s="731" t="str">
        <f t="shared" si="107"/>
        <v>否</v>
      </c>
      <c r="I971" s="732" t="str">
        <f t="shared" si="108"/>
        <v>款</v>
      </c>
      <c r="J971" s="686" t="str">
        <f t="shared" si="109"/>
        <v>214</v>
      </c>
      <c r="K971" s="686" t="str">
        <f t="shared" si="110"/>
        <v>21402</v>
      </c>
      <c r="L971" s="686" t="str">
        <f t="shared" si="111"/>
        <v>21402</v>
      </c>
    </row>
    <row r="972" s="529" customFormat="1" ht="34.9" hidden="1" customHeight="1" spans="1:12">
      <c r="A972" s="484">
        <v>2140201</v>
      </c>
      <c r="B972" s="243" t="s">
        <v>151</v>
      </c>
      <c r="C972" s="300">
        <v>0</v>
      </c>
      <c r="D972" s="301">
        <v>0</v>
      </c>
      <c r="E972" s="548">
        <v>0</v>
      </c>
      <c r="F972" s="477" t="str">
        <f t="shared" si="105"/>
        <v/>
      </c>
      <c r="G972" s="477" t="str">
        <f t="shared" si="106"/>
        <v/>
      </c>
      <c r="H972" s="731" t="str">
        <f t="shared" si="107"/>
        <v>否</v>
      </c>
      <c r="I972" s="732" t="str">
        <f t="shared" si="108"/>
        <v>项</v>
      </c>
      <c r="J972" s="686" t="str">
        <f t="shared" si="109"/>
        <v>214</v>
      </c>
      <c r="K972" s="686" t="str">
        <f t="shared" si="110"/>
        <v>21402</v>
      </c>
      <c r="L972" s="686" t="str">
        <f t="shared" si="111"/>
        <v>2140201</v>
      </c>
    </row>
    <row r="973" s="529" customFormat="1" ht="34.9" hidden="1" customHeight="1" spans="1:12">
      <c r="A973" s="484">
        <v>2140202</v>
      </c>
      <c r="B973" s="243" t="s">
        <v>152</v>
      </c>
      <c r="C973" s="300">
        <v>0</v>
      </c>
      <c r="D973" s="301">
        <v>0</v>
      </c>
      <c r="E973" s="548">
        <v>0</v>
      </c>
      <c r="F973" s="477" t="str">
        <f t="shared" si="105"/>
        <v/>
      </c>
      <c r="G973" s="477" t="str">
        <f t="shared" si="106"/>
        <v/>
      </c>
      <c r="H973" s="731" t="str">
        <f t="shared" si="107"/>
        <v>否</v>
      </c>
      <c r="I973" s="732" t="str">
        <f t="shared" si="108"/>
        <v>项</v>
      </c>
      <c r="J973" s="686" t="str">
        <f t="shared" si="109"/>
        <v>214</v>
      </c>
      <c r="K973" s="686" t="str">
        <f t="shared" si="110"/>
        <v>21402</v>
      </c>
      <c r="L973" s="686" t="str">
        <f t="shared" si="111"/>
        <v>2140202</v>
      </c>
    </row>
    <row r="974" s="529" customFormat="1" ht="34.9" hidden="1" customHeight="1" spans="1:12">
      <c r="A974" s="484">
        <v>2140203</v>
      </c>
      <c r="B974" s="243" t="s">
        <v>153</v>
      </c>
      <c r="C974" s="300">
        <v>0</v>
      </c>
      <c r="D974" s="301">
        <v>0</v>
      </c>
      <c r="E974" s="548">
        <v>0</v>
      </c>
      <c r="F974" s="477" t="str">
        <f t="shared" si="105"/>
        <v/>
      </c>
      <c r="G974" s="477" t="str">
        <f t="shared" si="106"/>
        <v/>
      </c>
      <c r="H974" s="731" t="str">
        <f t="shared" si="107"/>
        <v>否</v>
      </c>
      <c r="I974" s="732" t="str">
        <f t="shared" si="108"/>
        <v>项</v>
      </c>
      <c r="J974" s="686" t="str">
        <f t="shared" si="109"/>
        <v>214</v>
      </c>
      <c r="K974" s="686" t="str">
        <f t="shared" si="110"/>
        <v>21402</v>
      </c>
      <c r="L974" s="686" t="str">
        <f t="shared" si="111"/>
        <v>2140203</v>
      </c>
    </row>
    <row r="975" s="529" customFormat="1" ht="34.9" hidden="1" customHeight="1" spans="1:12">
      <c r="A975" s="484">
        <v>2140204</v>
      </c>
      <c r="B975" s="243" t="s">
        <v>877</v>
      </c>
      <c r="C975" s="300">
        <v>0</v>
      </c>
      <c r="D975" s="301">
        <v>0</v>
      </c>
      <c r="E975" s="548">
        <v>0</v>
      </c>
      <c r="F975" s="477" t="str">
        <f t="shared" si="105"/>
        <v/>
      </c>
      <c r="G975" s="477" t="str">
        <f t="shared" si="106"/>
        <v/>
      </c>
      <c r="H975" s="731" t="str">
        <f t="shared" si="107"/>
        <v>否</v>
      </c>
      <c r="I975" s="732" t="str">
        <f t="shared" si="108"/>
        <v>项</v>
      </c>
      <c r="J975" s="686" t="str">
        <f t="shared" si="109"/>
        <v>214</v>
      </c>
      <c r="K975" s="686" t="str">
        <f t="shared" si="110"/>
        <v>21402</v>
      </c>
      <c r="L975" s="686" t="str">
        <f t="shared" si="111"/>
        <v>2140204</v>
      </c>
    </row>
    <row r="976" s="529" customFormat="1" ht="34.9" hidden="1" customHeight="1" spans="1:12">
      <c r="A976" s="484">
        <v>2140205</v>
      </c>
      <c r="B976" s="243" t="s">
        <v>878</v>
      </c>
      <c r="C976" s="300">
        <v>0</v>
      </c>
      <c r="D976" s="301">
        <v>0</v>
      </c>
      <c r="E976" s="548">
        <v>0</v>
      </c>
      <c r="F976" s="477" t="str">
        <f t="shared" si="105"/>
        <v/>
      </c>
      <c r="G976" s="477" t="str">
        <f t="shared" si="106"/>
        <v/>
      </c>
      <c r="H976" s="731" t="str">
        <f t="shared" si="107"/>
        <v>否</v>
      </c>
      <c r="I976" s="732" t="str">
        <f t="shared" si="108"/>
        <v>项</v>
      </c>
      <c r="J976" s="686" t="str">
        <f t="shared" si="109"/>
        <v>214</v>
      </c>
      <c r="K976" s="686" t="str">
        <f t="shared" si="110"/>
        <v>21402</v>
      </c>
      <c r="L976" s="686" t="str">
        <f t="shared" si="111"/>
        <v>2140205</v>
      </c>
    </row>
    <row r="977" s="529" customFormat="1" ht="34.9" hidden="1" customHeight="1" spans="1:12">
      <c r="A977" s="484">
        <v>2140206</v>
      </c>
      <c r="B977" s="243" t="s">
        <v>879</v>
      </c>
      <c r="C977" s="300">
        <v>0</v>
      </c>
      <c r="D977" s="301">
        <v>0</v>
      </c>
      <c r="E977" s="548">
        <v>0</v>
      </c>
      <c r="F977" s="477" t="str">
        <f t="shared" si="105"/>
        <v/>
      </c>
      <c r="G977" s="477" t="str">
        <f t="shared" si="106"/>
        <v/>
      </c>
      <c r="H977" s="731" t="str">
        <f t="shared" si="107"/>
        <v>否</v>
      </c>
      <c r="I977" s="732" t="str">
        <f t="shared" si="108"/>
        <v>项</v>
      </c>
      <c r="J977" s="686" t="str">
        <f t="shared" si="109"/>
        <v>214</v>
      </c>
      <c r="K977" s="686" t="str">
        <f t="shared" si="110"/>
        <v>21402</v>
      </c>
      <c r="L977" s="686" t="str">
        <f t="shared" si="111"/>
        <v>2140206</v>
      </c>
    </row>
    <row r="978" s="529" customFormat="1" ht="34.9" hidden="1" customHeight="1" spans="1:12">
      <c r="A978" s="484">
        <v>2140207</v>
      </c>
      <c r="B978" s="243" t="s">
        <v>880</v>
      </c>
      <c r="C978" s="300">
        <v>0</v>
      </c>
      <c r="D978" s="301">
        <v>0</v>
      </c>
      <c r="E978" s="548">
        <v>0</v>
      </c>
      <c r="F978" s="477" t="str">
        <f t="shared" si="105"/>
        <v/>
      </c>
      <c r="G978" s="477" t="str">
        <f t="shared" si="106"/>
        <v/>
      </c>
      <c r="H978" s="731" t="str">
        <f t="shared" si="107"/>
        <v>否</v>
      </c>
      <c r="I978" s="732" t="str">
        <f t="shared" si="108"/>
        <v>项</v>
      </c>
      <c r="J978" s="686" t="str">
        <f t="shared" si="109"/>
        <v>214</v>
      </c>
      <c r="K978" s="686" t="str">
        <f t="shared" si="110"/>
        <v>21402</v>
      </c>
      <c r="L978" s="686" t="str">
        <f t="shared" si="111"/>
        <v>2140207</v>
      </c>
    </row>
    <row r="979" s="529" customFormat="1" ht="34.9" hidden="1" customHeight="1" spans="1:12">
      <c r="A979" s="484">
        <v>2140208</v>
      </c>
      <c r="B979" s="243" t="s">
        <v>881</v>
      </c>
      <c r="C979" s="300">
        <v>0</v>
      </c>
      <c r="D979" s="301">
        <v>0</v>
      </c>
      <c r="E979" s="548">
        <v>0</v>
      </c>
      <c r="F979" s="477" t="str">
        <f t="shared" si="105"/>
        <v/>
      </c>
      <c r="G979" s="477" t="str">
        <f t="shared" si="106"/>
        <v/>
      </c>
      <c r="H979" s="731" t="str">
        <f t="shared" si="107"/>
        <v>否</v>
      </c>
      <c r="I979" s="732" t="str">
        <f t="shared" si="108"/>
        <v>项</v>
      </c>
      <c r="J979" s="686" t="str">
        <f t="shared" si="109"/>
        <v>214</v>
      </c>
      <c r="K979" s="686" t="str">
        <f t="shared" si="110"/>
        <v>21402</v>
      </c>
      <c r="L979" s="686" t="str">
        <f t="shared" si="111"/>
        <v>2140208</v>
      </c>
    </row>
    <row r="980" s="529" customFormat="1" ht="34.9" hidden="1" customHeight="1" spans="1:12">
      <c r="A980" s="484">
        <v>2140299</v>
      </c>
      <c r="B980" s="243" t="s">
        <v>882</v>
      </c>
      <c r="C980" s="300">
        <v>0</v>
      </c>
      <c r="D980" s="301">
        <v>0</v>
      </c>
      <c r="E980" s="548">
        <v>0</v>
      </c>
      <c r="F980" s="477" t="str">
        <f t="shared" si="105"/>
        <v/>
      </c>
      <c r="G980" s="477" t="str">
        <f t="shared" si="106"/>
        <v/>
      </c>
      <c r="H980" s="731" t="str">
        <f t="shared" si="107"/>
        <v>否</v>
      </c>
      <c r="I980" s="732" t="str">
        <f t="shared" si="108"/>
        <v>项</v>
      </c>
      <c r="J980" s="686" t="str">
        <f t="shared" si="109"/>
        <v>214</v>
      </c>
      <c r="K980" s="686" t="str">
        <f t="shared" si="110"/>
        <v>21402</v>
      </c>
      <c r="L980" s="686" t="str">
        <f t="shared" si="111"/>
        <v>2140299</v>
      </c>
    </row>
    <row r="981" s="529" customFormat="1" ht="34.9" hidden="1" customHeight="1" spans="1:12">
      <c r="A981" s="482">
        <v>21403</v>
      </c>
      <c r="B981" s="483" t="s">
        <v>883</v>
      </c>
      <c r="C981" s="297">
        <f>SUMIFS(C982:C$1300,$I982:$I$1300,"项",$K982:$K$1300,$A981)</f>
        <v>0</v>
      </c>
      <c r="D981" s="297">
        <f>SUMIFS(D982:D$1300,$I982:$I$1300,"项",$K982:$K$1300,$A981)</f>
        <v>0</v>
      </c>
      <c r="E981" s="297">
        <f>SUMIFS(E982:E$1300,$I982:$I$1300,"项",$K982:$K$1300,$A981)</f>
        <v>0</v>
      </c>
      <c r="F981" s="477" t="str">
        <f t="shared" si="105"/>
        <v/>
      </c>
      <c r="G981" s="477" t="str">
        <f t="shared" si="106"/>
        <v/>
      </c>
      <c r="H981" s="731" t="str">
        <f t="shared" si="107"/>
        <v>否</v>
      </c>
      <c r="I981" s="732" t="str">
        <f t="shared" si="108"/>
        <v>款</v>
      </c>
      <c r="J981" s="686" t="str">
        <f t="shared" si="109"/>
        <v>214</v>
      </c>
      <c r="K981" s="686" t="str">
        <f t="shared" si="110"/>
        <v>21403</v>
      </c>
      <c r="L981" s="686" t="str">
        <f t="shared" si="111"/>
        <v>21403</v>
      </c>
    </row>
    <row r="982" s="529" customFormat="1" ht="34.9" hidden="1" customHeight="1" spans="1:12">
      <c r="A982" s="484">
        <v>2140301</v>
      </c>
      <c r="B982" s="243" t="s">
        <v>151</v>
      </c>
      <c r="C982" s="300">
        <v>0</v>
      </c>
      <c r="D982" s="301">
        <v>0</v>
      </c>
      <c r="E982" s="548">
        <v>0</v>
      </c>
      <c r="F982" s="477" t="str">
        <f t="shared" si="105"/>
        <v/>
      </c>
      <c r="G982" s="477" t="str">
        <f t="shared" si="106"/>
        <v/>
      </c>
      <c r="H982" s="731" t="str">
        <f t="shared" si="107"/>
        <v>否</v>
      </c>
      <c r="I982" s="732" t="str">
        <f t="shared" si="108"/>
        <v>项</v>
      </c>
      <c r="J982" s="686" t="str">
        <f t="shared" si="109"/>
        <v>214</v>
      </c>
      <c r="K982" s="686" t="str">
        <f t="shared" si="110"/>
        <v>21403</v>
      </c>
      <c r="L982" s="686" t="str">
        <f t="shared" si="111"/>
        <v>2140301</v>
      </c>
    </row>
    <row r="983" s="529" customFormat="1" ht="34.9" hidden="1" customHeight="1" spans="1:12">
      <c r="A983" s="484">
        <v>2140302</v>
      </c>
      <c r="B983" s="243" t="s">
        <v>152</v>
      </c>
      <c r="C983" s="300">
        <v>0</v>
      </c>
      <c r="D983" s="301">
        <v>0</v>
      </c>
      <c r="E983" s="548">
        <v>0</v>
      </c>
      <c r="F983" s="477" t="str">
        <f t="shared" si="105"/>
        <v/>
      </c>
      <c r="G983" s="477" t="str">
        <f t="shared" si="106"/>
        <v/>
      </c>
      <c r="H983" s="731" t="str">
        <f t="shared" si="107"/>
        <v>否</v>
      </c>
      <c r="I983" s="732" t="str">
        <f t="shared" si="108"/>
        <v>项</v>
      </c>
      <c r="J983" s="686" t="str">
        <f t="shared" si="109"/>
        <v>214</v>
      </c>
      <c r="K983" s="686" t="str">
        <f t="shared" si="110"/>
        <v>21403</v>
      </c>
      <c r="L983" s="686" t="str">
        <f t="shared" si="111"/>
        <v>2140302</v>
      </c>
    </row>
    <row r="984" s="529" customFormat="1" ht="34.9" hidden="1" customHeight="1" spans="1:12">
      <c r="A984" s="484">
        <v>2140303</v>
      </c>
      <c r="B984" s="243" t="s">
        <v>153</v>
      </c>
      <c r="C984" s="300">
        <v>0</v>
      </c>
      <c r="D984" s="301">
        <v>0</v>
      </c>
      <c r="E984" s="548">
        <v>0</v>
      </c>
      <c r="F984" s="477" t="str">
        <f t="shared" si="105"/>
        <v/>
      </c>
      <c r="G984" s="477" t="str">
        <f t="shared" si="106"/>
        <v/>
      </c>
      <c r="H984" s="731" t="str">
        <f t="shared" si="107"/>
        <v>否</v>
      </c>
      <c r="I984" s="732" t="str">
        <f t="shared" si="108"/>
        <v>项</v>
      </c>
      <c r="J984" s="686" t="str">
        <f t="shared" si="109"/>
        <v>214</v>
      </c>
      <c r="K984" s="686" t="str">
        <f t="shared" si="110"/>
        <v>21403</v>
      </c>
      <c r="L984" s="686" t="str">
        <f t="shared" si="111"/>
        <v>2140303</v>
      </c>
    </row>
    <row r="985" s="529" customFormat="1" ht="34.9" hidden="1" customHeight="1" spans="1:12">
      <c r="A985" s="484">
        <v>2140304</v>
      </c>
      <c r="B985" s="243" t="s">
        <v>884</v>
      </c>
      <c r="C985" s="300">
        <v>0</v>
      </c>
      <c r="D985" s="301">
        <v>0</v>
      </c>
      <c r="E985" s="548">
        <v>0</v>
      </c>
      <c r="F985" s="477" t="str">
        <f t="shared" si="105"/>
        <v/>
      </c>
      <c r="G985" s="477" t="str">
        <f t="shared" si="106"/>
        <v/>
      </c>
      <c r="H985" s="731" t="str">
        <f t="shared" si="107"/>
        <v>否</v>
      </c>
      <c r="I985" s="732" t="str">
        <f t="shared" si="108"/>
        <v>项</v>
      </c>
      <c r="J985" s="686" t="str">
        <f t="shared" si="109"/>
        <v>214</v>
      </c>
      <c r="K985" s="686" t="str">
        <f t="shared" si="110"/>
        <v>21403</v>
      </c>
      <c r="L985" s="686" t="str">
        <f t="shared" si="111"/>
        <v>2140304</v>
      </c>
    </row>
    <row r="986" s="529" customFormat="1" ht="34.9" hidden="1" customHeight="1" spans="1:12">
      <c r="A986" s="484">
        <v>2140305</v>
      </c>
      <c r="B986" s="243" t="s">
        <v>885</v>
      </c>
      <c r="C986" s="300">
        <v>0</v>
      </c>
      <c r="D986" s="301">
        <v>0</v>
      </c>
      <c r="E986" s="548">
        <v>0</v>
      </c>
      <c r="F986" s="477" t="str">
        <f t="shared" si="105"/>
        <v/>
      </c>
      <c r="G986" s="477" t="str">
        <f t="shared" si="106"/>
        <v/>
      </c>
      <c r="H986" s="731" t="str">
        <f t="shared" si="107"/>
        <v>否</v>
      </c>
      <c r="I986" s="732" t="str">
        <f t="shared" si="108"/>
        <v>项</v>
      </c>
      <c r="J986" s="686" t="str">
        <f t="shared" si="109"/>
        <v>214</v>
      </c>
      <c r="K986" s="686" t="str">
        <f t="shared" si="110"/>
        <v>21403</v>
      </c>
      <c r="L986" s="686" t="str">
        <f t="shared" si="111"/>
        <v>2140305</v>
      </c>
    </row>
    <row r="987" s="529" customFormat="1" ht="34.9" hidden="1" customHeight="1" spans="1:12">
      <c r="A987" s="484">
        <v>2140306</v>
      </c>
      <c r="B987" s="243" t="s">
        <v>886</v>
      </c>
      <c r="C987" s="300">
        <v>0</v>
      </c>
      <c r="D987" s="301">
        <v>0</v>
      </c>
      <c r="E987" s="301">
        <v>0</v>
      </c>
      <c r="F987" s="477" t="str">
        <f t="shared" si="105"/>
        <v/>
      </c>
      <c r="G987" s="477" t="str">
        <f t="shared" si="106"/>
        <v/>
      </c>
      <c r="H987" s="731" t="str">
        <f t="shared" si="107"/>
        <v>否</v>
      </c>
      <c r="I987" s="732" t="str">
        <f t="shared" si="108"/>
        <v>项</v>
      </c>
      <c r="J987" s="686" t="str">
        <f t="shared" si="109"/>
        <v>214</v>
      </c>
      <c r="K987" s="686" t="str">
        <f t="shared" si="110"/>
        <v>21403</v>
      </c>
      <c r="L987" s="686" t="str">
        <f t="shared" si="111"/>
        <v>2140306</v>
      </c>
    </row>
    <row r="988" s="529" customFormat="1" ht="34.9" hidden="1" customHeight="1" spans="1:12">
      <c r="A988" s="484">
        <v>2140307</v>
      </c>
      <c r="B988" s="243" t="s">
        <v>887</v>
      </c>
      <c r="C988" s="300">
        <v>0</v>
      </c>
      <c r="D988" s="301">
        <v>0</v>
      </c>
      <c r="E988" s="548">
        <v>0</v>
      </c>
      <c r="F988" s="477" t="str">
        <f t="shared" si="105"/>
        <v/>
      </c>
      <c r="G988" s="477" t="str">
        <f t="shared" si="106"/>
        <v/>
      </c>
      <c r="H988" s="731" t="str">
        <f t="shared" si="107"/>
        <v>否</v>
      </c>
      <c r="I988" s="732" t="str">
        <f t="shared" si="108"/>
        <v>项</v>
      </c>
      <c r="J988" s="686" t="str">
        <f t="shared" si="109"/>
        <v>214</v>
      </c>
      <c r="K988" s="686" t="str">
        <f t="shared" si="110"/>
        <v>21403</v>
      </c>
      <c r="L988" s="686" t="str">
        <f t="shared" si="111"/>
        <v>2140307</v>
      </c>
    </row>
    <row r="989" s="529" customFormat="1" ht="34.9" hidden="1" customHeight="1" spans="1:12">
      <c r="A989" s="484">
        <v>2140308</v>
      </c>
      <c r="B989" s="243" t="s">
        <v>888</v>
      </c>
      <c r="C989" s="300">
        <v>0</v>
      </c>
      <c r="D989" s="301">
        <v>0</v>
      </c>
      <c r="E989" s="548">
        <v>0</v>
      </c>
      <c r="F989" s="477" t="str">
        <f t="shared" si="105"/>
        <v/>
      </c>
      <c r="G989" s="477" t="str">
        <f t="shared" si="106"/>
        <v/>
      </c>
      <c r="H989" s="731" t="str">
        <f t="shared" si="107"/>
        <v>否</v>
      </c>
      <c r="I989" s="732" t="str">
        <f t="shared" si="108"/>
        <v>项</v>
      </c>
      <c r="J989" s="686" t="str">
        <f t="shared" si="109"/>
        <v>214</v>
      </c>
      <c r="K989" s="686" t="str">
        <f t="shared" si="110"/>
        <v>21403</v>
      </c>
      <c r="L989" s="686" t="str">
        <f t="shared" si="111"/>
        <v>2140308</v>
      </c>
    </row>
    <row r="990" s="529" customFormat="1" ht="34.9" hidden="1" customHeight="1" spans="1:12">
      <c r="A990" s="484">
        <v>2140399</v>
      </c>
      <c r="B990" s="243" t="s">
        <v>889</v>
      </c>
      <c r="C990" s="300">
        <v>0</v>
      </c>
      <c r="D990" s="301">
        <v>0</v>
      </c>
      <c r="E990" s="548">
        <v>0</v>
      </c>
      <c r="F990" s="477" t="str">
        <f t="shared" si="105"/>
        <v/>
      </c>
      <c r="G990" s="477" t="str">
        <f t="shared" si="106"/>
        <v/>
      </c>
      <c r="H990" s="731" t="str">
        <f t="shared" si="107"/>
        <v>否</v>
      </c>
      <c r="I990" s="732" t="str">
        <f t="shared" si="108"/>
        <v>项</v>
      </c>
      <c r="J990" s="686" t="str">
        <f t="shared" si="109"/>
        <v>214</v>
      </c>
      <c r="K990" s="686" t="str">
        <f t="shared" si="110"/>
        <v>21403</v>
      </c>
      <c r="L990" s="686" t="str">
        <f t="shared" si="111"/>
        <v>2140399</v>
      </c>
    </row>
    <row r="991" s="529" customFormat="1" ht="34.9" hidden="1" customHeight="1" spans="1:12">
      <c r="A991" s="482">
        <v>21405</v>
      </c>
      <c r="B991" s="483" t="s">
        <v>890</v>
      </c>
      <c r="C991" s="297">
        <f>SUMIFS(C992:C$1300,$I992:$I$1300,"项",$K992:$K$1300,$A991)</f>
        <v>0</v>
      </c>
      <c r="D991" s="297">
        <f>SUMIFS(D992:D$1300,$I992:$I$1300,"项",$K992:$K$1300,$A991)</f>
        <v>0</v>
      </c>
      <c r="E991" s="297">
        <f>SUMIFS(E992:E$1300,$I992:$I$1300,"项",$K992:$K$1300,$A991)</f>
        <v>0</v>
      </c>
      <c r="F991" s="477" t="str">
        <f t="shared" si="105"/>
        <v/>
      </c>
      <c r="G991" s="477" t="str">
        <f t="shared" si="106"/>
        <v/>
      </c>
      <c r="H991" s="731" t="str">
        <f t="shared" si="107"/>
        <v>否</v>
      </c>
      <c r="I991" s="732" t="str">
        <f t="shared" si="108"/>
        <v>款</v>
      </c>
      <c r="J991" s="686" t="str">
        <f t="shared" si="109"/>
        <v>214</v>
      </c>
      <c r="K991" s="686" t="str">
        <f t="shared" si="110"/>
        <v>21405</v>
      </c>
      <c r="L991" s="686" t="str">
        <f t="shared" si="111"/>
        <v>21405</v>
      </c>
    </row>
    <row r="992" s="529" customFormat="1" ht="34.9" hidden="1" customHeight="1" spans="1:12">
      <c r="A992" s="484">
        <v>2140501</v>
      </c>
      <c r="B992" s="243" t="s">
        <v>151</v>
      </c>
      <c r="C992" s="300">
        <v>0</v>
      </c>
      <c r="D992" s="301">
        <v>0</v>
      </c>
      <c r="E992" s="548">
        <v>0</v>
      </c>
      <c r="F992" s="477" t="str">
        <f t="shared" si="105"/>
        <v/>
      </c>
      <c r="G992" s="477" t="str">
        <f t="shared" si="106"/>
        <v/>
      </c>
      <c r="H992" s="731" t="str">
        <f t="shared" si="107"/>
        <v>否</v>
      </c>
      <c r="I992" s="732" t="str">
        <f t="shared" si="108"/>
        <v>项</v>
      </c>
      <c r="J992" s="686" t="str">
        <f t="shared" si="109"/>
        <v>214</v>
      </c>
      <c r="K992" s="686" t="str">
        <f t="shared" si="110"/>
        <v>21405</v>
      </c>
      <c r="L992" s="686" t="str">
        <f t="shared" si="111"/>
        <v>2140501</v>
      </c>
    </row>
    <row r="993" s="529" customFormat="1" ht="34.9" hidden="1" customHeight="1" spans="1:12">
      <c r="A993" s="484">
        <v>2140502</v>
      </c>
      <c r="B993" s="243" t="s">
        <v>152</v>
      </c>
      <c r="C993" s="300">
        <v>0</v>
      </c>
      <c r="D993" s="301">
        <v>0</v>
      </c>
      <c r="E993" s="548">
        <v>0</v>
      </c>
      <c r="F993" s="477" t="str">
        <f t="shared" si="105"/>
        <v/>
      </c>
      <c r="G993" s="477" t="str">
        <f t="shared" si="106"/>
        <v/>
      </c>
      <c r="H993" s="731" t="str">
        <f t="shared" si="107"/>
        <v>否</v>
      </c>
      <c r="I993" s="732" t="str">
        <f t="shared" si="108"/>
        <v>项</v>
      </c>
      <c r="J993" s="686" t="str">
        <f t="shared" si="109"/>
        <v>214</v>
      </c>
      <c r="K993" s="686" t="str">
        <f t="shared" si="110"/>
        <v>21405</v>
      </c>
      <c r="L993" s="686" t="str">
        <f t="shared" si="111"/>
        <v>2140502</v>
      </c>
    </row>
    <row r="994" s="529" customFormat="1" ht="34.9" hidden="1" customHeight="1" spans="1:12">
      <c r="A994" s="484">
        <v>2140503</v>
      </c>
      <c r="B994" s="243" t="s">
        <v>153</v>
      </c>
      <c r="C994" s="300">
        <v>0</v>
      </c>
      <c r="D994" s="301">
        <v>0</v>
      </c>
      <c r="E994" s="548">
        <v>0</v>
      </c>
      <c r="F994" s="477" t="str">
        <f t="shared" si="105"/>
        <v/>
      </c>
      <c r="G994" s="477" t="str">
        <f t="shared" si="106"/>
        <v/>
      </c>
      <c r="H994" s="731" t="str">
        <f t="shared" si="107"/>
        <v>否</v>
      </c>
      <c r="I994" s="732" t="str">
        <f t="shared" si="108"/>
        <v>项</v>
      </c>
      <c r="J994" s="686" t="str">
        <f t="shared" si="109"/>
        <v>214</v>
      </c>
      <c r="K994" s="686" t="str">
        <f t="shared" si="110"/>
        <v>21405</v>
      </c>
      <c r="L994" s="686" t="str">
        <f t="shared" si="111"/>
        <v>2140503</v>
      </c>
    </row>
    <row r="995" s="529" customFormat="1" ht="34.9" hidden="1" customHeight="1" spans="1:12">
      <c r="A995" s="484">
        <v>2140504</v>
      </c>
      <c r="B995" s="243" t="s">
        <v>881</v>
      </c>
      <c r="C995" s="300">
        <v>0</v>
      </c>
      <c r="D995" s="301">
        <v>0</v>
      </c>
      <c r="E995" s="548">
        <v>0</v>
      </c>
      <c r="F995" s="477" t="str">
        <f t="shared" si="105"/>
        <v/>
      </c>
      <c r="G995" s="477" t="str">
        <f t="shared" si="106"/>
        <v/>
      </c>
      <c r="H995" s="731" t="str">
        <f t="shared" si="107"/>
        <v>否</v>
      </c>
      <c r="I995" s="732" t="str">
        <f t="shared" si="108"/>
        <v>项</v>
      </c>
      <c r="J995" s="686" t="str">
        <f t="shared" si="109"/>
        <v>214</v>
      </c>
      <c r="K995" s="686" t="str">
        <f t="shared" si="110"/>
        <v>21405</v>
      </c>
      <c r="L995" s="686" t="str">
        <f t="shared" si="111"/>
        <v>2140504</v>
      </c>
    </row>
    <row r="996" s="529" customFormat="1" ht="34.9" hidden="1" customHeight="1" spans="1:12">
      <c r="A996" s="484">
        <v>2140505</v>
      </c>
      <c r="B996" s="243" t="s">
        <v>891</v>
      </c>
      <c r="C996" s="300">
        <v>0</v>
      </c>
      <c r="D996" s="301">
        <v>0</v>
      </c>
      <c r="E996" s="548">
        <v>0</v>
      </c>
      <c r="F996" s="477" t="str">
        <f t="shared" si="105"/>
        <v/>
      </c>
      <c r="G996" s="477" t="str">
        <f t="shared" si="106"/>
        <v/>
      </c>
      <c r="H996" s="731" t="str">
        <f t="shared" si="107"/>
        <v>否</v>
      </c>
      <c r="I996" s="732" t="str">
        <f t="shared" si="108"/>
        <v>项</v>
      </c>
      <c r="J996" s="686" t="str">
        <f t="shared" si="109"/>
        <v>214</v>
      </c>
      <c r="K996" s="686" t="str">
        <f t="shared" si="110"/>
        <v>21405</v>
      </c>
      <c r="L996" s="686" t="str">
        <f t="shared" si="111"/>
        <v>2140505</v>
      </c>
    </row>
    <row r="997" s="529" customFormat="1" ht="34.9" hidden="1" customHeight="1" spans="1:12">
      <c r="A997" s="484">
        <v>2140599</v>
      </c>
      <c r="B997" s="243" t="s">
        <v>892</v>
      </c>
      <c r="C997" s="300">
        <v>0</v>
      </c>
      <c r="D997" s="301">
        <v>0</v>
      </c>
      <c r="E997" s="301">
        <v>0</v>
      </c>
      <c r="F997" s="477" t="str">
        <f t="shared" si="105"/>
        <v/>
      </c>
      <c r="G997" s="477" t="str">
        <f t="shared" si="106"/>
        <v/>
      </c>
      <c r="H997" s="731" t="str">
        <f t="shared" si="107"/>
        <v>否</v>
      </c>
      <c r="I997" s="732" t="str">
        <f t="shared" si="108"/>
        <v>项</v>
      </c>
      <c r="J997" s="686" t="str">
        <f t="shared" si="109"/>
        <v>214</v>
      </c>
      <c r="K997" s="686" t="str">
        <f t="shared" si="110"/>
        <v>21405</v>
      </c>
      <c r="L997" s="686" t="str">
        <f t="shared" si="111"/>
        <v>2140599</v>
      </c>
    </row>
    <row r="998" s="529" customFormat="1" ht="34.9" hidden="1" customHeight="1" spans="1:12">
      <c r="A998" s="482">
        <v>21406</v>
      </c>
      <c r="B998" s="483" t="s">
        <v>893</v>
      </c>
      <c r="C998" s="297">
        <f>SUMIFS(C999:C$1300,$I999:$I$1300,"项",$K999:$K$1300,$A998)</f>
        <v>0</v>
      </c>
      <c r="D998" s="297">
        <f>SUMIFS(D999:D$1300,$I999:$I$1300,"项",$K999:$K$1300,$A998)</f>
        <v>0</v>
      </c>
      <c r="E998" s="297">
        <f>SUMIFS(E999:E$1300,$I999:$I$1300,"项",$K999:$K$1300,$A998)</f>
        <v>0</v>
      </c>
      <c r="F998" s="477" t="str">
        <f t="shared" si="105"/>
        <v/>
      </c>
      <c r="G998" s="477" t="str">
        <f t="shared" si="106"/>
        <v/>
      </c>
      <c r="H998" s="731" t="str">
        <f t="shared" si="107"/>
        <v>否</v>
      </c>
      <c r="I998" s="732" t="str">
        <f t="shared" si="108"/>
        <v>款</v>
      </c>
      <c r="J998" s="686" t="str">
        <f t="shared" si="109"/>
        <v>214</v>
      </c>
      <c r="K998" s="686" t="str">
        <f t="shared" si="110"/>
        <v>21406</v>
      </c>
      <c r="L998" s="686" t="str">
        <f t="shared" si="111"/>
        <v>21406</v>
      </c>
    </row>
    <row r="999" s="529" customFormat="1" ht="34.9" hidden="1" customHeight="1" spans="1:12">
      <c r="A999" s="484">
        <v>2140601</v>
      </c>
      <c r="B999" s="243" t="s">
        <v>894</v>
      </c>
      <c r="C999" s="300">
        <v>0</v>
      </c>
      <c r="D999" s="301">
        <v>0</v>
      </c>
      <c r="E999" s="548">
        <v>0</v>
      </c>
      <c r="F999" s="477" t="str">
        <f t="shared" si="105"/>
        <v/>
      </c>
      <c r="G999" s="477" t="str">
        <f t="shared" si="106"/>
        <v/>
      </c>
      <c r="H999" s="731" t="str">
        <f t="shared" si="107"/>
        <v>否</v>
      </c>
      <c r="I999" s="732" t="str">
        <f t="shared" si="108"/>
        <v>项</v>
      </c>
      <c r="J999" s="686" t="str">
        <f t="shared" si="109"/>
        <v>214</v>
      </c>
      <c r="K999" s="686" t="str">
        <f t="shared" si="110"/>
        <v>21406</v>
      </c>
      <c r="L999" s="686" t="str">
        <f t="shared" si="111"/>
        <v>2140601</v>
      </c>
    </row>
    <row r="1000" s="529" customFormat="1" ht="34.9" hidden="1" customHeight="1" spans="1:12">
      <c r="A1000" s="484">
        <v>2140602</v>
      </c>
      <c r="B1000" s="243" t="s">
        <v>895</v>
      </c>
      <c r="C1000" s="300">
        <v>0</v>
      </c>
      <c r="D1000" s="301">
        <v>0</v>
      </c>
      <c r="E1000" s="548">
        <v>0</v>
      </c>
      <c r="F1000" s="477" t="str">
        <f t="shared" si="105"/>
        <v/>
      </c>
      <c r="G1000" s="477" t="str">
        <f t="shared" si="106"/>
        <v/>
      </c>
      <c r="H1000" s="731" t="str">
        <f t="shared" si="107"/>
        <v>否</v>
      </c>
      <c r="I1000" s="732" t="str">
        <f t="shared" si="108"/>
        <v>项</v>
      </c>
      <c r="J1000" s="686" t="str">
        <f t="shared" si="109"/>
        <v>214</v>
      </c>
      <c r="K1000" s="686" t="str">
        <f t="shared" si="110"/>
        <v>21406</v>
      </c>
      <c r="L1000" s="686" t="str">
        <f t="shared" si="111"/>
        <v>2140602</v>
      </c>
    </row>
    <row r="1001" s="529" customFormat="1" ht="34.9" hidden="1" customHeight="1" spans="1:12">
      <c r="A1001" s="484">
        <v>2140603</v>
      </c>
      <c r="B1001" s="243" t="s">
        <v>896</v>
      </c>
      <c r="C1001" s="300">
        <v>0</v>
      </c>
      <c r="D1001" s="301">
        <v>0</v>
      </c>
      <c r="E1001" s="548">
        <v>0</v>
      </c>
      <c r="F1001" s="477" t="str">
        <f t="shared" si="105"/>
        <v/>
      </c>
      <c r="G1001" s="477" t="str">
        <f t="shared" si="106"/>
        <v/>
      </c>
      <c r="H1001" s="731" t="str">
        <f t="shared" si="107"/>
        <v>否</v>
      </c>
      <c r="I1001" s="732" t="str">
        <f t="shared" si="108"/>
        <v>项</v>
      </c>
      <c r="J1001" s="686" t="str">
        <f t="shared" si="109"/>
        <v>214</v>
      </c>
      <c r="K1001" s="686" t="str">
        <f t="shared" si="110"/>
        <v>21406</v>
      </c>
      <c r="L1001" s="686" t="str">
        <f t="shared" si="111"/>
        <v>2140603</v>
      </c>
    </row>
    <row r="1002" s="529" customFormat="1" ht="34.9" hidden="1" customHeight="1" spans="1:12">
      <c r="A1002" s="484">
        <v>2140699</v>
      </c>
      <c r="B1002" s="243" t="s">
        <v>897</v>
      </c>
      <c r="C1002" s="300">
        <v>0</v>
      </c>
      <c r="D1002" s="301">
        <v>0</v>
      </c>
      <c r="E1002" s="548">
        <v>0</v>
      </c>
      <c r="F1002" s="477" t="str">
        <f t="shared" si="105"/>
        <v/>
      </c>
      <c r="G1002" s="477" t="str">
        <f t="shared" si="106"/>
        <v/>
      </c>
      <c r="H1002" s="731" t="str">
        <f t="shared" si="107"/>
        <v>否</v>
      </c>
      <c r="I1002" s="732" t="str">
        <f t="shared" si="108"/>
        <v>项</v>
      </c>
      <c r="J1002" s="686" t="str">
        <f t="shared" si="109"/>
        <v>214</v>
      </c>
      <c r="K1002" s="686" t="str">
        <f t="shared" si="110"/>
        <v>21406</v>
      </c>
      <c r="L1002" s="686" t="str">
        <f t="shared" si="111"/>
        <v>2140699</v>
      </c>
    </row>
    <row r="1003" s="529" customFormat="1" ht="34.9" hidden="1" customHeight="1" spans="1:12">
      <c r="A1003" s="482">
        <v>21499</v>
      </c>
      <c r="B1003" s="483" t="s">
        <v>898</v>
      </c>
      <c r="C1003" s="297">
        <f>SUMIFS(C1004:C$1300,$I1004:$I$1300,"项",$K1004:$K$1300,$A1003)</f>
        <v>0</v>
      </c>
      <c r="D1003" s="297">
        <f>SUMIFS(D1004:D$1300,$I1004:$I$1300,"项",$K1004:$K$1300,$A1003)</f>
        <v>0</v>
      </c>
      <c r="E1003" s="297">
        <f>SUMIFS(E1004:E$1300,$I1004:$I$1300,"项",$K1004:$K$1300,$A1003)</f>
        <v>0</v>
      </c>
      <c r="F1003" s="477" t="str">
        <f t="shared" si="105"/>
        <v/>
      </c>
      <c r="G1003" s="477" t="str">
        <f t="shared" si="106"/>
        <v/>
      </c>
      <c r="H1003" s="731" t="str">
        <f t="shared" si="107"/>
        <v>否</v>
      </c>
      <c r="I1003" s="732" t="str">
        <f t="shared" si="108"/>
        <v>款</v>
      </c>
      <c r="J1003" s="686" t="str">
        <f t="shared" si="109"/>
        <v>214</v>
      </c>
      <c r="K1003" s="686" t="str">
        <f t="shared" si="110"/>
        <v>21499</v>
      </c>
      <c r="L1003" s="686" t="str">
        <f t="shared" si="111"/>
        <v>21499</v>
      </c>
    </row>
    <row r="1004" s="529" customFormat="1" ht="34.9" hidden="1" customHeight="1" spans="1:12">
      <c r="A1004" s="484">
        <v>2149901</v>
      </c>
      <c r="B1004" s="243" t="s">
        <v>899</v>
      </c>
      <c r="C1004" s="300">
        <v>0</v>
      </c>
      <c r="D1004" s="301">
        <v>0</v>
      </c>
      <c r="E1004" s="548">
        <v>0</v>
      </c>
      <c r="F1004" s="477" t="str">
        <f t="shared" si="105"/>
        <v/>
      </c>
      <c r="G1004" s="477" t="str">
        <f t="shared" si="106"/>
        <v/>
      </c>
      <c r="H1004" s="731" t="str">
        <f t="shared" si="107"/>
        <v>否</v>
      </c>
      <c r="I1004" s="732" t="str">
        <f t="shared" si="108"/>
        <v>项</v>
      </c>
      <c r="J1004" s="686" t="str">
        <f t="shared" si="109"/>
        <v>214</v>
      </c>
      <c r="K1004" s="686" t="str">
        <f t="shared" si="110"/>
        <v>21499</v>
      </c>
      <c r="L1004" s="686" t="str">
        <f t="shared" si="111"/>
        <v>2149901</v>
      </c>
    </row>
    <row r="1005" s="529" customFormat="1" ht="34.9" hidden="1" customHeight="1" spans="1:12">
      <c r="A1005" s="484">
        <v>2149999</v>
      </c>
      <c r="B1005" s="243" t="s">
        <v>900</v>
      </c>
      <c r="C1005" s="300">
        <v>0</v>
      </c>
      <c r="D1005" s="301">
        <v>0</v>
      </c>
      <c r="E1005" s="548">
        <v>0</v>
      </c>
      <c r="F1005" s="477" t="str">
        <f t="shared" si="105"/>
        <v/>
      </c>
      <c r="G1005" s="477" t="str">
        <f t="shared" si="106"/>
        <v/>
      </c>
      <c r="H1005" s="731" t="str">
        <f t="shared" si="107"/>
        <v>否</v>
      </c>
      <c r="I1005" s="732" t="str">
        <f t="shared" si="108"/>
        <v>项</v>
      </c>
      <c r="J1005" s="686" t="str">
        <f t="shared" si="109"/>
        <v>214</v>
      </c>
      <c r="K1005" s="686" t="str">
        <f t="shared" si="110"/>
        <v>21499</v>
      </c>
      <c r="L1005" s="686" t="str">
        <f t="shared" si="111"/>
        <v>2149999</v>
      </c>
    </row>
    <row r="1006" s="529" customFormat="1" ht="34.9" customHeight="1" spans="1:12">
      <c r="A1006" s="730">
        <v>215</v>
      </c>
      <c r="B1006" s="185" t="s">
        <v>109</v>
      </c>
      <c r="C1006" s="353">
        <f>SUMIFS(C1007:C$1300,$I1007:$I$1300,"款",$J1007:$J$1300,$A1006)</f>
        <v>1015</v>
      </c>
      <c r="D1006" s="353">
        <f>SUMIFS(D1007:D$1300,$I1007:$I$1300,"款",$J1007:$J$1300,$A1006)</f>
        <v>1378</v>
      </c>
      <c r="E1006" s="353">
        <f>SUMIFS(E1007:E$1300,$I1007:$I$1300,"款",$J1007:$J$1300,$A1006)</f>
        <v>664</v>
      </c>
      <c r="F1006" s="471">
        <f t="shared" si="105"/>
        <v>-0.345812807881773</v>
      </c>
      <c r="G1006" s="471">
        <f t="shared" si="106"/>
        <v>0.481857764876633</v>
      </c>
      <c r="H1006" s="731" t="str">
        <f t="shared" si="107"/>
        <v>是</v>
      </c>
      <c r="I1006" s="732" t="str">
        <f t="shared" si="108"/>
        <v>类</v>
      </c>
      <c r="J1006" s="686" t="str">
        <f t="shared" si="109"/>
        <v>215</v>
      </c>
      <c r="K1006" s="686" t="str">
        <f t="shared" si="110"/>
        <v>215</v>
      </c>
      <c r="L1006" s="686" t="str">
        <f t="shared" si="111"/>
        <v>215</v>
      </c>
    </row>
    <row r="1007" s="529" customFormat="1" ht="34.9" hidden="1" customHeight="1" spans="1:12">
      <c r="A1007" s="482">
        <v>21501</v>
      </c>
      <c r="B1007" s="483" t="s">
        <v>901</v>
      </c>
      <c r="C1007" s="297">
        <f>SUMIFS(C1008:C$1300,$I1008:$I$1300,"项",$K1008:$K$1300,$A1007)</f>
        <v>0</v>
      </c>
      <c r="D1007" s="297">
        <f>SUMIFS(D1008:D$1300,$I1008:$I$1300,"项",$K1008:$K$1300,$A1007)</f>
        <v>0</v>
      </c>
      <c r="E1007" s="297">
        <f>SUMIFS(E1008:E$1300,$I1008:$I$1300,"项",$K1008:$K$1300,$A1007)</f>
        <v>0</v>
      </c>
      <c r="F1007" s="477" t="str">
        <f t="shared" si="105"/>
        <v/>
      </c>
      <c r="G1007" s="477" t="str">
        <f t="shared" si="106"/>
        <v/>
      </c>
      <c r="H1007" s="731" t="str">
        <f t="shared" si="107"/>
        <v>否</v>
      </c>
      <c r="I1007" s="732" t="str">
        <f t="shared" si="108"/>
        <v>款</v>
      </c>
      <c r="J1007" s="686" t="str">
        <f t="shared" si="109"/>
        <v>215</v>
      </c>
      <c r="K1007" s="686" t="str">
        <f t="shared" si="110"/>
        <v>21501</v>
      </c>
      <c r="L1007" s="686" t="str">
        <f t="shared" si="111"/>
        <v>21501</v>
      </c>
    </row>
    <row r="1008" s="529" customFormat="1" ht="34.9" hidden="1" customHeight="1" spans="1:12">
      <c r="A1008" s="484">
        <v>2150101</v>
      </c>
      <c r="B1008" s="243" t="s">
        <v>151</v>
      </c>
      <c r="C1008" s="300">
        <v>0</v>
      </c>
      <c r="D1008" s="301">
        <v>0</v>
      </c>
      <c r="E1008" s="548">
        <v>0</v>
      </c>
      <c r="F1008" s="477" t="str">
        <f t="shared" si="105"/>
        <v/>
      </c>
      <c r="G1008" s="477" t="str">
        <f t="shared" si="106"/>
        <v/>
      </c>
      <c r="H1008" s="731" t="str">
        <f t="shared" si="107"/>
        <v>否</v>
      </c>
      <c r="I1008" s="732" t="str">
        <f t="shared" si="108"/>
        <v>项</v>
      </c>
      <c r="J1008" s="686" t="str">
        <f t="shared" si="109"/>
        <v>215</v>
      </c>
      <c r="K1008" s="686" t="str">
        <f t="shared" si="110"/>
        <v>21501</v>
      </c>
      <c r="L1008" s="686" t="str">
        <f t="shared" si="111"/>
        <v>2150101</v>
      </c>
    </row>
    <row r="1009" s="529" customFormat="1" ht="34.9" hidden="1" customHeight="1" spans="1:12">
      <c r="A1009" s="484">
        <v>2150102</v>
      </c>
      <c r="B1009" s="243" t="s">
        <v>152</v>
      </c>
      <c r="C1009" s="300">
        <v>0</v>
      </c>
      <c r="D1009" s="301">
        <v>0</v>
      </c>
      <c r="E1009" s="548">
        <v>0</v>
      </c>
      <c r="F1009" s="477" t="str">
        <f t="shared" si="105"/>
        <v/>
      </c>
      <c r="G1009" s="477" t="str">
        <f t="shared" si="106"/>
        <v/>
      </c>
      <c r="H1009" s="731" t="str">
        <f t="shared" si="107"/>
        <v>否</v>
      </c>
      <c r="I1009" s="732" t="str">
        <f t="shared" si="108"/>
        <v>项</v>
      </c>
      <c r="J1009" s="686" t="str">
        <f t="shared" si="109"/>
        <v>215</v>
      </c>
      <c r="K1009" s="686" t="str">
        <f t="shared" si="110"/>
        <v>21501</v>
      </c>
      <c r="L1009" s="686" t="str">
        <f t="shared" si="111"/>
        <v>2150102</v>
      </c>
    </row>
    <row r="1010" s="529" customFormat="1" ht="34.9" hidden="1" customHeight="1" spans="1:12">
      <c r="A1010" s="484">
        <v>2150103</v>
      </c>
      <c r="B1010" s="243" t="s">
        <v>153</v>
      </c>
      <c r="C1010" s="300">
        <v>0</v>
      </c>
      <c r="D1010" s="301">
        <v>0</v>
      </c>
      <c r="E1010" s="548">
        <v>0</v>
      </c>
      <c r="F1010" s="477" t="str">
        <f t="shared" si="105"/>
        <v/>
      </c>
      <c r="G1010" s="477" t="str">
        <f t="shared" si="106"/>
        <v/>
      </c>
      <c r="H1010" s="731" t="str">
        <f t="shared" si="107"/>
        <v>否</v>
      </c>
      <c r="I1010" s="732" t="str">
        <f t="shared" si="108"/>
        <v>项</v>
      </c>
      <c r="J1010" s="686" t="str">
        <f t="shared" si="109"/>
        <v>215</v>
      </c>
      <c r="K1010" s="686" t="str">
        <f t="shared" si="110"/>
        <v>21501</v>
      </c>
      <c r="L1010" s="686" t="str">
        <f t="shared" si="111"/>
        <v>2150103</v>
      </c>
    </row>
    <row r="1011" s="529" customFormat="1" ht="34.9" hidden="1" customHeight="1" spans="1:12">
      <c r="A1011" s="484">
        <v>2150104</v>
      </c>
      <c r="B1011" s="243" t="s">
        <v>902</v>
      </c>
      <c r="C1011" s="300">
        <v>0</v>
      </c>
      <c r="D1011" s="301">
        <v>0</v>
      </c>
      <c r="E1011" s="548">
        <v>0</v>
      </c>
      <c r="F1011" s="477" t="str">
        <f t="shared" si="105"/>
        <v/>
      </c>
      <c r="G1011" s="477" t="str">
        <f t="shared" si="106"/>
        <v/>
      </c>
      <c r="H1011" s="731" t="str">
        <f t="shared" si="107"/>
        <v>否</v>
      </c>
      <c r="I1011" s="732" t="str">
        <f t="shared" si="108"/>
        <v>项</v>
      </c>
      <c r="J1011" s="686" t="str">
        <f t="shared" si="109"/>
        <v>215</v>
      </c>
      <c r="K1011" s="686" t="str">
        <f t="shared" si="110"/>
        <v>21501</v>
      </c>
      <c r="L1011" s="686" t="str">
        <f t="shared" si="111"/>
        <v>2150104</v>
      </c>
    </row>
    <row r="1012" s="529" customFormat="1" ht="34.9" hidden="1" customHeight="1" spans="1:12">
      <c r="A1012" s="484">
        <v>2150105</v>
      </c>
      <c r="B1012" s="243" t="s">
        <v>903</v>
      </c>
      <c r="C1012" s="300">
        <v>0</v>
      </c>
      <c r="D1012" s="301">
        <v>0</v>
      </c>
      <c r="E1012" s="301">
        <v>0</v>
      </c>
      <c r="F1012" s="477" t="str">
        <f t="shared" si="105"/>
        <v/>
      </c>
      <c r="G1012" s="477" t="str">
        <f t="shared" si="106"/>
        <v/>
      </c>
      <c r="H1012" s="731" t="str">
        <f t="shared" si="107"/>
        <v>否</v>
      </c>
      <c r="I1012" s="732" t="str">
        <f t="shared" si="108"/>
        <v>项</v>
      </c>
      <c r="J1012" s="686" t="str">
        <f t="shared" si="109"/>
        <v>215</v>
      </c>
      <c r="K1012" s="686" t="str">
        <f t="shared" si="110"/>
        <v>21501</v>
      </c>
      <c r="L1012" s="686" t="str">
        <f t="shared" si="111"/>
        <v>2150105</v>
      </c>
    </row>
    <row r="1013" s="529" customFormat="1" ht="34.9" hidden="1" customHeight="1" spans="1:12">
      <c r="A1013" s="484">
        <v>2150106</v>
      </c>
      <c r="B1013" s="243" t="s">
        <v>904</v>
      </c>
      <c r="C1013" s="300">
        <v>0</v>
      </c>
      <c r="D1013" s="301">
        <v>0</v>
      </c>
      <c r="E1013" s="548">
        <v>0</v>
      </c>
      <c r="F1013" s="477" t="str">
        <f t="shared" si="105"/>
        <v/>
      </c>
      <c r="G1013" s="477" t="str">
        <f t="shared" si="106"/>
        <v/>
      </c>
      <c r="H1013" s="731" t="str">
        <f t="shared" si="107"/>
        <v>否</v>
      </c>
      <c r="I1013" s="732" t="str">
        <f t="shared" si="108"/>
        <v>项</v>
      </c>
      <c r="J1013" s="686" t="str">
        <f t="shared" si="109"/>
        <v>215</v>
      </c>
      <c r="K1013" s="686" t="str">
        <f t="shared" si="110"/>
        <v>21501</v>
      </c>
      <c r="L1013" s="686" t="str">
        <f t="shared" si="111"/>
        <v>2150106</v>
      </c>
    </row>
    <row r="1014" s="529" customFormat="1" ht="34.9" hidden="1" customHeight="1" spans="1:12">
      <c r="A1014" s="484">
        <v>2150107</v>
      </c>
      <c r="B1014" s="243" t="s">
        <v>905</v>
      </c>
      <c r="C1014" s="300">
        <v>0</v>
      </c>
      <c r="D1014" s="301">
        <v>0</v>
      </c>
      <c r="E1014" s="548">
        <v>0</v>
      </c>
      <c r="F1014" s="477" t="str">
        <f t="shared" si="105"/>
        <v/>
      </c>
      <c r="G1014" s="477" t="str">
        <f t="shared" si="106"/>
        <v/>
      </c>
      <c r="H1014" s="731" t="str">
        <f t="shared" si="107"/>
        <v>否</v>
      </c>
      <c r="I1014" s="732" t="str">
        <f t="shared" si="108"/>
        <v>项</v>
      </c>
      <c r="J1014" s="686" t="str">
        <f t="shared" si="109"/>
        <v>215</v>
      </c>
      <c r="K1014" s="686" t="str">
        <f t="shared" si="110"/>
        <v>21501</v>
      </c>
      <c r="L1014" s="686" t="str">
        <f t="shared" si="111"/>
        <v>2150107</v>
      </c>
    </row>
    <row r="1015" s="529" customFormat="1" ht="34.9" hidden="1" customHeight="1" spans="1:12">
      <c r="A1015" s="484">
        <v>2150108</v>
      </c>
      <c r="B1015" s="243" t="s">
        <v>906</v>
      </c>
      <c r="C1015" s="300">
        <v>0</v>
      </c>
      <c r="D1015" s="301">
        <v>0</v>
      </c>
      <c r="E1015" s="548">
        <v>0</v>
      </c>
      <c r="F1015" s="477" t="str">
        <f t="shared" si="105"/>
        <v/>
      </c>
      <c r="G1015" s="477" t="str">
        <f t="shared" si="106"/>
        <v/>
      </c>
      <c r="H1015" s="731" t="str">
        <f t="shared" si="107"/>
        <v>否</v>
      </c>
      <c r="I1015" s="732" t="str">
        <f t="shared" si="108"/>
        <v>项</v>
      </c>
      <c r="J1015" s="686" t="str">
        <f t="shared" si="109"/>
        <v>215</v>
      </c>
      <c r="K1015" s="686" t="str">
        <f t="shared" si="110"/>
        <v>21501</v>
      </c>
      <c r="L1015" s="686" t="str">
        <f t="shared" si="111"/>
        <v>2150108</v>
      </c>
    </row>
    <row r="1016" s="529" customFormat="1" ht="34.9" hidden="1" customHeight="1" spans="1:12">
      <c r="A1016" s="484">
        <v>2150199</v>
      </c>
      <c r="B1016" s="243" t="s">
        <v>907</v>
      </c>
      <c r="C1016" s="300">
        <v>0</v>
      </c>
      <c r="D1016" s="301">
        <v>0</v>
      </c>
      <c r="E1016" s="548">
        <v>0</v>
      </c>
      <c r="F1016" s="477" t="str">
        <f t="shared" si="105"/>
        <v/>
      </c>
      <c r="G1016" s="477" t="str">
        <f t="shared" si="106"/>
        <v/>
      </c>
      <c r="H1016" s="731" t="str">
        <f t="shared" si="107"/>
        <v>否</v>
      </c>
      <c r="I1016" s="732" t="str">
        <f t="shared" si="108"/>
        <v>项</v>
      </c>
      <c r="J1016" s="686" t="str">
        <f t="shared" si="109"/>
        <v>215</v>
      </c>
      <c r="K1016" s="686" t="str">
        <f t="shared" si="110"/>
        <v>21501</v>
      </c>
      <c r="L1016" s="686" t="str">
        <f t="shared" si="111"/>
        <v>2150199</v>
      </c>
    </row>
    <row r="1017" s="529" customFormat="1" ht="34.9" hidden="1" customHeight="1" spans="1:12">
      <c r="A1017" s="482">
        <v>21502</v>
      </c>
      <c r="B1017" s="483" t="s">
        <v>908</v>
      </c>
      <c r="C1017" s="297">
        <f>SUMIFS(C1018:C$1300,$I1018:$I$1300,"项",$K1018:$K$1300,$A1017)</f>
        <v>0</v>
      </c>
      <c r="D1017" s="297">
        <f>SUMIFS(D1018:D$1300,$I1018:$I$1300,"项",$K1018:$K$1300,$A1017)</f>
        <v>0</v>
      </c>
      <c r="E1017" s="297">
        <f>SUMIFS(E1018:E$1300,$I1018:$I$1300,"项",$K1018:$K$1300,$A1017)</f>
        <v>0</v>
      </c>
      <c r="F1017" s="477" t="str">
        <f t="shared" si="105"/>
        <v/>
      </c>
      <c r="G1017" s="477" t="str">
        <f t="shared" si="106"/>
        <v/>
      </c>
      <c r="H1017" s="731" t="str">
        <f t="shared" si="107"/>
        <v>否</v>
      </c>
      <c r="I1017" s="732" t="str">
        <f t="shared" si="108"/>
        <v>款</v>
      </c>
      <c r="J1017" s="686" t="str">
        <f t="shared" si="109"/>
        <v>215</v>
      </c>
      <c r="K1017" s="686" t="str">
        <f t="shared" si="110"/>
        <v>21502</v>
      </c>
      <c r="L1017" s="686" t="str">
        <f t="shared" si="111"/>
        <v>21502</v>
      </c>
    </row>
    <row r="1018" s="529" customFormat="1" ht="34.9" hidden="1" customHeight="1" spans="1:12">
      <c r="A1018" s="484">
        <v>2150201</v>
      </c>
      <c r="B1018" s="243" t="s">
        <v>151</v>
      </c>
      <c r="C1018" s="300">
        <v>0</v>
      </c>
      <c r="D1018" s="301">
        <v>0</v>
      </c>
      <c r="E1018" s="548">
        <v>0</v>
      </c>
      <c r="F1018" s="477" t="str">
        <f t="shared" si="105"/>
        <v/>
      </c>
      <c r="G1018" s="477" t="str">
        <f t="shared" si="106"/>
        <v/>
      </c>
      <c r="H1018" s="731" t="str">
        <f t="shared" si="107"/>
        <v>否</v>
      </c>
      <c r="I1018" s="732" t="str">
        <f t="shared" si="108"/>
        <v>项</v>
      </c>
      <c r="J1018" s="686" t="str">
        <f t="shared" si="109"/>
        <v>215</v>
      </c>
      <c r="K1018" s="686" t="str">
        <f t="shared" si="110"/>
        <v>21502</v>
      </c>
      <c r="L1018" s="686" t="str">
        <f t="shared" si="111"/>
        <v>2150201</v>
      </c>
    </row>
    <row r="1019" s="529" customFormat="1" ht="34.9" hidden="1" customHeight="1" spans="1:12">
      <c r="A1019" s="484">
        <v>2150202</v>
      </c>
      <c r="B1019" s="243" t="s">
        <v>152</v>
      </c>
      <c r="C1019" s="300">
        <v>0</v>
      </c>
      <c r="D1019" s="301">
        <v>0</v>
      </c>
      <c r="E1019" s="301">
        <v>0</v>
      </c>
      <c r="F1019" s="477" t="str">
        <f t="shared" si="105"/>
        <v/>
      </c>
      <c r="G1019" s="477" t="str">
        <f t="shared" si="106"/>
        <v/>
      </c>
      <c r="H1019" s="731" t="str">
        <f t="shared" si="107"/>
        <v>否</v>
      </c>
      <c r="I1019" s="732" t="str">
        <f t="shared" si="108"/>
        <v>项</v>
      </c>
      <c r="J1019" s="686" t="str">
        <f t="shared" si="109"/>
        <v>215</v>
      </c>
      <c r="K1019" s="686" t="str">
        <f t="shared" si="110"/>
        <v>21502</v>
      </c>
      <c r="L1019" s="686" t="str">
        <f t="shared" si="111"/>
        <v>2150202</v>
      </c>
    </row>
    <row r="1020" s="529" customFormat="1" ht="34.9" hidden="1" customHeight="1" spans="1:12">
      <c r="A1020" s="484">
        <v>2150203</v>
      </c>
      <c r="B1020" s="243" t="s">
        <v>153</v>
      </c>
      <c r="C1020" s="300">
        <v>0</v>
      </c>
      <c r="D1020" s="301">
        <v>0</v>
      </c>
      <c r="E1020" s="548">
        <v>0</v>
      </c>
      <c r="F1020" s="477" t="str">
        <f t="shared" si="105"/>
        <v/>
      </c>
      <c r="G1020" s="477" t="str">
        <f t="shared" si="106"/>
        <v/>
      </c>
      <c r="H1020" s="731" t="str">
        <f t="shared" si="107"/>
        <v>否</v>
      </c>
      <c r="I1020" s="732" t="str">
        <f t="shared" si="108"/>
        <v>项</v>
      </c>
      <c r="J1020" s="686" t="str">
        <f t="shared" si="109"/>
        <v>215</v>
      </c>
      <c r="K1020" s="686" t="str">
        <f t="shared" si="110"/>
        <v>21502</v>
      </c>
      <c r="L1020" s="686" t="str">
        <f t="shared" si="111"/>
        <v>2150203</v>
      </c>
    </row>
    <row r="1021" s="529" customFormat="1" ht="34.9" hidden="1" customHeight="1" spans="1:12">
      <c r="A1021" s="484">
        <v>2150204</v>
      </c>
      <c r="B1021" s="243" t="s">
        <v>909</v>
      </c>
      <c r="C1021" s="300">
        <v>0</v>
      </c>
      <c r="D1021" s="301">
        <v>0</v>
      </c>
      <c r="E1021" s="548">
        <v>0</v>
      </c>
      <c r="F1021" s="477" t="str">
        <f t="shared" si="105"/>
        <v/>
      </c>
      <c r="G1021" s="477" t="str">
        <f t="shared" si="106"/>
        <v/>
      </c>
      <c r="H1021" s="731" t="str">
        <f t="shared" si="107"/>
        <v>否</v>
      </c>
      <c r="I1021" s="732" t="str">
        <f t="shared" si="108"/>
        <v>项</v>
      </c>
      <c r="J1021" s="686" t="str">
        <f t="shared" si="109"/>
        <v>215</v>
      </c>
      <c r="K1021" s="686" t="str">
        <f t="shared" si="110"/>
        <v>21502</v>
      </c>
      <c r="L1021" s="686" t="str">
        <f t="shared" si="111"/>
        <v>2150204</v>
      </c>
    </row>
    <row r="1022" s="529" customFormat="1" ht="34.9" hidden="1" customHeight="1" spans="1:12">
      <c r="A1022" s="484">
        <v>2150205</v>
      </c>
      <c r="B1022" s="243" t="s">
        <v>910</v>
      </c>
      <c r="C1022" s="300">
        <v>0</v>
      </c>
      <c r="D1022" s="301">
        <v>0</v>
      </c>
      <c r="E1022" s="548">
        <v>0</v>
      </c>
      <c r="F1022" s="477" t="str">
        <f t="shared" si="105"/>
        <v/>
      </c>
      <c r="G1022" s="477" t="str">
        <f t="shared" si="106"/>
        <v/>
      </c>
      <c r="H1022" s="731" t="str">
        <f t="shared" si="107"/>
        <v>否</v>
      </c>
      <c r="I1022" s="732" t="str">
        <f t="shared" si="108"/>
        <v>项</v>
      </c>
      <c r="J1022" s="686" t="str">
        <f t="shared" si="109"/>
        <v>215</v>
      </c>
      <c r="K1022" s="686" t="str">
        <f t="shared" si="110"/>
        <v>21502</v>
      </c>
      <c r="L1022" s="686" t="str">
        <f t="shared" si="111"/>
        <v>2150205</v>
      </c>
    </row>
    <row r="1023" s="529" customFormat="1" ht="34.9" hidden="1" customHeight="1" spans="1:12">
      <c r="A1023" s="484">
        <v>2150206</v>
      </c>
      <c r="B1023" s="243" t="s">
        <v>911</v>
      </c>
      <c r="C1023" s="300">
        <v>0</v>
      </c>
      <c r="D1023" s="301">
        <v>0</v>
      </c>
      <c r="E1023" s="548">
        <v>0</v>
      </c>
      <c r="F1023" s="477" t="str">
        <f t="shared" si="105"/>
        <v/>
      </c>
      <c r="G1023" s="477" t="str">
        <f t="shared" si="106"/>
        <v/>
      </c>
      <c r="H1023" s="731" t="str">
        <f t="shared" si="107"/>
        <v>否</v>
      </c>
      <c r="I1023" s="732" t="str">
        <f t="shared" si="108"/>
        <v>项</v>
      </c>
      <c r="J1023" s="686" t="str">
        <f t="shared" si="109"/>
        <v>215</v>
      </c>
      <c r="K1023" s="686" t="str">
        <f t="shared" si="110"/>
        <v>21502</v>
      </c>
      <c r="L1023" s="686" t="str">
        <f t="shared" si="111"/>
        <v>2150206</v>
      </c>
    </row>
    <row r="1024" s="529" customFormat="1" ht="34.9" hidden="1" customHeight="1" spans="1:12">
      <c r="A1024" s="484">
        <v>2150207</v>
      </c>
      <c r="B1024" s="243" t="s">
        <v>912</v>
      </c>
      <c r="C1024" s="300">
        <v>0</v>
      </c>
      <c r="D1024" s="301">
        <v>0</v>
      </c>
      <c r="E1024" s="301">
        <v>0</v>
      </c>
      <c r="F1024" s="477" t="str">
        <f t="shared" si="105"/>
        <v/>
      </c>
      <c r="G1024" s="477" t="str">
        <f t="shared" si="106"/>
        <v/>
      </c>
      <c r="H1024" s="731" t="str">
        <f t="shared" si="107"/>
        <v>否</v>
      </c>
      <c r="I1024" s="732" t="str">
        <f t="shared" si="108"/>
        <v>项</v>
      </c>
      <c r="J1024" s="686" t="str">
        <f t="shared" si="109"/>
        <v>215</v>
      </c>
      <c r="K1024" s="686" t="str">
        <f t="shared" si="110"/>
        <v>21502</v>
      </c>
      <c r="L1024" s="686" t="str">
        <f t="shared" si="111"/>
        <v>2150207</v>
      </c>
    </row>
    <row r="1025" s="529" customFormat="1" ht="34.9" hidden="1" customHeight="1" spans="1:12">
      <c r="A1025" s="484">
        <v>2150208</v>
      </c>
      <c r="B1025" s="243" t="s">
        <v>913</v>
      </c>
      <c r="C1025" s="300">
        <v>0</v>
      </c>
      <c r="D1025" s="301">
        <v>0</v>
      </c>
      <c r="E1025" s="548">
        <v>0</v>
      </c>
      <c r="F1025" s="477" t="str">
        <f t="shared" si="105"/>
        <v/>
      </c>
      <c r="G1025" s="477" t="str">
        <f t="shared" si="106"/>
        <v/>
      </c>
      <c r="H1025" s="731" t="str">
        <f t="shared" si="107"/>
        <v>否</v>
      </c>
      <c r="I1025" s="732" t="str">
        <f t="shared" si="108"/>
        <v>项</v>
      </c>
      <c r="J1025" s="686" t="str">
        <f t="shared" si="109"/>
        <v>215</v>
      </c>
      <c r="K1025" s="686" t="str">
        <f t="shared" si="110"/>
        <v>21502</v>
      </c>
      <c r="L1025" s="686" t="str">
        <f t="shared" si="111"/>
        <v>2150208</v>
      </c>
    </row>
    <row r="1026" s="529" customFormat="1" ht="34.9" hidden="1" customHeight="1" spans="1:12">
      <c r="A1026" s="484">
        <v>2150209</v>
      </c>
      <c r="B1026" s="243" t="s">
        <v>914</v>
      </c>
      <c r="C1026" s="300">
        <v>0</v>
      </c>
      <c r="D1026" s="301">
        <v>0</v>
      </c>
      <c r="E1026" s="548">
        <v>0</v>
      </c>
      <c r="F1026" s="477" t="str">
        <f t="shared" si="105"/>
        <v/>
      </c>
      <c r="G1026" s="477" t="str">
        <f t="shared" si="106"/>
        <v/>
      </c>
      <c r="H1026" s="731" t="str">
        <f t="shared" si="107"/>
        <v>否</v>
      </c>
      <c r="I1026" s="732" t="str">
        <f t="shared" si="108"/>
        <v>项</v>
      </c>
      <c r="J1026" s="686" t="str">
        <f t="shared" si="109"/>
        <v>215</v>
      </c>
      <c r="K1026" s="686" t="str">
        <f t="shared" si="110"/>
        <v>21502</v>
      </c>
      <c r="L1026" s="686" t="str">
        <f t="shared" si="111"/>
        <v>2150209</v>
      </c>
    </row>
    <row r="1027" s="529" customFormat="1" ht="34.9" hidden="1" customHeight="1" spans="1:12">
      <c r="A1027" s="733">
        <v>2150210</v>
      </c>
      <c r="B1027" s="347" t="s">
        <v>915</v>
      </c>
      <c r="C1027" s="314">
        <v>0</v>
      </c>
      <c r="D1027" s="716">
        <v>0</v>
      </c>
      <c r="E1027" s="716">
        <v>0</v>
      </c>
      <c r="F1027" s="471" t="str">
        <f t="shared" si="105"/>
        <v/>
      </c>
      <c r="G1027" s="471" t="str">
        <f t="shared" si="106"/>
        <v/>
      </c>
      <c r="H1027" s="731" t="str">
        <f t="shared" si="107"/>
        <v>否</v>
      </c>
      <c r="I1027" s="732" t="str">
        <f t="shared" si="108"/>
        <v>项</v>
      </c>
      <c r="J1027" s="686" t="str">
        <f t="shared" si="109"/>
        <v>215</v>
      </c>
      <c r="K1027" s="686" t="str">
        <f t="shared" si="110"/>
        <v>21502</v>
      </c>
      <c r="L1027" s="686" t="str">
        <f t="shared" si="111"/>
        <v>2150210</v>
      </c>
    </row>
    <row r="1028" s="529" customFormat="1" ht="34.9" hidden="1" customHeight="1" spans="1:12">
      <c r="A1028" s="484">
        <v>2150212</v>
      </c>
      <c r="B1028" s="243" t="s">
        <v>916</v>
      </c>
      <c r="C1028" s="300">
        <v>0</v>
      </c>
      <c r="D1028" s="301">
        <v>0</v>
      </c>
      <c r="E1028" s="301">
        <v>0</v>
      </c>
      <c r="F1028" s="477" t="str">
        <f t="shared" si="105"/>
        <v/>
      </c>
      <c r="G1028" s="477" t="str">
        <f t="shared" si="106"/>
        <v/>
      </c>
      <c r="H1028" s="731" t="str">
        <f t="shared" si="107"/>
        <v>否</v>
      </c>
      <c r="I1028" s="732" t="str">
        <f t="shared" si="108"/>
        <v>项</v>
      </c>
      <c r="J1028" s="686" t="str">
        <f t="shared" si="109"/>
        <v>215</v>
      </c>
      <c r="K1028" s="686" t="str">
        <f t="shared" si="110"/>
        <v>21502</v>
      </c>
      <c r="L1028" s="686" t="str">
        <f t="shared" si="111"/>
        <v>2150212</v>
      </c>
    </row>
    <row r="1029" s="529" customFormat="1" ht="34.9" hidden="1" customHeight="1" spans="1:12">
      <c r="A1029" s="484">
        <v>2150213</v>
      </c>
      <c r="B1029" s="243" t="s">
        <v>917</v>
      </c>
      <c r="C1029" s="300">
        <v>0</v>
      </c>
      <c r="D1029" s="301">
        <v>0</v>
      </c>
      <c r="E1029" s="548">
        <v>0</v>
      </c>
      <c r="F1029" s="477" t="str">
        <f t="shared" ref="F1029:F1092" si="112">IF(C1029&lt;&gt;0,E1029/C1029-1,"")</f>
        <v/>
      </c>
      <c r="G1029" s="477" t="str">
        <f t="shared" ref="G1029:G1092" si="113">IF(D1029&lt;&gt;0,E1029/D1029,"")</f>
        <v/>
      </c>
      <c r="H1029" s="731" t="str">
        <f t="shared" ref="H1029:H1092" si="114">IF(LEN(A1029)=3,"是",IF(B1029&lt;&gt;"",IF(SUM(C1029:E1029)&lt;&gt;0,"是","否"),"是"))</f>
        <v>否</v>
      </c>
      <c r="I1029" s="732" t="str">
        <f t="shared" ref="I1029:I1092" si="115">_xlfn.IFS(LEN(A1029)=3,"类",LEN(A1029)=5,"款",LEN(A1029)=7,"项")</f>
        <v>项</v>
      </c>
      <c r="J1029" s="686" t="str">
        <f t="shared" ref="J1029:J1092" si="116">LEFT(A1029,3)</f>
        <v>215</v>
      </c>
      <c r="K1029" s="686" t="str">
        <f t="shared" ref="K1029:K1092" si="117">LEFT(A1029,5)</f>
        <v>21502</v>
      </c>
      <c r="L1029" s="686" t="str">
        <f t="shared" ref="L1029:L1092" si="118">LEFT(A1029,7)</f>
        <v>2150213</v>
      </c>
    </row>
    <row r="1030" s="529" customFormat="1" ht="34.9" hidden="1" customHeight="1" spans="1:12">
      <c r="A1030" s="484">
        <v>2150214</v>
      </c>
      <c r="B1030" s="243" t="s">
        <v>918</v>
      </c>
      <c r="C1030" s="300">
        <v>0</v>
      </c>
      <c r="D1030" s="301">
        <v>0</v>
      </c>
      <c r="E1030" s="548">
        <v>0</v>
      </c>
      <c r="F1030" s="477" t="str">
        <f t="shared" si="112"/>
        <v/>
      </c>
      <c r="G1030" s="477" t="str">
        <f t="shared" si="113"/>
        <v/>
      </c>
      <c r="H1030" s="731" t="str">
        <f t="shared" si="114"/>
        <v>否</v>
      </c>
      <c r="I1030" s="732" t="str">
        <f t="shared" si="115"/>
        <v>项</v>
      </c>
      <c r="J1030" s="686" t="str">
        <f t="shared" si="116"/>
        <v>215</v>
      </c>
      <c r="K1030" s="686" t="str">
        <f t="shared" si="117"/>
        <v>21502</v>
      </c>
      <c r="L1030" s="686" t="str">
        <f t="shared" si="118"/>
        <v>2150214</v>
      </c>
    </row>
    <row r="1031" s="529" customFormat="1" ht="34.9" hidden="1" customHeight="1" spans="1:12">
      <c r="A1031" s="484">
        <v>2150215</v>
      </c>
      <c r="B1031" s="243" t="s">
        <v>919</v>
      </c>
      <c r="C1031" s="300">
        <v>0</v>
      </c>
      <c r="D1031" s="301">
        <v>0</v>
      </c>
      <c r="E1031" s="548">
        <v>0</v>
      </c>
      <c r="F1031" s="477" t="str">
        <f t="shared" si="112"/>
        <v/>
      </c>
      <c r="G1031" s="477" t="str">
        <f t="shared" si="113"/>
        <v/>
      </c>
      <c r="H1031" s="731" t="str">
        <f t="shared" si="114"/>
        <v>否</v>
      </c>
      <c r="I1031" s="732" t="str">
        <f t="shared" si="115"/>
        <v>项</v>
      </c>
      <c r="J1031" s="686" t="str">
        <f t="shared" si="116"/>
        <v>215</v>
      </c>
      <c r="K1031" s="686" t="str">
        <f t="shared" si="117"/>
        <v>21502</v>
      </c>
      <c r="L1031" s="686" t="str">
        <f t="shared" si="118"/>
        <v>2150215</v>
      </c>
    </row>
    <row r="1032" s="529" customFormat="1" ht="34.9" hidden="1" customHeight="1" spans="1:12">
      <c r="A1032" s="484">
        <v>2150299</v>
      </c>
      <c r="B1032" s="243" t="s">
        <v>920</v>
      </c>
      <c r="C1032" s="300">
        <v>0</v>
      </c>
      <c r="D1032" s="301">
        <v>0</v>
      </c>
      <c r="E1032" s="548">
        <v>0</v>
      </c>
      <c r="F1032" s="477" t="str">
        <f t="shared" si="112"/>
        <v/>
      </c>
      <c r="G1032" s="477" t="str">
        <f t="shared" si="113"/>
        <v/>
      </c>
      <c r="H1032" s="731" t="str">
        <f t="shared" si="114"/>
        <v>否</v>
      </c>
      <c r="I1032" s="732" t="str">
        <f t="shared" si="115"/>
        <v>项</v>
      </c>
      <c r="J1032" s="686" t="str">
        <f t="shared" si="116"/>
        <v>215</v>
      </c>
      <c r="K1032" s="686" t="str">
        <f t="shared" si="117"/>
        <v>21502</v>
      </c>
      <c r="L1032" s="686" t="str">
        <f t="shared" si="118"/>
        <v>2150299</v>
      </c>
    </row>
    <row r="1033" s="529" customFormat="1" ht="34.9" hidden="1" customHeight="1" spans="1:12">
      <c r="A1033" s="482">
        <v>21503</v>
      </c>
      <c r="B1033" s="483" t="s">
        <v>921</v>
      </c>
      <c r="C1033" s="297">
        <f>SUMIFS(C1034:C$1300,$I1034:$I$1300,"项",$K1034:$K$1300,$A1033)</f>
        <v>0</v>
      </c>
      <c r="D1033" s="297">
        <f>SUMIFS(D1034:D$1300,$I1034:$I$1300,"项",$K1034:$K$1300,$A1033)</f>
        <v>0</v>
      </c>
      <c r="E1033" s="297">
        <f>SUMIFS(E1034:E$1300,$I1034:$I$1300,"项",$K1034:$K$1300,$A1033)</f>
        <v>0</v>
      </c>
      <c r="F1033" s="477" t="str">
        <f t="shared" si="112"/>
        <v/>
      </c>
      <c r="G1033" s="477" t="str">
        <f t="shared" si="113"/>
        <v/>
      </c>
      <c r="H1033" s="731" t="str">
        <f t="shared" si="114"/>
        <v>否</v>
      </c>
      <c r="I1033" s="732" t="str">
        <f t="shared" si="115"/>
        <v>款</v>
      </c>
      <c r="J1033" s="686" t="str">
        <f t="shared" si="116"/>
        <v>215</v>
      </c>
      <c r="K1033" s="686" t="str">
        <f t="shared" si="117"/>
        <v>21503</v>
      </c>
      <c r="L1033" s="686" t="str">
        <f t="shared" si="118"/>
        <v>21503</v>
      </c>
    </row>
    <row r="1034" s="529" customFormat="1" ht="34.9" hidden="1" customHeight="1" spans="1:12">
      <c r="A1034" s="484">
        <v>2150301</v>
      </c>
      <c r="B1034" s="243" t="s">
        <v>151</v>
      </c>
      <c r="C1034" s="300">
        <v>0</v>
      </c>
      <c r="D1034" s="301">
        <v>0</v>
      </c>
      <c r="E1034" s="548">
        <v>0</v>
      </c>
      <c r="F1034" s="477" t="str">
        <f t="shared" si="112"/>
        <v/>
      </c>
      <c r="G1034" s="477" t="str">
        <f t="shared" si="113"/>
        <v/>
      </c>
      <c r="H1034" s="731" t="str">
        <f t="shared" si="114"/>
        <v>否</v>
      </c>
      <c r="I1034" s="732" t="str">
        <f t="shared" si="115"/>
        <v>项</v>
      </c>
      <c r="J1034" s="686" t="str">
        <f t="shared" si="116"/>
        <v>215</v>
      </c>
      <c r="K1034" s="686" t="str">
        <f t="shared" si="117"/>
        <v>21503</v>
      </c>
      <c r="L1034" s="686" t="str">
        <f t="shared" si="118"/>
        <v>2150301</v>
      </c>
    </row>
    <row r="1035" s="529" customFormat="1" ht="34.9" hidden="1" customHeight="1" spans="1:12">
      <c r="A1035" s="484">
        <v>2150302</v>
      </c>
      <c r="B1035" s="243" t="s">
        <v>152</v>
      </c>
      <c r="C1035" s="300">
        <v>0</v>
      </c>
      <c r="D1035" s="301">
        <v>0</v>
      </c>
      <c r="E1035" s="548">
        <v>0</v>
      </c>
      <c r="F1035" s="477" t="str">
        <f t="shared" si="112"/>
        <v/>
      </c>
      <c r="G1035" s="477" t="str">
        <f t="shared" si="113"/>
        <v/>
      </c>
      <c r="H1035" s="731" t="str">
        <f t="shared" si="114"/>
        <v>否</v>
      </c>
      <c r="I1035" s="732" t="str">
        <f t="shared" si="115"/>
        <v>项</v>
      </c>
      <c r="J1035" s="686" t="str">
        <f t="shared" si="116"/>
        <v>215</v>
      </c>
      <c r="K1035" s="686" t="str">
        <f t="shared" si="117"/>
        <v>21503</v>
      </c>
      <c r="L1035" s="686" t="str">
        <f t="shared" si="118"/>
        <v>2150302</v>
      </c>
    </row>
    <row r="1036" s="529" customFormat="1" ht="34.9" hidden="1" customHeight="1" spans="1:12">
      <c r="A1036" s="484">
        <v>2150303</v>
      </c>
      <c r="B1036" s="243" t="s">
        <v>153</v>
      </c>
      <c r="C1036" s="300">
        <v>0</v>
      </c>
      <c r="D1036" s="301">
        <v>0</v>
      </c>
      <c r="E1036" s="548">
        <v>0</v>
      </c>
      <c r="F1036" s="477" t="str">
        <f t="shared" si="112"/>
        <v/>
      </c>
      <c r="G1036" s="477" t="str">
        <f t="shared" si="113"/>
        <v/>
      </c>
      <c r="H1036" s="731" t="str">
        <f t="shared" si="114"/>
        <v>否</v>
      </c>
      <c r="I1036" s="732" t="str">
        <f t="shared" si="115"/>
        <v>项</v>
      </c>
      <c r="J1036" s="686" t="str">
        <f t="shared" si="116"/>
        <v>215</v>
      </c>
      <c r="K1036" s="686" t="str">
        <f t="shared" si="117"/>
        <v>21503</v>
      </c>
      <c r="L1036" s="686" t="str">
        <f t="shared" si="118"/>
        <v>2150303</v>
      </c>
    </row>
    <row r="1037" s="529" customFormat="1" ht="34.9" hidden="1" customHeight="1" spans="1:12">
      <c r="A1037" s="484">
        <v>2150399</v>
      </c>
      <c r="B1037" s="243" t="s">
        <v>922</v>
      </c>
      <c r="C1037" s="300">
        <v>0</v>
      </c>
      <c r="D1037" s="301">
        <v>0</v>
      </c>
      <c r="E1037" s="548">
        <v>0</v>
      </c>
      <c r="F1037" s="477" t="str">
        <f t="shared" si="112"/>
        <v/>
      </c>
      <c r="G1037" s="477" t="str">
        <f t="shared" si="113"/>
        <v/>
      </c>
      <c r="H1037" s="731" t="str">
        <f t="shared" si="114"/>
        <v>否</v>
      </c>
      <c r="I1037" s="732" t="str">
        <f t="shared" si="115"/>
        <v>项</v>
      </c>
      <c r="J1037" s="686" t="str">
        <f t="shared" si="116"/>
        <v>215</v>
      </c>
      <c r="K1037" s="686" t="str">
        <f t="shared" si="117"/>
        <v>21503</v>
      </c>
      <c r="L1037" s="686" t="str">
        <f t="shared" si="118"/>
        <v>2150399</v>
      </c>
    </row>
    <row r="1038" s="529" customFormat="1" ht="34.9" customHeight="1" spans="1:12">
      <c r="A1038" s="482">
        <v>21505</v>
      </c>
      <c r="B1038" s="483" t="s">
        <v>923</v>
      </c>
      <c r="C1038" s="693">
        <f>SUMIFS(C1039:C$1300,$I1039:$I$1300,"项",$K1039:$K$1300,$A1038)</f>
        <v>987</v>
      </c>
      <c r="D1038" s="693">
        <f>SUMIFS(D1039:D$1300,$I1039:$I$1300,"项",$K1039:$K$1300,$A1038)</f>
        <v>878</v>
      </c>
      <c r="E1038" s="693">
        <f>SUMIFS(E1039:E$1300,$I1039:$I$1300,"项",$K1039:$K$1300,$A1038)</f>
        <v>626</v>
      </c>
      <c r="F1038" s="477">
        <f t="shared" si="112"/>
        <v>-0.365754812563323</v>
      </c>
      <c r="G1038" s="477">
        <f t="shared" si="113"/>
        <v>0.712984054669704</v>
      </c>
      <c r="H1038" s="731" t="str">
        <f t="shared" si="114"/>
        <v>是</v>
      </c>
      <c r="I1038" s="732" t="str">
        <f t="shared" si="115"/>
        <v>款</v>
      </c>
      <c r="J1038" s="686" t="str">
        <f t="shared" si="116"/>
        <v>215</v>
      </c>
      <c r="K1038" s="686" t="str">
        <f t="shared" si="117"/>
        <v>21505</v>
      </c>
      <c r="L1038" s="686" t="str">
        <f t="shared" si="118"/>
        <v>21505</v>
      </c>
    </row>
    <row r="1039" s="529" customFormat="1" ht="34.9" hidden="1" customHeight="1" spans="1:12">
      <c r="A1039" s="484">
        <v>2150501</v>
      </c>
      <c r="B1039" s="243" t="s">
        <v>151</v>
      </c>
      <c r="C1039" s="300">
        <v>0</v>
      </c>
      <c r="D1039" s="301">
        <v>0</v>
      </c>
      <c r="E1039" s="548">
        <v>0</v>
      </c>
      <c r="F1039" s="477" t="str">
        <f t="shared" si="112"/>
        <v/>
      </c>
      <c r="G1039" s="477" t="str">
        <f t="shared" si="113"/>
        <v/>
      </c>
      <c r="H1039" s="731" t="str">
        <f t="shared" si="114"/>
        <v>否</v>
      </c>
      <c r="I1039" s="732" t="str">
        <f t="shared" si="115"/>
        <v>项</v>
      </c>
      <c r="J1039" s="686" t="str">
        <f t="shared" si="116"/>
        <v>215</v>
      </c>
      <c r="K1039" s="686" t="str">
        <f t="shared" si="117"/>
        <v>21505</v>
      </c>
      <c r="L1039" s="686" t="str">
        <f t="shared" si="118"/>
        <v>2150501</v>
      </c>
    </row>
    <row r="1040" s="529" customFormat="1" ht="34.9" hidden="1" customHeight="1" spans="1:12">
      <c r="A1040" s="484">
        <v>2150502</v>
      </c>
      <c r="B1040" s="243" t="s">
        <v>152</v>
      </c>
      <c r="C1040" s="300">
        <v>0</v>
      </c>
      <c r="D1040" s="301">
        <v>0</v>
      </c>
      <c r="E1040" s="548">
        <v>0</v>
      </c>
      <c r="F1040" s="477" t="str">
        <f t="shared" si="112"/>
        <v/>
      </c>
      <c r="G1040" s="477" t="str">
        <f t="shared" si="113"/>
        <v/>
      </c>
      <c r="H1040" s="731" t="str">
        <f t="shared" si="114"/>
        <v>否</v>
      </c>
      <c r="I1040" s="732" t="str">
        <f t="shared" si="115"/>
        <v>项</v>
      </c>
      <c r="J1040" s="686" t="str">
        <f t="shared" si="116"/>
        <v>215</v>
      </c>
      <c r="K1040" s="686" t="str">
        <f t="shared" si="117"/>
        <v>21505</v>
      </c>
      <c r="L1040" s="686" t="str">
        <f t="shared" si="118"/>
        <v>2150502</v>
      </c>
    </row>
    <row r="1041" s="529" customFormat="1" ht="34.9" hidden="1" customHeight="1" spans="1:12">
      <c r="A1041" s="484">
        <v>2150503</v>
      </c>
      <c r="B1041" s="243" t="s">
        <v>153</v>
      </c>
      <c r="C1041" s="300">
        <v>0</v>
      </c>
      <c r="D1041" s="301">
        <v>0</v>
      </c>
      <c r="E1041" s="548">
        <v>0</v>
      </c>
      <c r="F1041" s="477" t="str">
        <f t="shared" si="112"/>
        <v/>
      </c>
      <c r="G1041" s="477" t="str">
        <f t="shared" si="113"/>
        <v/>
      </c>
      <c r="H1041" s="731" t="str">
        <f t="shared" si="114"/>
        <v>否</v>
      </c>
      <c r="I1041" s="732" t="str">
        <f t="shared" si="115"/>
        <v>项</v>
      </c>
      <c r="J1041" s="686" t="str">
        <f t="shared" si="116"/>
        <v>215</v>
      </c>
      <c r="K1041" s="686" t="str">
        <f t="shared" si="117"/>
        <v>21505</v>
      </c>
      <c r="L1041" s="686" t="str">
        <f t="shared" si="118"/>
        <v>2150503</v>
      </c>
    </row>
    <row r="1042" s="529" customFormat="1" ht="34.9" hidden="1" customHeight="1" spans="1:12">
      <c r="A1042" s="484">
        <v>2150505</v>
      </c>
      <c r="B1042" s="243" t="s">
        <v>924</v>
      </c>
      <c r="C1042" s="300">
        <v>0</v>
      </c>
      <c r="D1042" s="301">
        <v>0</v>
      </c>
      <c r="E1042" s="548">
        <v>0</v>
      </c>
      <c r="F1042" s="477" t="str">
        <f t="shared" si="112"/>
        <v/>
      </c>
      <c r="G1042" s="477" t="str">
        <f t="shared" si="113"/>
        <v/>
      </c>
      <c r="H1042" s="731" t="str">
        <f t="shared" si="114"/>
        <v>否</v>
      </c>
      <c r="I1042" s="732" t="str">
        <f t="shared" si="115"/>
        <v>项</v>
      </c>
      <c r="J1042" s="686" t="str">
        <f t="shared" si="116"/>
        <v>215</v>
      </c>
      <c r="K1042" s="686" t="str">
        <f t="shared" si="117"/>
        <v>21505</v>
      </c>
      <c r="L1042" s="686" t="str">
        <f t="shared" si="118"/>
        <v>2150505</v>
      </c>
    </row>
    <row r="1043" s="529" customFormat="1" ht="34.9" hidden="1" customHeight="1" spans="1:12">
      <c r="A1043" s="484">
        <v>2150507</v>
      </c>
      <c r="B1043" s="243" t="s">
        <v>925</v>
      </c>
      <c r="C1043" s="300">
        <v>0</v>
      </c>
      <c r="D1043" s="301">
        <v>0</v>
      </c>
      <c r="E1043" s="548">
        <v>0</v>
      </c>
      <c r="F1043" s="477" t="str">
        <f t="shared" si="112"/>
        <v/>
      </c>
      <c r="G1043" s="477" t="str">
        <f t="shared" si="113"/>
        <v/>
      </c>
      <c r="H1043" s="731" t="str">
        <f t="shared" si="114"/>
        <v>否</v>
      </c>
      <c r="I1043" s="732" t="str">
        <f t="shared" si="115"/>
        <v>项</v>
      </c>
      <c r="J1043" s="686" t="str">
        <f t="shared" si="116"/>
        <v>215</v>
      </c>
      <c r="K1043" s="686" t="str">
        <f t="shared" si="117"/>
        <v>21505</v>
      </c>
      <c r="L1043" s="686" t="str">
        <f t="shared" si="118"/>
        <v>2150507</v>
      </c>
    </row>
    <row r="1044" s="529" customFormat="1" ht="34.9" hidden="1" customHeight="1" spans="1:12">
      <c r="A1044" s="484">
        <v>2150508</v>
      </c>
      <c r="B1044" s="243" t="s">
        <v>926</v>
      </c>
      <c r="C1044" s="300">
        <v>0</v>
      </c>
      <c r="D1044" s="301">
        <v>0</v>
      </c>
      <c r="E1044" s="548">
        <v>0</v>
      </c>
      <c r="F1044" s="477" t="str">
        <f t="shared" si="112"/>
        <v/>
      </c>
      <c r="G1044" s="477" t="str">
        <f t="shared" si="113"/>
        <v/>
      </c>
      <c r="H1044" s="731" t="str">
        <f t="shared" si="114"/>
        <v>否</v>
      </c>
      <c r="I1044" s="732" t="str">
        <f t="shared" si="115"/>
        <v>项</v>
      </c>
      <c r="J1044" s="686" t="str">
        <f t="shared" si="116"/>
        <v>215</v>
      </c>
      <c r="K1044" s="686" t="str">
        <f t="shared" si="117"/>
        <v>21505</v>
      </c>
      <c r="L1044" s="686" t="str">
        <f t="shared" si="118"/>
        <v>2150508</v>
      </c>
    </row>
    <row r="1045" s="529" customFormat="1" ht="34.9" hidden="1" customHeight="1" spans="1:12">
      <c r="A1045" s="484">
        <v>2150516</v>
      </c>
      <c r="B1045" s="243" t="s">
        <v>927</v>
      </c>
      <c r="C1045" s="300">
        <v>0</v>
      </c>
      <c r="D1045" s="301">
        <v>0</v>
      </c>
      <c r="E1045" s="548">
        <v>0</v>
      </c>
      <c r="F1045" s="477" t="str">
        <f t="shared" si="112"/>
        <v/>
      </c>
      <c r="G1045" s="477" t="str">
        <f t="shared" si="113"/>
        <v/>
      </c>
      <c r="H1045" s="731" t="str">
        <f t="shared" si="114"/>
        <v>否</v>
      </c>
      <c r="I1045" s="732" t="str">
        <f t="shared" si="115"/>
        <v>项</v>
      </c>
      <c r="J1045" s="686" t="str">
        <f t="shared" si="116"/>
        <v>215</v>
      </c>
      <c r="K1045" s="686" t="str">
        <f t="shared" si="117"/>
        <v>21505</v>
      </c>
      <c r="L1045" s="686" t="str">
        <f t="shared" si="118"/>
        <v>2150516</v>
      </c>
    </row>
    <row r="1046" s="529" customFormat="1" ht="34.9" customHeight="1" spans="1:12">
      <c r="A1046" s="484">
        <v>2150517</v>
      </c>
      <c r="B1046" s="243" t="s">
        <v>928</v>
      </c>
      <c r="C1046" s="561">
        <v>987</v>
      </c>
      <c r="D1046" s="561">
        <v>878</v>
      </c>
      <c r="E1046" s="478">
        <v>626</v>
      </c>
      <c r="F1046" s="477">
        <f t="shared" si="112"/>
        <v>-0.365754812563323</v>
      </c>
      <c r="G1046" s="477">
        <f t="shared" si="113"/>
        <v>0.712984054669704</v>
      </c>
      <c r="H1046" s="731" t="str">
        <f t="shared" si="114"/>
        <v>是</v>
      </c>
      <c r="I1046" s="732" t="str">
        <f t="shared" si="115"/>
        <v>项</v>
      </c>
      <c r="J1046" s="686" t="str">
        <f t="shared" si="116"/>
        <v>215</v>
      </c>
      <c r="K1046" s="686" t="str">
        <f t="shared" si="117"/>
        <v>21505</v>
      </c>
      <c r="L1046" s="686" t="str">
        <f t="shared" si="118"/>
        <v>2150517</v>
      </c>
    </row>
    <row r="1047" s="529" customFormat="1" ht="34.9" hidden="1" customHeight="1" spans="1:12">
      <c r="A1047" s="484">
        <v>2150550</v>
      </c>
      <c r="B1047" s="243" t="s">
        <v>160</v>
      </c>
      <c r="C1047" s="300">
        <v>0</v>
      </c>
      <c r="D1047" s="301">
        <v>0</v>
      </c>
      <c r="E1047" s="548">
        <v>0</v>
      </c>
      <c r="F1047" s="477" t="str">
        <f t="shared" si="112"/>
        <v/>
      </c>
      <c r="G1047" s="477" t="str">
        <f t="shared" si="113"/>
        <v/>
      </c>
      <c r="H1047" s="731" t="str">
        <f t="shared" si="114"/>
        <v>否</v>
      </c>
      <c r="I1047" s="732" t="str">
        <f t="shared" si="115"/>
        <v>项</v>
      </c>
      <c r="J1047" s="686" t="str">
        <f t="shared" si="116"/>
        <v>215</v>
      </c>
      <c r="K1047" s="686" t="str">
        <f t="shared" si="117"/>
        <v>21505</v>
      </c>
      <c r="L1047" s="686" t="str">
        <f t="shared" si="118"/>
        <v>2150550</v>
      </c>
    </row>
    <row r="1048" s="529" customFormat="1" ht="34.9" hidden="1" customHeight="1" spans="1:12">
      <c r="A1048" s="484">
        <v>2150599</v>
      </c>
      <c r="B1048" s="243" t="s">
        <v>929</v>
      </c>
      <c r="C1048" s="300">
        <v>0</v>
      </c>
      <c r="D1048" s="301">
        <v>0</v>
      </c>
      <c r="E1048" s="548">
        <v>0</v>
      </c>
      <c r="F1048" s="477" t="str">
        <f t="shared" si="112"/>
        <v/>
      </c>
      <c r="G1048" s="477" t="str">
        <f t="shared" si="113"/>
        <v/>
      </c>
      <c r="H1048" s="731" t="str">
        <f t="shared" si="114"/>
        <v>否</v>
      </c>
      <c r="I1048" s="732" t="str">
        <f t="shared" si="115"/>
        <v>项</v>
      </c>
      <c r="J1048" s="686" t="str">
        <f t="shared" si="116"/>
        <v>215</v>
      </c>
      <c r="K1048" s="686" t="str">
        <f t="shared" si="117"/>
        <v>21505</v>
      </c>
      <c r="L1048" s="686" t="str">
        <f t="shared" si="118"/>
        <v>2150599</v>
      </c>
    </row>
    <row r="1049" s="529" customFormat="1" ht="34.9" hidden="1" customHeight="1" spans="1:12">
      <c r="A1049" s="482">
        <v>21507</v>
      </c>
      <c r="B1049" s="483" t="s">
        <v>930</v>
      </c>
      <c r="C1049" s="297">
        <f>SUMIFS(C1050:C$1300,$I1050:$I$1300,"项",$K1050:$K$1300,$A1049)</f>
        <v>0</v>
      </c>
      <c r="D1049" s="297">
        <f>SUMIFS(D1050:D$1300,$I1050:$I$1300,"项",$K1050:$K$1300,$A1049)</f>
        <v>0</v>
      </c>
      <c r="E1049" s="297">
        <f>SUMIFS(E1050:E$1300,$I1050:$I$1300,"项",$K1050:$K$1300,$A1049)</f>
        <v>0</v>
      </c>
      <c r="F1049" s="477" t="str">
        <f t="shared" si="112"/>
        <v/>
      </c>
      <c r="G1049" s="477" t="str">
        <f t="shared" si="113"/>
        <v/>
      </c>
      <c r="H1049" s="731" t="str">
        <f t="shared" si="114"/>
        <v>否</v>
      </c>
      <c r="I1049" s="732" t="str">
        <f t="shared" si="115"/>
        <v>款</v>
      </c>
      <c r="J1049" s="686" t="str">
        <f t="shared" si="116"/>
        <v>215</v>
      </c>
      <c r="K1049" s="686" t="str">
        <f t="shared" si="117"/>
        <v>21507</v>
      </c>
      <c r="L1049" s="686" t="str">
        <f t="shared" si="118"/>
        <v>21507</v>
      </c>
    </row>
    <row r="1050" s="529" customFormat="1" ht="34.9" hidden="1" customHeight="1" spans="1:12">
      <c r="A1050" s="484">
        <v>2150701</v>
      </c>
      <c r="B1050" s="243" t="s">
        <v>151</v>
      </c>
      <c r="C1050" s="300">
        <v>0</v>
      </c>
      <c r="D1050" s="301">
        <v>0</v>
      </c>
      <c r="E1050" s="548">
        <v>0</v>
      </c>
      <c r="F1050" s="477" t="str">
        <f t="shared" si="112"/>
        <v/>
      </c>
      <c r="G1050" s="477" t="str">
        <f t="shared" si="113"/>
        <v/>
      </c>
      <c r="H1050" s="731" t="str">
        <f t="shared" si="114"/>
        <v>否</v>
      </c>
      <c r="I1050" s="732" t="str">
        <f t="shared" si="115"/>
        <v>项</v>
      </c>
      <c r="J1050" s="686" t="str">
        <f t="shared" si="116"/>
        <v>215</v>
      </c>
      <c r="K1050" s="686" t="str">
        <f t="shared" si="117"/>
        <v>21507</v>
      </c>
      <c r="L1050" s="686" t="str">
        <f t="shared" si="118"/>
        <v>2150701</v>
      </c>
    </row>
    <row r="1051" s="529" customFormat="1" ht="34.9" hidden="1" customHeight="1" spans="1:12">
      <c r="A1051" s="484">
        <v>2150702</v>
      </c>
      <c r="B1051" s="243" t="s">
        <v>152</v>
      </c>
      <c r="C1051" s="300">
        <v>0</v>
      </c>
      <c r="D1051" s="301">
        <v>0</v>
      </c>
      <c r="E1051" s="548">
        <v>0</v>
      </c>
      <c r="F1051" s="477" t="str">
        <f t="shared" si="112"/>
        <v/>
      </c>
      <c r="G1051" s="477" t="str">
        <f t="shared" si="113"/>
        <v/>
      </c>
      <c r="H1051" s="731" t="str">
        <f t="shared" si="114"/>
        <v>否</v>
      </c>
      <c r="I1051" s="732" t="str">
        <f t="shared" si="115"/>
        <v>项</v>
      </c>
      <c r="J1051" s="686" t="str">
        <f t="shared" si="116"/>
        <v>215</v>
      </c>
      <c r="K1051" s="686" t="str">
        <f t="shared" si="117"/>
        <v>21507</v>
      </c>
      <c r="L1051" s="686" t="str">
        <f t="shared" si="118"/>
        <v>2150702</v>
      </c>
    </row>
    <row r="1052" s="529" customFormat="1" ht="34.9" hidden="1" customHeight="1" spans="1:12">
      <c r="A1052" s="484">
        <v>2150703</v>
      </c>
      <c r="B1052" s="243" t="s">
        <v>153</v>
      </c>
      <c r="C1052" s="300">
        <v>0</v>
      </c>
      <c r="D1052" s="301">
        <v>0</v>
      </c>
      <c r="E1052" s="548">
        <v>0</v>
      </c>
      <c r="F1052" s="477" t="str">
        <f t="shared" si="112"/>
        <v/>
      </c>
      <c r="G1052" s="477" t="str">
        <f t="shared" si="113"/>
        <v/>
      </c>
      <c r="H1052" s="731" t="str">
        <f t="shared" si="114"/>
        <v>否</v>
      </c>
      <c r="I1052" s="732" t="str">
        <f t="shared" si="115"/>
        <v>项</v>
      </c>
      <c r="J1052" s="686" t="str">
        <f t="shared" si="116"/>
        <v>215</v>
      </c>
      <c r="K1052" s="686" t="str">
        <f t="shared" si="117"/>
        <v>21507</v>
      </c>
      <c r="L1052" s="686" t="str">
        <f t="shared" si="118"/>
        <v>2150703</v>
      </c>
    </row>
    <row r="1053" s="529" customFormat="1" ht="34.9" hidden="1" customHeight="1" spans="1:12">
      <c r="A1053" s="484">
        <v>2150704</v>
      </c>
      <c r="B1053" s="243" t="s">
        <v>931</v>
      </c>
      <c r="C1053" s="300">
        <v>0</v>
      </c>
      <c r="D1053" s="301">
        <v>0</v>
      </c>
      <c r="E1053" s="548">
        <v>0</v>
      </c>
      <c r="F1053" s="477" t="str">
        <f t="shared" si="112"/>
        <v/>
      </c>
      <c r="G1053" s="477" t="str">
        <f t="shared" si="113"/>
        <v/>
      </c>
      <c r="H1053" s="731" t="str">
        <f t="shared" si="114"/>
        <v>否</v>
      </c>
      <c r="I1053" s="732" t="str">
        <f t="shared" si="115"/>
        <v>项</v>
      </c>
      <c r="J1053" s="686" t="str">
        <f t="shared" si="116"/>
        <v>215</v>
      </c>
      <c r="K1053" s="686" t="str">
        <f t="shared" si="117"/>
        <v>21507</v>
      </c>
      <c r="L1053" s="686" t="str">
        <f t="shared" si="118"/>
        <v>2150704</v>
      </c>
    </row>
    <row r="1054" s="529" customFormat="1" ht="34.9" hidden="1" customHeight="1" spans="1:12">
      <c r="A1054" s="484">
        <v>2150705</v>
      </c>
      <c r="B1054" s="243" t="s">
        <v>932</v>
      </c>
      <c r="C1054" s="300">
        <v>0</v>
      </c>
      <c r="D1054" s="301">
        <v>0</v>
      </c>
      <c r="E1054" s="301">
        <v>0</v>
      </c>
      <c r="F1054" s="477" t="str">
        <f t="shared" si="112"/>
        <v/>
      </c>
      <c r="G1054" s="477" t="str">
        <f t="shared" si="113"/>
        <v/>
      </c>
      <c r="H1054" s="731" t="str">
        <f t="shared" si="114"/>
        <v>否</v>
      </c>
      <c r="I1054" s="732" t="str">
        <f t="shared" si="115"/>
        <v>项</v>
      </c>
      <c r="J1054" s="686" t="str">
        <f t="shared" si="116"/>
        <v>215</v>
      </c>
      <c r="K1054" s="686" t="str">
        <f t="shared" si="117"/>
        <v>21507</v>
      </c>
      <c r="L1054" s="686" t="str">
        <f t="shared" si="118"/>
        <v>2150705</v>
      </c>
    </row>
    <row r="1055" s="529" customFormat="1" ht="34.9" hidden="1" customHeight="1" spans="1:12">
      <c r="A1055" s="484">
        <v>2150799</v>
      </c>
      <c r="B1055" s="243" t="s">
        <v>933</v>
      </c>
      <c r="C1055" s="300">
        <v>0</v>
      </c>
      <c r="D1055" s="301">
        <v>0</v>
      </c>
      <c r="E1055" s="548">
        <v>0</v>
      </c>
      <c r="F1055" s="477" t="str">
        <f t="shared" si="112"/>
        <v/>
      </c>
      <c r="G1055" s="477" t="str">
        <f t="shared" si="113"/>
        <v/>
      </c>
      <c r="H1055" s="731" t="str">
        <f t="shared" si="114"/>
        <v>否</v>
      </c>
      <c r="I1055" s="732" t="str">
        <f t="shared" si="115"/>
        <v>项</v>
      </c>
      <c r="J1055" s="686" t="str">
        <f t="shared" si="116"/>
        <v>215</v>
      </c>
      <c r="K1055" s="686" t="str">
        <f t="shared" si="117"/>
        <v>21507</v>
      </c>
      <c r="L1055" s="686" t="str">
        <f t="shared" si="118"/>
        <v>2150799</v>
      </c>
    </row>
    <row r="1056" s="529" customFormat="1" ht="34.9" customHeight="1" spans="1:12">
      <c r="A1056" s="482">
        <v>21508</v>
      </c>
      <c r="B1056" s="483" t="s">
        <v>934</v>
      </c>
      <c r="C1056" s="693">
        <f>SUMIFS(C1057:C$1300,$I1057:$I$1300,"项",$K1057:$K$1300,$A1056)</f>
        <v>28</v>
      </c>
      <c r="D1056" s="693">
        <f>SUMIFS(D1057:D$1300,$I1057:$I$1300,"项",$K1057:$K$1300,$A1056)</f>
        <v>500</v>
      </c>
      <c r="E1056" s="693">
        <f>SUMIFS(E1057:E$1300,$I1057:$I$1300,"项",$K1057:$K$1300,$A1056)</f>
        <v>38</v>
      </c>
      <c r="F1056" s="477">
        <f t="shared" si="112"/>
        <v>0.357142857142857</v>
      </c>
      <c r="G1056" s="477">
        <f t="shared" si="113"/>
        <v>0.076</v>
      </c>
      <c r="H1056" s="731" t="str">
        <f t="shared" si="114"/>
        <v>是</v>
      </c>
      <c r="I1056" s="732" t="str">
        <f t="shared" si="115"/>
        <v>款</v>
      </c>
      <c r="J1056" s="686" t="str">
        <f t="shared" si="116"/>
        <v>215</v>
      </c>
      <c r="K1056" s="686" t="str">
        <f t="shared" si="117"/>
        <v>21508</v>
      </c>
      <c r="L1056" s="686" t="str">
        <f t="shared" si="118"/>
        <v>21508</v>
      </c>
    </row>
    <row r="1057" s="529" customFormat="1" ht="34.9" hidden="1" customHeight="1" spans="1:12">
      <c r="A1057" s="484">
        <v>2150801</v>
      </c>
      <c r="B1057" s="243" t="s">
        <v>151</v>
      </c>
      <c r="C1057" s="300">
        <v>0</v>
      </c>
      <c r="D1057" s="301">
        <v>0</v>
      </c>
      <c r="E1057" s="548">
        <v>0</v>
      </c>
      <c r="F1057" s="477" t="str">
        <f t="shared" si="112"/>
        <v/>
      </c>
      <c r="G1057" s="477" t="str">
        <f t="shared" si="113"/>
        <v/>
      </c>
      <c r="H1057" s="731" t="str">
        <f t="shared" si="114"/>
        <v>否</v>
      </c>
      <c r="I1057" s="732" t="str">
        <f t="shared" si="115"/>
        <v>项</v>
      </c>
      <c r="J1057" s="686" t="str">
        <f t="shared" si="116"/>
        <v>215</v>
      </c>
      <c r="K1057" s="686" t="str">
        <f t="shared" si="117"/>
        <v>21508</v>
      </c>
      <c r="L1057" s="686" t="str">
        <f t="shared" si="118"/>
        <v>2150801</v>
      </c>
    </row>
    <row r="1058" s="529" customFormat="1" ht="34.9" hidden="1" customHeight="1" spans="1:12">
      <c r="A1058" s="484">
        <v>2150802</v>
      </c>
      <c r="B1058" s="243" t="s">
        <v>152</v>
      </c>
      <c r="C1058" s="300">
        <v>0</v>
      </c>
      <c r="D1058" s="301">
        <v>0</v>
      </c>
      <c r="E1058" s="548">
        <v>0</v>
      </c>
      <c r="F1058" s="477" t="str">
        <f t="shared" si="112"/>
        <v/>
      </c>
      <c r="G1058" s="477" t="str">
        <f t="shared" si="113"/>
        <v/>
      </c>
      <c r="H1058" s="731" t="str">
        <f t="shared" si="114"/>
        <v>否</v>
      </c>
      <c r="I1058" s="732" t="str">
        <f t="shared" si="115"/>
        <v>项</v>
      </c>
      <c r="J1058" s="686" t="str">
        <f t="shared" si="116"/>
        <v>215</v>
      </c>
      <c r="K1058" s="686" t="str">
        <f t="shared" si="117"/>
        <v>21508</v>
      </c>
      <c r="L1058" s="686" t="str">
        <f t="shared" si="118"/>
        <v>2150802</v>
      </c>
    </row>
    <row r="1059" s="529" customFormat="1" ht="34.9" hidden="1" customHeight="1" spans="1:12">
      <c r="A1059" s="484">
        <v>2150803</v>
      </c>
      <c r="B1059" s="243" t="s">
        <v>153</v>
      </c>
      <c r="C1059" s="300">
        <v>0</v>
      </c>
      <c r="D1059" s="301">
        <v>0</v>
      </c>
      <c r="E1059" s="301">
        <v>0</v>
      </c>
      <c r="F1059" s="477" t="str">
        <f t="shared" si="112"/>
        <v/>
      </c>
      <c r="G1059" s="477" t="str">
        <f t="shared" si="113"/>
        <v/>
      </c>
      <c r="H1059" s="731" t="str">
        <f t="shared" si="114"/>
        <v>否</v>
      </c>
      <c r="I1059" s="732" t="str">
        <f t="shared" si="115"/>
        <v>项</v>
      </c>
      <c r="J1059" s="686" t="str">
        <f t="shared" si="116"/>
        <v>215</v>
      </c>
      <c r="K1059" s="686" t="str">
        <f t="shared" si="117"/>
        <v>21508</v>
      </c>
      <c r="L1059" s="686" t="str">
        <f t="shared" si="118"/>
        <v>2150803</v>
      </c>
    </row>
    <row r="1060" s="529" customFormat="1" ht="34.9" hidden="1" customHeight="1" spans="1:12">
      <c r="A1060" s="484">
        <v>2150804</v>
      </c>
      <c r="B1060" s="243" t="s">
        <v>935</v>
      </c>
      <c r="C1060" s="300">
        <v>0</v>
      </c>
      <c r="D1060" s="301">
        <v>0</v>
      </c>
      <c r="E1060" s="548">
        <v>0</v>
      </c>
      <c r="F1060" s="477" t="str">
        <f t="shared" si="112"/>
        <v/>
      </c>
      <c r="G1060" s="477" t="str">
        <f t="shared" si="113"/>
        <v/>
      </c>
      <c r="H1060" s="731" t="str">
        <f t="shared" si="114"/>
        <v>否</v>
      </c>
      <c r="I1060" s="732" t="str">
        <f t="shared" si="115"/>
        <v>项</v>
      </c>
      <c r="J1060" s="686" t="str">
        <f t="shared" si="116"/>
        <v>215</v>
      </c>
      <c r="K1060" s="686" t="str">
        <f t="shared" si="117"/>
        <v>21508</v>
      </c>
      <c r="L1060" s="686" t="str">
        <f t="shared" si="118"/>
        <v>2150804</v>
      </c>
    </row>
    <row r="1061" s="529" customFormat="1" ht="34.9" customHeight="1" spans="1:12">
      <c r="A1061" s="484">
        <v>2150805</v>
      </c>
      <c r="B1061" s="243" t="s">
        <v>936</v>
      </c>
      <c r="C1061" s="561">
        <v>28</v>
      </c>
      <c r="D1061" s="561">
        <v>500</v>
      </c>
      <c r="E1061" s="478">
        <v>38</v>
      </c>
      <c r="F1061" s="477">
        <f t="shared" si="112"/>
        <v>0.357142857142857</v>
      </c>
      <c r="G1061" s="477">
        <f t="shared" si="113"/>
        <v>0.076</v>
      </c>
      <c r="H1061" s="731" t="str">
        <f t="shared" si="114"/>
        <v>是</v>
      </c>
      <c r="I1061" s="732" t="str">
        <f t="shared" si="115"/>
        <v>项</v>
      </c>
      <c r="J1061" s="686" t="str">
        <f t="shared" si="116"/>
        <v>215</v>
      </c>
      <c r="K1061" s="686" t="str">
        <f t="shared" si="117"/>
        <v>21508</v>
      </c>
      <c r="L1061" s="686" t="str">
        <f t="shared" si="118"/>
        <v>2150805</v>
      </c>
    </row>
    <row r="1062" s="529" customFormat="1" ht="34.9" hidden="1" customHeight="1" spans="1:12">
      <c r="A1062" s="484">
        <v>2150806</v>
      </c>
      <c r="B1062" s="243" t="s">
        <v>937</v>
      </c>
      <c r="C1062" s="300">
        <v>0</v>
      </c>
      <c r="D1062" s="301">
        <v>0</v>
      </c>
      <c r="E1062" s="548">
        <v>0</v>
      </c>
      <c r="F1062" s="477" t="str">
        <f t="shared" si="112"/>
        <v/>
      </c>
      <c r="G1062" s="477" t="str">
        <f t="shared" si="113"/>
        <v/>
      </c>
      <c r="H1062" s="731" t="str">
        <f t="shared" si="114"/>
        <v>否</v>
      </c>
      <c r="I1062" s="732" t="str">
        <f t="shared" si="115"/>
        <v>项</v>
      </c>
      <c r="J1062" s="686" t="str">
        <f t="shared" si="116"/>
        <v>215</v>
      </c>
      <c r="K1062" s="686" t="str">
        <f t="shared" si="117"/>
        <v>21508</v>
      </c>
      <c r="L1062" s="686" t="str">
        <f t="shared" si="118"/>
        <v>2150806</v>
      </c>
    </row>
    <row r="1063" s="529" customFormat="1" ht="34.9" hidden="1" customHeight="1" spans="1:12">
      <c r="A1063" s="484">
        <v>2150899</v>
      </c>
      <c r="B1063" s="243" t="s">
        <v>938</v>
      </c>
      <c r="C1063" s="300">
        <v>0</v>
      </c>
      <c r="D1063" s="301">
        <v>0</v>
      </c>
      <c r="E1063" s="548">
        <v>0</v>
      </c>
      <c r="F1063" s="477" t="str">
        <f t="shared" si="112"/>
        <v/>
      </c>
      <c r="G1063" s="477" t="str">
        <f t="shared" si="113"/>
        <v/>
      </c>
      <c r="H1063" s="731" t="str">
        <f t="shared" si="114"/>
        <v>否</v>
      </c>
      <c r="I1063" s="732" t="str">
        <f t="shared" si="115"/>
        <v>项</v>
      </c>
      <c r="J1063" s="686" t="str">
        <f t="shared" si="116"/>
        <v>215</v>
      </c>
      <c r="K1063" s="686" t="str">
        <f t="shared" si="117"/>
        <v>21508</v>
      </c>
      <c r="L1063" s="686" t="str">
        <f t="shared" si="118"/>
        <v>2150899</v>
      </c>
    </row>
    <row r="1064" s="529" customFormat="1" ht="34.9" hidden="1" customHeight="1" spans="1:12">
      <c r="A1064" s="482">
        <v>21599</v>
      </c>
      <c r="B1064" s="483" t="s">
        <v>939</v>
      </c>
      <c r="C1064" s="297">
        <f>SUMIFS(C1065:C$1300,$I1065:$I$1300,"项",$K1065:$K$1300,$A1064)</f>
        <v>0</v>
      </c>
      <c r="D1064" s="297">
        <f>SUMIFS(D1065:D$1300,$I1065:$I$1300,"项",$K1065:$K$1300,$A1064)</f>
        <v>0</v>
      </c>
      <c r="E1064" s="297">
        <f>SUMIFS(E1065:E$1300,$I1065:$I$1300,"项",$K1065:$K$1300,$A1064)</f>
        <v>0</v>
      </c>
      <c r="F1064" s="477" t="str">
        <f t="shared" si="112"/>
        <v/>
      </c>
      <c r="G1064" s="477" t="str">
        <f t="shared" si="113"/>
        <v/>
      </c>
      <c r="H1064" s="731" t="str">
        <f t="shared" si="114"/>
        <v>否</v>
      </c>
      <c r="I1064" s="732" t="str">
        <f t="shared" si="115"/>
        <v>款</v>
      </c>
      <c r="J1064" s="686" t="str">
        <f t="shared" si="116"/>
        <v>215</v>
      </c>
      <c r="K1064" s="686" t="str">
        <f t="shared" si="117"/>
        <v>21599</v>
      </c>
      <c r="L1064" s="686" t="str">
        <f t="shared" si="118"/>
        <v>21599</v>
      </c>
    </row>
    <row r="1065" s="529" customFormat="1" ht="34.9" hidden="1" customHeight="1" spans="1:12">
      <c r="A1065" s="484">
        <v>2159901</v>
      </c>
      <c r="B1065" s="243" t="s">
        <v>940</v>
      </c>
      <c r="C1065" s="300">
        <v>0</v>
      </c>
      <c r="D1065" s="301">
        <v>0</v>
      </c>
      <c r="E1065" s="548">
        <v>0</v>
      </c>
      <c r="F1065" s="477" t="str">
        <f t="shared" si="112"/>
        <v/>
      </c>
      <c r="G1065" s="477" t="str">
        <f t="shared" si="113"/>
        <v/>
      </c>
      <c r="H1065" s="731" t="str">
        <f t="shared" si="114"/>
        <v>否</v>
      </c>
      <c r="I1065" s="732" t="str">
        <f t="shared" si="115"/>
        <v>项</v>
      </c>
      <c r="J1065" s="686" t="str">
        <f t="shared" si="116"/>
        <v>215</v>
      </c>
      <c r="K1065" s="686" t="str">
        <f t="shared" si="117"/>
        <v>21599</v>
      </c>
      <c r="L1065" s="686" t="str">
        <f t="shared" si="118"/>
        <v>2159901</v>
      </c>
    </row>
    <row r="1066" s="529" customFormat="1" ht="34.9" hidden="1" customHeight="1" spans="1:12">
      <c r="A1066" s="484">
        <v>2159904</v>
      </c>
      <c r="B1066" s="243" t="s">
        <v>941</v>
      </c>
      <c r="C1066" s="300">
        <v>0</v>
      </c>
      <c r="D1066" s="301">
        <v>0</v>
      </c>
      <c r="E1066" s="548">
        <v>0</v>
      </c>
      <c r="F1066" s="477" t="str">
        <f t="shared" si="112"/>
        <v/>
      </c>
      <c r="G1066" s="477" t="str">
        <f t="shared" si="113"/>
        <v/>
      </c>
      <c r="H1066" s="731" t="str">
        <f t="shared" si="114"/>
        <v>否</v>
      </c>
      <c r="I1066" s="732" t="str">
        <f t="shared" si="115"/>
        <v>项</v>
      </c>
      <c r="J1066" s="686" t="str">
        <f t="shared" si="116"/>
        <v>215</v>
      </c>
      <c r="K1066" s="686" t="str">
        <f t="shared" si="117"/>
        <v>21599</v>
      </c>
      <c r="L1066" s="686" t="str">
        <f t="shared" si="118"/>
        <v>2159904</v>
      </c>
    </row>
    <row r="1067" s="529" customFormat="1" ht="34.9" hidden="1" customHeight="1" spans="1:12">
      <c r="A1067" s="484">
        <v>2159905</v>
      </c>
      <c r="B1067" s="243" t="s">
        <v>942</v>
      </c>
      <c r="C1067" s="300">
        <v>0</v>
      </c>
      <c r="D1067" s="301">
        <v>0</v>
      </c>
      <c r="E1067" s="548">
        <v>0</v>
      </c>
      <c r="F1067" s="477" t="str">
        <f t="shared" si="112"/>
        <v/>
      </c>
      <c r="G1067" s="477" t="str">
        <f t="shared" si="113"/>
        <v/>
      </c>
      <c r="H1067" s="731" t="str">
        <f t="shared" si="114"/>
        <v>否</v>
      </c>
      <c r="I1067" s="732" t="str">
        <f t="shared" si="115"/>
        <v>项</v>
      </c>
      <c r="J1067" s="686" t="str">
        <f t="shared" si="116"/>
        <v>215</v>
      </c>
      <c r="K1067" s="686" t="str">
        <f t="shared" si="117"/>
        <v>21599</v>
      </c>
      <c r="L1067" s="686" t="str">
        <f t="shared" si="118"/>
        <v>2159905</v>
      </c>
    </row>
    <row r="1068" s="529" customFormat="1" ht="34.9" hidden="1" customHeight="1" spans="1:12">
      <c r="A1068" s="484">
        <v>2159906</v>
      </c>
      <c r="B1068" s="243" t="s">
        <v>943</v>
      </c>
      <c r="C1068" s="300">
        <v>0</v>
      </c>
      <c r="D1068" s="301">
        <v>0</v>
      </c>
      <c r="E1068" s="548">
        <v>0</v>
      </c>
      <c r="F1068" s="477" t="str">
        <f t="shared" si="112"/>
        <v/>
      </c>
      <c r="G1068" s="477" t="str">
        <f t="shared" si="113"/>
        <v/>
      </c>
      <c r="H1068" s="731" t="str">
        <f t="shared" si="114"/>
        <v>否</v>
      </c>
      <c r="I1068" s="732" t="str">
        <f t="shared" si="115"/>
        <v>项</v>
      </c>
      <c r="J1068" s="686" t="str">
        <f t="shared" si="116"/>
        <v>215</v>
      </c>
      <c r="K1068" s="686" t="str">
        <f t="shared" si="117"/>
        <v>21599</v>
      </c>
      <c r="L1068" s="686" t="str">
        <f t="shared" si="118"/>
        <v>2159906</v>
      </c>
    </row>
    <row r="1069" s="529" customFormat="1" ht="34.9" hidden="1" customHeight="1" spans="1:12">
      <c r="A1069" s="484">
        <v>2159999</v>
      </c>
      <c r="B1069" s="243" t="s">
        <v>944</v>
      </c>
      <c r="C1069" s="300">
        <v>0</v>
      </c>
      <c r="D1069" s="301">
        <v>0</v>
      </c>
      <c r="E1069" s="548">
        <v>0</v>
      </c>
      <c r="F1069" s="477" t="str">
        <f t="shared" si="112"/>
        <v/>
      </c>
      <c r="G1069" s="477" t="str">
        <f t="shared" si="113"/>
        <v/>
      </c>
      <c r="H1069" s="731" t="str">
        <f t="shared" si="114"/>
        <v>否</v>
      </c>
      <c r="I1069" s="732" t="str">
        <f t="shared" si="115"/>
        <v>项</v>
      </c>
      <c r="J1069" s="686" t="str">
        <f t="shared" si="116"/>
        <v>215</v>
      </c>
      <c r="K1069" s="686" t="str">
        <f t="shared" si="117"/>
        <v>21599</v>
      </c>
      <c r="L1069" s="686" t="str">
        <f t="shared" si="118"/>
        <v>2159999</v>
      </c>
    </row>
    <row r="1070" s="529" customFormat="1" ht="34.9" customHeight="1" spans="1:12">
      <c r="A1070" s="730">
        <v>216</v>
      </c>
      <c r="B1070" s="185" t="s">
        <v>111</v>
      </c>
      <c r="C1070" s="353">
        <f>SUMIFS(C1071:C$1300,$I1071:$I$1300,"款",$J1071:$J$1300,$A1070)</f>
        <v>22</v>
      </c>
      <c r="D1070" s="353">
        <f>SUMIFS(D1071:D$1300,$I1071:$I$1300,"款",$J1071:$J$1300,$A1070)</f>
        <v>39</v>
      </c>
      <c r="E1070" s="353">
        <f>SUMIFS(E1071:E$1300,$I1071:$I$1300,"款",$J1071:$J$1300,$A1070)</f>
        <v>116</v>
      </c>
      <c r="F1070" s="471">
        <f t="shared" si="112"/>
        <v>4.27272727272727</v>
      </c>
      <c r="G1070" s="471">
        <f t="shared" si="113"/>
        <v>2.97435897435897</v>
      </c>
      <c r="H1070" s="731" t="str">
        <f t="shared" si="114"/>
        <v>是</v>
      </c>
      <c r="I1070" s="732" t="str">
        <f t="shared" si="115"/>
        <v>类</v>
      </c>
      <c r="J1070" s="686" t="str">
        <f t="shared" si="116"/>
        <v>216</v>
      </c>
      <c r="K1070" s="686" t="str">
        <f t="shared" si="117"/>
        <v>216</v>
      </c>
      <c r="L1070" s="686" t="str">
        <f t="shared" si="118"/>
        <v>216</v>
      </c>
    </row>
    <row r="1071" s="529" customFormat="1" ht="34.9" customHeight="1" spans="1:12">
      <c r="A1071" s="482">
        <v>21602</v>
      </c>
      <c r="B1071" s="483" t="s">
        <v>945</v>
      </c>
      <c r="C1071" s="693">
        <f>SUMIFS(C1072:C$1300,$I1072:$I$1300,"项",$K1072:$K$1300,$A1071)</f>
        <v>22</v>
      </c>
      <c r="D1071" s="693">
        <f>SUMIFS(D1072:D$1300,$I1072:$I$1300,"项",$K1072:$K$1300,$A1071)</f>
        <v>8</v>
      </c>
      <c r="E1071" s="693">
        <f>SUMIFS(E1072:E$1300,$I1072:$I$1300,"项",$K1072:$K$1300,$A1071)</f>
        <v>9</v>
      </c>
      <c r="F1071" s="477">
        <f t="shared" si="112"/>
        <v>-0.590909090909091</v>
      </c>
      <c r="G1071" s="477">
        <f t="shared" si="113"/>
        <v>1.125</v>
      </c>
      <c r="H1071" s="731" t="str">
        <f t="shared" si="114"/>
        <v>是</v>
      </c>
      <c r="I1071" s="732" t="str">
        <f t="shared" si="115"/>
        <v>款</v>
      </c>
      <c r="J1071" s="686" t="str">
        <f t="shared" si="116"/>
        <v>216</v>
      </c>
      <c r="K1071" s="686" t="str">
        <f t="shared" si="117"/>
        <v>21602</v>
      </c>
      <c r="L1071" s="686" t="str">
        <f t="shared" si="118"/>
        <v>21602</v>
      </c>
    </row>
    <row r="1072" s="529" customFormat="1" ht="34.9" hidden="1" customHeight="1" spans="1:12">
      <c r="A1072" s="484">
        <v>2160201</v>
      </c>
      <c r="B1072" s="243" t="s">
        <v>151</v>
      </c>
      <c r="C1072" s="300">
        <v>0</v>
      </c>
      <c r="D1072" s="301">
        <v>0</v>
      </c>
      <c r="E1072" s="548">
        <v>0</v>
      </c>
      <c r="F1072" s="477" t="str">
        <f t="shared" si="112"/>
        <v/>
      </c>
      <c r="G1072" s="477" t="str">
        <f t="shared" si="113"/>
        <v/>
      </c>
      <c r="H1072" s="731" t="str">
        <f t="shared" si="114"/>
        <v>否</v>
      </c>
      <c r="I1072" s="732" t="str">
        <f t="shared" si="115"/>
        <v>项</v>
      </c>
      <c r="J1072" s="686" t="str">
        <f t="shared" si="116"/>
        <v>216</v>
      </c>
      <c r="K1072" s="686" t="str">
        <f t="shared" si="117"/>
        <v>21602</v>
      </c>
      <c r="L1072" s="686" t="str">
        <f t="shared" si="118"/>
        <v>2160201</v>
      </c>
    </row>
    <row r="1073" s="529" customFormat="1" ht="34.9" hidden="1" customHeight="1" spans="1:12">
      <c r="A1073" s="484">
        <v>2160202</v>
      </c>
      <c r="B1073" s="243" t="s">
        <v>152</v>
      </c>
      <c r="C1073" s="300">
        <v>0</v>
      </c>
      <c r="D1073" s="301">
        <v>0</v>
      </c>
      <c r="E1073" s="548">
        <v>0</v>
      </c>
      <c r="F1073" s="477" t="str">
        <f t="shared" si="112"/>
        <v/>
      </c>
      <c r="G1073" s="477" t="str">
        <f t="shared" si="113"/>
        <v/>
      </c>
      <c r="H1073" s="731" t="str">
        <f t="shared" si="114"/>
        <v>否</v>
      </c>
      <c r="I1073" s="732" t="str">
        <f t="shared" si="115"/>
        <v>项</v>
      </c>
      <c r="J1073" s="686" t="str">
        <f t="shared" si="116"/>
        <v>216</v>
      </c>
      <c r="K1073" s="686" t="str">
        <f t="shared" si="117"/>
        <v>21602</v>
      </c>
      <c r="L1073" s="686" t="str">
        <f t="shared" si="118"/>
        <v>2160202</v>
      </c>
    </row>
    <row r="1074" s="529" customFormat="1" ht="34.9" hidden="1" customHeight="1" spans="1:12">
      <c r="A1074" s="484">
        <v>2160203</v>
      </c>
      <c r="B1074" s="243" t="s">
        <v>153</v>
      </c>
      <c r="C1074" s="300">
        <v>0</v>
      </c>
      <c r="D1074" s="301">
        <v>0</v>
      </c>
      <c r="E1074" s="301">
        <v>0</v>
      </c>
      <c r="F1074" s="477" t="str">
        <f t="shared" si="112"/>
        <v/>
      </c>
      <c r="G1074" s="477" t="str">
        <f t="shared" si="113"/>
        <v/>
      </c>
      <c r="H1074" s="731" t="str">
        <f t="shared" si="114"/>
        <v>否</v>
      </c>
      <c r="I1074" s="732" t="str">
        <f t="shared" si="115"/>
        <v>项</v>
      </c>
      <c r="J1074" s="686" t="str">
        <f t="shared" si="116"/>
        <v>216</v>
      </c>
      <c r="K1074" s="686" t="str">
        <f t="shared" si="117"/>
        <v>21602</v>
      </c>
      <c r="L1074" s="686" t="str">
        <f t="shared" si="118"/>
        <v>2160203</v>
      </c>
    </row>
    <row r="1075" s="529" customFormat="1" ht="34.9" hidden="1" customHeight="1" spans="1:12">
      <c r="A1075" s="484">
        <v>2160216</v>
      </c>
      <c r="B1075" s="243" t="s">
        <v>946</v>
      </c>
      <c r="C1075" s="300">
        <v>0</v>
      </c>
      <c r="D1075" s="301">
        <v>0</v>
      </c>
      <c r="E1075" s="548">
        <v>0</v>
      </c>
      <c r="F1075" s="477" t="str">
        <f t="shared" si="112"/>
        <v/>
      </c>
      <c r="G1075" s="477" t="str">
        <f t="shared" si="113"/>
        <v/>
      </c>
      <c r="H1075" s="731" t="str">
        <f t="shared" si="114"/>
        <v>否</v>
      </c>
      <c r="I1075" s="732" t="str">
        <f t="shared" si="115"/>
        <v>项</v>
      </c>
      <c r="J1075" s="686" t="str">
        <f t="shared" si="116"/>
        <v>216</v>
      </c>
      <c r="K1075" s="686" t="str">
        <f t="shared" si="117"/>
        <v>21602</v>
      </c>
      <c r="L1075" s="686" t="str">
        <f t="shared" si="118"/>
        <v>2160216</v>
      </c>
    </row>
    <row r="1076" s="529" customFormat="1" ht="34.9" hidden="1" customHeight="1" spans="1:12">
      <c r="A1076" s="484">
        <v>2160217</v>
      </c>
      <c r="B1076" s="243" t="s">
        <v>947</v>
      </c>
      <c r="C1076" s="300">
        <v>0</v>
      </c>
      <c r="D1076" s="301">
        <v>0</v>
      </c>
      <c r="E1076" s="548">
        <v>0</v>
      </c>
      <c r="F1076" s="477" t="str">
        <f t="shared" si="112"/>
        <v/>
      </c>
      <c r="G1076" s="477" t="str">
        <f t="shared" si="113"/>
        <v/>
      </c>
      <c r="H1076" s="731" t="str">
        <f t="shared" si="114"/>
        <v>否</v>
      </c>
      <c r="I1076" s="732" t="str">
        <f t="shared" si="115"/>
        <v>项</v>
      </c>
      <c r="J1076" s="686" t="str">
        <f t="shared" si="116"/>
        <v>216</v>
      </c>
      <c r="K1076" s="686" t="str">
        <f t="shared" si="117"/>
        <v>21602</v>
      </c>
      <c r="L1076" s="686" t="str">
        <f t="shared" si="118"/>
        <v>2160217</v>
      </c>
    </row>
    <row r="1077" s="529" customFormat="1" ht="34.9" hidden="1" customHeight="1" spans="1:12">
      <c r="A1077" s="484">
        <v>2160218</v>
      </c>
      <c r="B1077" s="243" t="s">
        <v>948</v>
      </c>
      <c r="C1077" s="300">
        <v>0</v>
      </c>
      <c r="D1077" s="301">
        <v>0</v>
      </c>
      <c r="E1077" s="548">
        <v>0</v>
      </c>
      <c r="F1077" s="477" t="str">
        <f t="shared" si="112"/>
        <v/>
      </c>
      <c r="G1077" s="477" t="str">
        <f t="shared" si="113"/>
        <v/>
      </c>
      <c r="H1077" s="731" t="str">
        <f t="shared" si="114"/>
        <v>否</v>
      </c>
      <c r="I1077" s="732" t="str">
        <f t="shared" si="115"/>
        <v>项</v>
      </c>
      <c r="J1077" s="686" t="str">
        <f t="shared" si="116"/>
        <v>216</v>
      </c>
      <c r="K1077" s="686" t="str">
        <f t="shared" si="117"/>
        <v>21602</v>
      </c>
      <c r="L1077" s="686" t="str">
        <f t="shared" si="118"/>
        <v>2160218</v>
      </c>
    </row>
    <row r="1078" s="529" customFormat="1" ht="34.9" hidden="1" customHeight="1" spans="1:12">
      <c r="A1078" s="484">
        <v>2160219</v>
      </c>
      <c r="B1078" s="243" t="s">
        <v>949</v>
      </c>
      <c r="C1078" s="300">
        <v>0</v>
      </c>
      <c r="D1078" s="301">
        <v>0</v>
      </c>
      <c r="E1078" s="548">
        <v>0</v>
      </c>
      <c r="F1078" s="477" t="str">
        <f t="shared" si="112"/>
        <v/>
      </c>
      <c r="G1078" s="477" t="str">
        <f t="shared" si="113"/>
        <v/>
      </c>
      <c r="H1078" s="731" t="str">
        <f t="shared" si="114"/>
        <v>否</v>
      </c>
      <c r="I1078" s="732" t="str">
        <f t="shared" si="115"/>
        <v>项</v>
      </c>
      <c r="J1078" s="686" t="str">
        <f t="shared" si="116"/>
        <v>216</v>
      </c>
      <c r="K1078" s="686" t="str">
        <f t="shared" si="117"/>
        <v>21602</v>
      </c>
      <c r="L1078" s="686" t="str">
        <f t="shared" si="118"/>
        <v>2160219</v>
      </c>
    </row>
    <row r="1079" s="529" customFormat="1" ht="34.9" hidden="1" customHeight="1" spans="1:12">
      <c r="A1079" s="484">
        <v>2160250</v>
      </c>
      <c r="B1079" s="243" t="s">
        <v>160</v>
      </c>
      <c r="C1079" s="300">
        <v>0</v>
      </c>
      <c r="D1079" s="301">
        <v>0</v>
      </c>
      <c r="E1079" s="548">
        <v>0</v>
      </c>
      <c r="F1079" s="477" t="str">
        <f t="shared" si="112"/>
        <v/>
      </c>
      <c r="G1079" s="477" t="str">
        <f t="shared" si="113"/>
        <v/>
      </c>
      <c r="H1079" s="731" t="str">
        <f t="shared" si="114"/>
        <v>否</v>
      </c>
      <c r="I1079" s="732" t="str">
        <f t="shared" si="115"/>
        <v>项</v>
      </c>
      <c r="J1079" s="686" t="str">
        <f t="shared" si="116"/>
        <v>216</v>
      </c>
      <c r="K1079" s="686" t="str">
        <f t="shared" si="117"/>
        <v>21602</v>
      </c>
      <c r="L1079" s="686" t="str">
        <f t="shared" si="118"/>
        <v>2160250</v>
      </c>
    </row>
    <row r="1080" s="529" customFormat="1" ht="34.9" customHeight="1" spans="1:12">
      <c r="A1080" s="484">
        <v>2160299</v>
      </c>
      <c r="B1080" s="243" t="s">
        <v>950</v>
      </c>
      <c r="C1080" s="561">
        <v>22</v>
      </c>
      <c r="D1080" s="561">
        <v>8</v>
      </c>
      <c r="E1080" s="478">
        <v>9</v>
      </c>
      <c r="F1080" s="477">
        <f t="shared" si="112"/>
        <v>-0.590909090909091</v>
      </c>
      <c r="G1080" s="477">
        <f t="shared" si="113"/>
        <v>1.125</v>
      </c>
      <c r="H1080" s="731" t="str">
        <f t="shared" si="114"/>
        <v>是</v>
      </c>
      <c r="I1080" s="732" t="str">
        <f t="shared" si="115"/>
        <v>项</v>
      </c>
      <c r="J1080" s="686" t="str">
        <f t="shared" si="116"/>
        <v>216</v>
      </c>
      <c r="K1080" s="686" t="str">
        <f t="shared" si="117"/>
        <v>21602</v>
      </c>
      <c r="L1080" s="686" t="str">
        <f t="shared" si="118"/>
        <v>2160299</v>
      </c>
    </row>
    <row r="1081" s="529" customFormat="1" ht="34.9" customHeight="1" spans="1:12">
      <c r="A1081" s="482">
        <v>21606</v>
      </c>
      <c r="B1081" s="483" t="s">
        <v>951</v>
      </c>
      <c r="C1081" s="693">
        <f>SUMIFS(C1082:C$1300,$I1082:$I$1300,"项",$K1082:$K$1300,$A1081)</f>
        <v>0</v>
      </c>
      <c r="D1081" s="693">
        <f>SUMIFS(D1082:D$1300,$I1082:$I$1300,"项",$K1082:$K$1300,$A1081)</f>
        <v>31</v>
      </c>
      <c r="E1081" s="693">
        <f>SUMIFS(E1082:E$1300,$I1082:$I$1300,"项",$K1082:$K$1300,$A1081)</f>
        <v>47</v>
      </c>
      <c r="F1081" s="477" t="str">
        <f t="shared" si="112"/>
        <v/>
      </c>
      <c r="G1081" s="477">
        <f t="shared" si="113"/>
        <v>1.51612903225806</v>
      </c>
      <c r="H1081" s="731" t="str">
        <f t="shared" si="114"/>
        <v>是</v>
      </c>
      <c r="I1081" s="732" t="str">
        <f t="shared" si="115"/>
        <v>款</v>
      </c>
      <c r="J1081" s="686" t="str">
        <f t="shared" si="116"/>
        <v>216</v>
      </c>
      <c r="K1081" s="686" t="str">
        <f t="shared" si="117"/>
        <v>21606</v>
      </c>
      <c r="L1081" s="686" t="str">
        <f t="shared" si="118"/>
        <v>21606</v>
      </c>
    </row>
    <row r="1082" s="529" customFormat="1" ht="34.9" hidden="1" customHeight="1" spans="1:12">
      <c r="A1082" s="484">
        <v>2160601</v>
      </c>
      <c r="B1082" s="243" t="s">
        <v>151</v>
      </c>
      <c r="C1082" s="300">
        <v>0</v>
      </c>
      <c r="D1082" s="301">
        <v>0</v>
      </c>
      <c r="E1082" s="548">
        <v>0</v>
      </c>
      <c r="F1082" s="477" t="str">
        <f t="shared" si="112"/>
        <v/>
      </c>
      <c r="G1082" s="477" t="str">
        <f t="shared" si="113"/>
        <v/>
      </c>
      <c r="H1082" s="731" t="str">
        <f t="shared" si="114"/>
        <v>否</v>
      </c>
      <c r="I1082" s="732" t="str">
        <f t="shared" si="115"/>
        <v>项</v>
      </c>
      <c r="J1082" s="686" t="str">
        <f t="shared" si="116"/>
        <v>216</v>
      </c>
      <c r="K1082" s="686" t="str">
        <f t="shared" si="117"/>
        <v>21606</v>
      </c>
      <c r="L1082" s="686" t="str">
        <f t="shared" si="118"/>
        <v>2160601</v>
      </c>
    </row>
    <row r="1083" s="529" customFormat="1" ht="34.9" hidden="1" customHeight="1" spans="1:12">
      <c r="A1083" s="484">
        <v>2160602</v>
      </c>
      <c r="B1083" s="243" t="s">
        <v>152</v>
      </c>
      <c r="C1083" s="300">
        <v>0</v>
      </c>
      <c r="D1083" s="301">
        <v>0</v>
      </c>
      <c r="E1083" s="548">
        <v>0</v>
      </c>
      <c r="F1083" s="477" t="str">
        <f t="shared" si="112"/>
        <v/>
      </c>
      <c r="G1083" s="477" t="str">
        <f t="shared" si="113"/>
        <v/>
      </c>
      <c r="H1083" s="731" t="str">
        <f t="shared" si="114"/>
        <v>否</v>
      </c>
      <c r="I1083" s="732" t="str">
        <f t="shared" si="115"/>
        <v>项</v>
      </c>
      <c r="J1083" s="686" t="str">
        <f t="shared" si="116"/>
        <v>216</v>
      </c>
      <c r="K1083" s="686" t="str">
        <f t="shared" si="117"/>
        <v>21606</v>
      </c>
      <c r="L1083" s="686" t="str">
        <f t="shared" si="118"/>
        <v>2160602</v>
      </c>
    </row>
    <row r="1084" s="529" customFormat="1" ht="34.9" hidden="1" customHeight="1" spans="1:12">
      <c r="A1084" s="484">
        <v>2160603</v>
      </c>
      <c r="B1084" s="243" t="s">
        <v>153</v>
      </c>
      <c r="C1084" s="300">
        <v>0</v>
      </c>
      <c r="D1084" s="301">
        <v>0</v>
      </c>
      <c r="E1084" s="548">
        <v>0</v>
      </c>
      <c r="F1084" s="477" t="str">
        <f t="shared" si="112"/>
        <v/>
      </c>
      <c r="G1084" s="477" t="str">
        <f t="shared" si="113"/>
        <v/>
      </c>
      <c r="H1084" s="731" t="str">
        <f t="shared" si="114"/>
        <v>否</v>
      </c>
      <c r="I1084" s="732" t="str">
        <f t="shared" si="115"/>
        <v>项</v>
      </c>
      <c r="J1084" s="686" t="str">
        <f t="shared" si="116"/>
        <v>216</v>
      </c>
      <c r="K1084" s="686" t="str">
        <f t="shared" si="117"/>
        <v>21606</v>
      </c>
      <c r="L1084" s="686" t="str">
        <f t="shared" si="118"/>
        <v>2160603</v>
      </c>
    </row>
    <row r="1085" s="529" customFormat="1" ht="34.9" hidden="1" customHeight="1" spans="1:12">
      <c r="A1085" s="484">
        <v>2160607</v>
      </c>
      <c r="B1085" s="243" t="s">
        <v>952</v>
      </c>
      <c r="C1085" s="300">
        <v>0</v>
      </c>
      <c r="D1085" s="301">
        <v>0</v>
      </c>
      <c r="E1085" s="548">
        <v>0</v>
      </c>
      <c r="F1085" s="477" t="str">
        <f t="shared" si="112"/>
        <v/>
      </c>
      <c r="G1085" s="477" t="str">
        <f t="shared" si="113"/>
        <v/>
      </c>
      <c r="H1085" s="731" t="str">
        <f t="shared" si="114"/>
        <v>否</v>
      </c>
      <c r="I1085" s="732" t="str">
        <f t="shared" si="115"/>
        <v>项</v>
      </c>
      <c r="J1085" s="686" t="str">
        <f t="shared" si="116"/>
        <v>216</v>
      </c>
      <c r="K1085" s="686" t="str">
        <f t="shared" si="117"/>
        <v>21606</v>
      </c>
      <c r="L1085" s="686" t="str">
        <f t="shared" si="118"/>
        <v>2160607</v>
      </c>
    </row>
    <row r="1086" s="529" customFormat="1" ht="34.9" customHeight="1" spans="1:12">
      <c r="A1086" s="484">
        <v>2160699</v>
      </c>
      <c r="B1086" s="243" t="s">
        <v>953</v>
      </c>
      <c r="C1086" s="561">
        <v>0</v>
      </c>
      <c r="D1086" s="561">
        <v>31</v>
      </c>
      <c r="E1086" s="478">
        <v>47</v>
      </c>
      <c r="F1086" s="477" t="str">
        <f t="shared" si="112"/>
        <v/>
      </c>
      <c r="G1086" s="477">
        <f t="shared" si="113"/>
        <v>1.51612903225806</v>
      </c>
      <c r="H1086" s="731" t="str">
        <f t="shared" si="114"/>
        <v>是</v>
      </c>
      <c r="I1086" s="732" t="str">
        <f t="shared" si="115"/>
        <v>项</v>
      </c>
      <c r="J1086" s="686" t="str">
        <f t="shared" si="116"/>
        <v>216</v>
      </c>
      <c r="K1086" s="686" t="str">
        <f t="shared" si="117"/>
        <v>21606</v>
      </c>
      <c r="L1086" s="686" t="str">
        <f t="shared" si="118"/>
        <v>2160699</v>
      </c>
    </row>
    <row r="1087" s="529" customFormat="1" ht="34.9" customHeight="1" spans="1:12">
      <c r="A1087" s="482">
        <v>21699</v>
      </c>
      <c r="B1087" s="483" t="s">
        <v>954</v>
      </c>
      <c r="C1087" s="693">
        <f>SUMIFS(C1088:C$1300,$I1088:$I$1300,"项",$K1088:$K$1300,$A1087)</f>
        <v>0</v>
      </c>
      <c r="D1087" s="693">
        <f>SUMIFS(D1088:D$1300,$I1088:$I$1300,"项",$K1088:$K$1300,$A1087)</f>
        <v>0</v>
      </c>
      <c r="E1087" s="693">
        <f>SUMIFS(E1088:E$1300,$I1088:$I$1300,"项",$K1088:$K$1300,$A1087)</f>
        <v>60</v>
      </c>
      <c r="F1087" s="477" t="str">
        <f t="shared" si="112"/>
        <v/>
      </c>
      <c r="G1087" s="477" t="str">
        <f t="shared" si="113"/>
        <v/>
      </c>
      <c r="H1087" s="731" t="str">
        <f t="shared" si="114"/>
        <v>是</v>
      </c>
      <c r="I1087" s="732" t="str">
        <f t="shared" si="115"/>
        <v>款</v>
      </c>
      <c r="J1087" s="686" t="str">
        <f t="shared" si="116"/>
        <v>216</v>
      </c>
      <c r="K1087" s="686" t="str">
        <f t="shared" si="117"/>
        <v>21699</v>
      </c>
      <c r="L1087" s="686" t="str">
        <f t="shared" si="118"/>
        <v>21699</v>
      </c>
    </row>
    <row r="1088" s="529" customFormat="1" ht="34.9" hidden="1" customHeight="1" spans="1:12">
      <c r="A1088" s="484">
        <v>2169901</v>
      </c>
      <c r="B1088" s="243" t="s">
        <v>955</v>
      </c>
      <c r="C1088" s="300">
        <v>0</v>
      </c>
      <c r="D1088" s="301">
        <v>0</v>
      </c>
      <c r="E1088" s="548">
        <v>0</v>
      </c>
      <c r="F1088" s="477" t="str">
        <f t="shared" si="112"/>
        <v/>
      </c>
      <c r="G1088" s="477" t="str">
        <f t="shared" si="113"/>
        <v/>
      </c>
      <c r="H1088" s="731" t="str">
        <f t="shared" si="114"/>
        <v>否</v>
      </c>
      <c r="I1088" s="732" t="str">
        <f t="shared" si="115"/>
        <v>项</v>
      </c>
      <c r="J1088" s="686" t="str">
        <f t="shared" si="116"/>
        <v>216</v>
      </c>
      <c r="K1088" s="686" t="str">
        <f t="shared" si="117"/>
        <v>21699</v>
      </c>
      <c r="L1088" s="686" t="str">
        <f t="shared" si="118"/>
        <v>2169901</v>
      </c>
    </row>
    <row r="1089" s="529" customFormat="1" ht="34.9" customHeight="1" spans="1:12">
      <c r="A1089" s="484">
        <v>2169999</v>
      </c>
      <c r="B1089" s="243" t="s">
        <v>956</v>
      </c>
      <c r="C1089" s="561">
        <v>0</v>
      </c>
      <c r="D1089" s="561">
        <v>0</v>
      </c>
      <c r="E1089" s="561">
        <v>60</v>
      </c>
      <c r="F1089" s="477" t="str">
        <f t="shared" si="112"/>
        <v/>
      </c>
      <c r="G1089" s="477" t="str">
        <f t="shared" si="113"/>
        <v/>
      </c>
      <c r="H1089" s="731" t="str">
        <f t="shared" si="114"/>
        <v>是</v>
      </c>
      <c r="I1089" s="732" t="str">
        <f t="shared" si="115"/>
        <v>项</v>
      </c>
      <c r="J1089" s="686" t="str">
        <f t="shared" si="116"/>
        <v>216</v>
      </c>
      <c r="K1089" s="686" t="str">
        <f t="shared" si="117"/>
        <v>21699</v>
      </c>
      <c r="L1089" s="686" t="str">
        <f t="shared" si="118"/>
        <v>2169999</v>
      </c>
    </row>
    <row r="1090" s="529" customFormat="1" ht="34.9" customHeight="1" spans="1:12">
      <c r="A1090" s="730">
        <v>217</v>
      </c>
      <c r="B1090" s="185" t="s">
        <v>113</v>
      </c>
      <c r="C1090" s="353">
        <f>SUMIFS(C1091:C$1300,$I1091:$I$1300,"款",$J1091:$J$1300,$A1090)</f>
        <v>0</v>
      </c>
      <c r="D1090" s="353">
        <f>SUMIFS(D1091:D$1300,$I1091:$I$1300,"款",$J1091:$J$1300,$A1090)</f>
        <v>0</v>
      </c>
      <c r="E1090" s="353">
        <f>SUMIFS(E1091:E$1300,$I1091:$I$1300,"款",$J1091:$J$1300,$A1090)</f>
        <v>0</v>
      </c>
      <c r="F1090" s="471" t="str">
        <f t="shared" si="112"/>
        <v/>
      </c>
      <c r="G1090" s="471" t="str">
        <f t="shared" si="113"/>
        <v/>
      </c>
      <c r="H1090" s="731" t="str">
        <f t="shared" si="114"/>
        <v>是</v>
      </c>
      <c r="I1090" s="732" t="str">
        <f t="shared" si="115"/>
        <v>类</v>
      </c>
      <c r="J1090" s="686" t="str">
        <f t="shared" si="116"/>
        <v>217</v>
      </c>
      <c r="K1090" s="686" t="str">
        <f t="shared" si="117"/>
        <v>217</v>
      </c>
      <c r="L1090" s="686" t="str">
        <f t="shared" si="118"/>
        <v>217</v>
      </c>
    </row>
    <row r="1091" s="529" customFormat="1" ht="34.9" hidden="1" customHeight="1" spans="1:12">
      <c r="A1091" s="482">
        <v>21701</v>
      </c>
      <c r="B1091" s="483" t="s">
        <v>957</v>
      </c>
      <c r="C1091" s="297">
        <f>SUMIFS(C1092:C$1300,$I1092:$I$1300,"项",$K1092:$K$1300,$A1091)</f>
        <v>0</v>
      </c>
      <c r="D1091" s="297">
        <f>SUMIFS(D1092:D$1300,$I1092:$I$1300,"项",$K1092:$K$1300,$A1091)</f>
        <v>0</v>
      </c>
      <c r="E1091" s="297">
        <f>SUMIFS(E1092:E$1300,$I1092:$I$1300,"项",$K1092:$K$1300,$A1091)</f>
        <v>0</v>
      </c>
      <c r="F1091" s="477" t="str">
        <f t="shared" si="112"/>
        <v/>
      </c>
      <c r="G1091" s="477" t="str">
        <f t="shared" si="113"/>
        <v/>
      </c>
      <c r="H1091" s="731" t="str">
        <f t="shared" si="114"/>
        <v>否</v>
      </c>
      <c r="I1091" s="732" t="str">
        <f t="shared" si="115"/>
        <v>款</v>
      </c>
      <c r="J1091" s="686" t="str">
        <f t="shared" si="116"/>
        <v>217</v>
      </c>
      <c r="K1091" s="686" t="str">
        <f t="shared" si="117"/>
        <v>21701</v>
      </c>
      <c r="L1091" s="686" t="str">
        <f t="shared" si="118"/>
        <v>21701</v>
      </c>
    </row>
    <row r="1092" s="529" customFormat="1" ht="34.9" hidden="1" customHeight="1" spans="1:12">
      <c r="A1092" s="484">
        <v>2170101</v>
      </c>
      <c r="B1092" s="243" t="s">
        <v>151</v>
      </c>
      <c r="C1092" s="300">
        <v>0</v>
      </c>
      <c r="D1092" s="301">
        <v>0</v>
      </c>
      <c r="E1092" s="548">
        <v>0</v>
      </c>
      <c r="F1092" s="477" t="str">
        <f t="shared" si="112"/>
        <v/>
      </c>
      <c r="G1092" s="477" t="str">
        <f t="shared" si="113"/>
        <v/>
      </c>
      <c r="H1092" s="731" t="str">
        <f t="shared" si="114"/>
        <v>否</v>
      </c>
      <c r="I1092" s="732" t="str">
        <f t="shared" si="115"/>
        <v>项</v>
      </c>
      <c r="J1092" s="686" t="str">
        <f t="shared" si="116"/>
        <v>217</v>
      </c>
      <c r="K1092" s="686" t="str">
        <f t="shared" si="117"/>
        <v>21701</v>
      </c>
      <c r="L1092" s="686" t="str">
        <f t="shared" si="118"/>
        <v>2170101</v>
      </c>
    </row>
    <row r="1093" s="529" customFormat="1" ht="34.9" hidden="1" customHeight="1" spans="1:12">
      <c r="A1093" s="484">
        <v>2170102</v>
      </c>
      <c r="B1093" s="243" t="s">
        <v>152</v>
      </c>
      <c r="C1093" s="300">
        <v>0</v>
      </c>
      <c r="D1093" s="301">
        <v>0</v>
      </c>
      <c r="E1093" s="548">
        <v>0</v>
      </c>
      <c r="F1093" s="477" t="str">
        <f t="shared" ref="F1093:F1156" si="119">IF(C1093&lt;&gt;0,E1093/C1093-1,"")</f>
        <v/>
      </c>
      <c r="G1093" s="477" t="str">
        <f t="shared" ref="G1093:G1156" si="120">IF(D1093&lt;&gt;0,E1093/D1093,"")</f>
        <v/>
      </c>
      <c r="H1093" s="731" t="str">
        <f t="shared" ref="H1093:H1156" si="121">IF(LEN(A1093)=3,"是",IF(B1093&lt;&gt;"",IF(SUM(C1093:E1093)&lt;&gt;0,"是","否"),"是"))</f>
        <v>否</v>
      </c>
      <c r="I1093" s="732" t="str">
        <f t="shared" ref="I1093:I1156" si="122">_xlfn.IFS(LEN(A1093)=3,"类",LEN(A1093)=5,"款",LEN(A1093)=7,"项")</f>
        <v>项</v>
      </c>
      <c r="J1093" s="686" t="str">
        <f t="shared" ref="J1093:J1156" si="123">LEFT(A1093,3)</f>
        <v>217</v>
      </c>
      <c r="K1093" s="686" t="str">
        <f t="shared" ref="K1093:K1156" si="124">LEFT(A1093,5)</f>
        <v>21701</v>
      </c>
      <c r="L1093" s="686" t="str">
        <f t="shared" ref="L1093:L1156" si="125">LEFT(A1093,7)</f>
        <v>2170102</v>
      </c>
    </row>
    <row r="1094" s="529" customFormat="1" ht="34.9" hidden="1" customHeight="1" spans="1:12">
      <c r="A1094" s="484">
        <v>2170103</v>
      </c>
      <c r="B1094" s="243" t="s">
        <v>153</v>
      </c>
      <c r="C1094" s="300">
        <v>0</v>
      </c>
      <c r="D1094" s="301">
        <v>0</v>
      </c>
      <c r="E1094" s="548">
        <v>0</v>
      </c>
      <c r="F1094" s="477" t="str">
        <f t="shared" si="119"/>
        <v/>
      </c>
      <c r="G1094" s="477" t="str">
        <f t="shared" si="120"/>
        <v/>
      </c>
      <c r="H1094" s="731" t="str">
        <f t="shared" si="121"/>
        <v>否</v>
      </c>
      <c r="I1094" s="732" t="str">
        <f t="shared" si="122"/>
        <v>项</v>
      </c>
      <c r="J1094" s="686" t="str">
        <f t="shared" si="123"/>
        <v>217</v>
      </c>
      <c r="K1094" s="686" t="str">
        <f t="shared" si="124"/>
        <v>21701</v>
      </c>
      <c r="L1094" s="686" t="str">
        <f t="shared" si="125"/>
        <v>2170103</v>
      </c>
    </row>
    <row r="1095" s="529" customFormat="1" ht="34.9" hidden="1" customHeight="1" spans="1:12">
      <c r="A1095" s="733">
        <v>2170104</v>
      </c>
      <c r="B1095" s="347" t="s">
        <v>958</v>
      </c>
      <c r="C1095" s="314">
        <v>0</v>
      </c>
      <c r="D1095" s="716">
        <v>0</v>
      </c>
      <c r="E1095" s="716">
        <v>0</v>
      </c>
      <c r="F1095" s="471" t="str">
        <f t="shared" si="119"/>
        <v/>
      </c>
      <c r="G1095" s="471" t="str">
        <f t="shared" si="120"/>
        <v/>
      </c>
      <c r="H1095" s="731" t="str">
        <f t="shared" si="121"/>
        <v>否</v>
      </c>
      <c r="I1095" s="732" t="str">
        <f t="shared" si="122"/>
        <v>项</v>
      </c>
      <c r="J1095" s="686" t="str">
        <f t="shared" si="123"/>
        <v>217</v>
      </c>
      <c r="K1095" s="686" t="str">
        <f t="shared" si="124"/>
        <v>21701</v>
      </c>
      <c r="L1095" s="686" t="str">
        <f t="shared" si="125"/>
        <v>2170104</v>
      </c>
    </row>
    <row r="1096" s="529" customFormat="1" ht="34.9" hidden="1" customHeight="1" spans="1:12">
      <c r="A1096" s="484">
        <v>2170150</v>
      </c>
      <c r="B1096" s="243" t="s">
        <v>160</v>
      </c>
      <c r="C1096" s="300">
        <v>0</v>
      </c>
      <c r="D1096" s="301">
        <v>0</v>
      </c>
      <c r="E1096" s="301">
        <v>0</v>
      </c>
      <c r="F1096" s="477" t="str">
        <f t="shared" si="119"/>
        <v/>
      </c>
      <c r="G1096" s="477" t="str">
        <f t="shared" si="120"/>
        <v/>
      </c>
      <c r="H1096" s="731" t="str">
        <f t="shared" si="121"/>
        <v>否</v>
      </c>
      <c r="I1096" s="732" t="str">
        <f t="shared" si="122"/>
        <v>项</v>
      </c>
      <c r="J1096" s="686" t="str">
        <f t="shared" si="123"/>
        <v>217</v>
      </c>
      <c r="K1096" s="686" t="str">
        <f t="shared" si="124"/>
        <v>21701</v>
      </c>
      <c r="L1096" s="686" t="str">
        <f t="shared" si="125"/>
        <v>2170150</v>
      </c>
    </row>
    <row r="1097" s="529" customFormat="1" ht="34.9" hidden="1" customHeight="1" spans="1:12">
      <c r="A1097" s="484">
        <v>2170199</v>
      </c>
      <c r="B1097" s="243" t="s">
        <v>959</v>
      </c>
      <c r="C1097" s="300">
        <v>0</v>
      </c>
      <c r="D1097" s="301">
        <v>0</v>
      </c>
      <c r="E1097" s="548">
        <v>0</v>
      </c>
      <c r="F1097" s="477" t="str">
        <f t="shared" si="119"/>
        <v/>
      </c>
      <c r="G1097" s="477" t="str">
        <f t="shared" si="120"/>
        <v/>
      </c>
      <c r="H1097" s="731" t="str">
        <f t="shared" si="121"/>
        <v>否</v>
      </c>
      <c r="I1097" s="732" t="str">
        <f t="shared" si="122"/>
        <v>项</v>
      </c>
      <c r="J1097" s="686" t="str">
        <f t="shared" si="123"/>
        <v>217</v>
      </c>
      <c r="K1097" s="686" t="str">
        <f t="shared" si="124"/>
        <v>21701</v>
      </c>
      <c r="L1097" s="686" t="str">
        <f t="shared" si="125"/>
        <v>2170199</v>
      </c>
    </row>
    <row r="1098" s="529" customFormat="1" ht="34.9" hidden="1" customHeight="1" spans="1:12">
      <c r="A1098" s="482">
        <v>21702</v>
      </c>
      <c r="B1098" s="483" t="s">
        <v>960</v>
      </c>
      <c r="C1098" s="297">
        <f>SUMIFS(C1099:C$1300,$I1099:$I$1300,"项",$K1099:$K$1300,$A1098)</f>
        <v>0</v>
      </c>
      <c r="D1098" s="297">
        <f>SUMIFS(D1099:D$1300,$I1099:$I$1300,"项",$K1099:$K$1300,$A1098)</f>
        <v>0</v>
      </c>
      <c r="E1098" s="297">
        <f>SUMIFS(E1099:E$1300,$I1099:$I$1300,"项",$K1099:$K$1300,$A1098)</f>
        <v>0</v>
      </c>
      <c r="F1098" s="477" t="str">
        <f t="shared" si="119"/>
        <v/>
      </c>
      <c r="G1098" s="477" t="str">
        <f t="shared" si="120"/>
        <v/>
      </c>
      <c r="H1098" s="731" t="str">
        <f t="shared" si="121"/>
        <v>否</v>
      </c>
      <c r="I1098" s="732" t="str">
        <f t="shared" si="122"/>
        <v>款</v>
      </c>
      <c r="J1098" s="686" t="str">
        <f t="shared" si="123"/>
        <v>217</v>
      </c>
      <c r="K1098" s="686" t="str">
        <f t="shared" si="124"/>
        <v>21702</v>
      </c>
      <c r="L1098" s="686" t="str">
        <f t="shared" si="125"/>
        <v>21702</v>
      </c>
    </row>
    <row r="1099" s="529" customFormat="1" ht="34.9" hidden="1" customHeight="1" spans="1:12">
      <c r="A1099" s="484">
        <v>2170201</v>
      </c>
      <c r="B1099" s="243" t="s">
        <v>961</v>
      </c>
      <c r="C1099" s="300">
        <v>0</v>
      </c>
      <c r="D1099" s="301">
        <v>0</v>
      </c>
      <c r="E1099" s="548">
        <v>0</v>
      </c>
      <c r="F1099" s="477" t="str">
        <f t="shared" si="119"/>
        <v/>
      </c>
      <c r="G1099" s="477" t="str">
        <f t="shared" si="120"/>
        <v/>
      </c>
      <c r="H1099" s="731" t="str">
        <f t="shared" si="121"/>
        <v>否</v>
      </c>
      <c r="I1099" s="732" t="str">
        <f t="shared" si="122"/>
        <v>项</v>
      </c>
      <c r="J1099" s="686" t="str">
        <f t="shared" si="123"/>
        <v>217</v>
      </c>
      <c r="K1099" s="686" t="str">
        <f t="shared" si="124"/>
        <v>21702</v>
      </c>
      <c r="L1099" s="686" t="str">
        <f t="shared" si="125"/>
        <v>2170201</v>
      </c>
    </row>
    <row r="1100" s="529" customFormat="1" ht="34.9" hidden="1" customHeight="1" spans="1:12">
      <c r="A1100" s="484">
        <v>2170202</v>
      </c>
      <c r="B1100" s="243" t="s">
        <v>962</v>
      </c>
      <c r="C1100" s="300">
        <v>0</v>
      </c>
      <c r="D1100" s="301">
        <v>0</v>
      </c>
      <c r="E1100" s="548">
        <v>0</v>
      </c>
      <c r="F1100" s="477" t="str">
        <f t="shared" si="119"/>
        <v/>
      </c>
      <c r="G1100" s="477" t="str">
        <f t="shared" si="120"/>
        <v/>
      </c>
      <c r="H1100" s="731" t="str">
        <f t="shared" si="121"/>
        <v>否</v>
      </c>
      <c r="I1100" s="732" t="str">
        <f t="shared" si="122"/>
        <v>项</v>
      </c>
      <c r="J1100" s="686" t="str">
        <f t="shared" si="123"/>
        <v>217</v>
      </c>
      <c r="K1100" s="686" t="str">
        <f t="shared" si="124"/>
        <v>21702</v>
      </c>
      <c r="L1100" s="686" t="str">
        <f t="shared" si="125"/>
        <v>2170202</v>
      </c>
    </row>
    <row r="1101" s="529" customFormat="1" ht="34.9" hidden="1" customHeight="1" spans="1:12">
      <c r="A1101" s="484">
        <v>2170203</v>
      </c>
      <c r="B1101" s="243" t="s">
        <v>963</v>
      </c>
      <c r="C1101" s="300">
        <v>0</v>
      </c>
      <c r="D1101" s="301">
        <v>0</v>
      </c>
      <c r="E1101" s="548">
        <v>0</v>
      </c>
      <c r="F1101" s="477" t="str">
        <f t="shared" si="119"/>
        <v/>
      </c>
      <c r="G1101" s="477" t="str">
        <f t="shared" si="120"/>
        <v/>
      </c>
      <c r="H1101" s="731" t="str">
        <f t="shared" si="121"/>
        <v>否</v>
      </c>
      <c r="I1101" s="732" t="str">
        <f t="shared" si="122"/>
        <v>项</v>
      </c>
      <c r="J1101" s="686" t="str">
        <f t="shared" si="123"/>
        <v>217</v>
      </c>
      <c r="K1101" s="686" t="str">
        <f t="shared" si="124"/>
        <v>21702</v>
      </c>
      <c r="L1101" s="686" t="str">
        <f t="shared" si="125"/>
        <v>2170203</v>
      </c>
    </row>
    <row r="1102" s="529" customFormat="1" ht="34.9" hidden="1" customHeight="1" spans="1:12">
      <c r="A1102" s="484">
        <v>2170204</v>
      </c>
      <c r="B1102" s="243" t="s">
        <v>964</v>
      </c>
      <c r="C1102" s="300">
        <v>0</v>
      </c>
      <c r="D1102" s="301">
        <v>0</v>
      </c>
      <c r="E1102" s="548">
        <v>0</v>
      </c>
      <c r="F1102" s="477" t="str">
        <f t="shared" si="119"/>
        <v/>
      </c>
      <c r="G1102" s="477" t="str">
        <f t="shared" si="120"/>
        <v/>
      </c>
      <c r="H1102" s="731" t="str">
        <f t="shared" si="121"/>
        <v>否</v>
      </c>
      <c r="I1102" s="732" t="str">
        <f t="shared" si="122"/>
        <v>项</v>
      </c>
      <c r="J1102" s="686" t="str">
        <f t="shared" si="123"/>
        <v>217</v>
      </c>
      <c r="K1102" s="686" t="str">
        <f t="shared" si="124"/>
        <v>21702</v>
      </c>
      <c r="L1102" s="686" t="str">
        <f t="shared" si="125"/>
        <v>2170204</v>
      </c>
    </row>
    <row r="1103" s="529" customFormat="1" ht="34.9" hidden="1" customHeight="1" spans="1:12">
      <c r="A1103" s="484">
        <v>2170205</v>
      </c>
      <c r="B1103" s="243" t="s">
        <v>965</v>
      </c>
      <c r="C1103" s="300">
        <v>0</v>
      </c>
      <c r="D1103" s="301">
        <v>0</v>
      </c>
      <c r="E1103" s="548">
        <v>0</v>
      </c>
      <c r="F1103" s="477" t="str">
        <f t="shared" si="119"/>
        <v/>
      </c>
      <c r="G1103" s="477" t="str">
        <f t="shared" si="120"/>
        <v/>
      </c>
      <c r="H1103" s="731" t="str">
        <f t="shared" si="121"/>
        <v>否</v>
      </c>
      <c r="I1103" s="732" t="str">
        <f t="shared" si="122"/>
        <v>项</v>
      </c>
      <c r="J1103" s="686" t="str">
        <f t="shared" si="123"/>
        <v>217</v>
      </c>
      <c r="K1103" s="686" t="str">
        <f t="shared" si="124"/>
        <v>21702</v>
      </c>
      <c r="L1103" s="686" t="str">
        <f t="shared" si="125"/>
        <v>2170205</v>
      </c>
    </row>
    <row r="1104" s="529" customFormat="1" ht="34.9" hidden="1" customHeight="1" spans="1:12">
      <c r="A1104" s="484">
        <v>2170206</v>
      </c>
      <c r="B1104" s="243" t="s">
        <v>966</v>
      </c>
      <c r="C1104" s="300">
        <v>0</v>
      </c>
      <c r="D1104" s="301">
        <v>0</v>
      </c>
      <c r="E1104" s="548">
        <v>0</v>
      </c>
      <c r="F1104" s="477" t="str">
        <f t="shared" si="119"/>
        <v/>
      </c>
      <c r="G1104" s="477" t="str">
        <f t="shared" si="120"/>
        <v/>
      </c>
      <c r="H1104" s="731" t="str">
        <f t="shared" si="121"/>
        <v>否</v>
      </c>
      <c r="I1104" s="732" t="str">
        <f t="shared" si="122"/>
        <v>项</v>
      </c>
      <c r="J1104" s="686" t="str">
        <f t="shared" si="123"/>
        <v>217</v>
      </c>
      <c r="K1104" s="686" t="str">
        <f t="shared" si="124"/>
        <v>21702</v>
      </c>
      <c r="L1104" s="686" t="str">
        <f t="shared" si="125"/>
        <v>2170206</v>
      </c>
    </row>
    <row r="1105" s="529" customFormat="1" ht="34.9" hidden="1" customHeight="1" spans="1:12">
      <c r="A1105" s="484">
        <v>2170207</v>
      </c>
      <c r="B1105" s="243" t="s">
        <v>967</v>
      </c>
      <c r="C1105" s="300">
        <v>0</v>
      </c>
      <c r="D1105" s="301">
        <v>0</v>
      </c>
      <c r="E1105" s="548">
        <v>0</v>
      </c>
      <c r="F1105" s="477" t="str">
        <f t="shared" si="119"/>
        <v/>
      </c>
      <c r="G1105" s="477" t="str">
        <f t="shared" si="120"/>
        <v/>
      </c>
      <c r="H1105" s="731" t="str">
        <f t="shared" si="121"/>
        <v>否</v>
      </c>
      <c r="I1105" s="732" t="str">
        <f t="shared" si="122"/>
        <v>项</v>
      </c>
      <c r="J1105" s="686" t="str">
        <f t="shared" si="123"/>
        <v>217</v>
      </c>
      <c r="K1105" s="686" t="str">
        <f t="shared" si="124"/>
        <v>21702</v>
      </c>
      <c r="L1105" s="686" t="str">
        <f t="shared" si="125"/>
        <v>2170207</v>
      </c>
    </row>
    <row r="1106" s="529" customFormat="1" ht="34.9" hidden="1" customHeight="1" spans="1:12">
      <c r="A1106" s="484">
        <v>2170208</v>
      </c>
      <c r="B1106" s="243" t="s">
        <v>968</v>
      </c>
      <c r="C1106" s="300">
        <v>0</v>
      </c>
      <c r="D1106" s="301">
        <v>0</v>
      </c>
      <c r="E1106" s="301">
        <v>0</v>
      </c>
      <c r="F1106" s="477" t="str">
        <f t="shared" si="119"/>
        <v/>
      </c>
      <c r="G1106" s="477" t="str">
        <f t="shared" si="120"/>
        <v/>
      </c>
      <c r="H1106" s="731" t="str">
        <f t="shared" si="121"/>
        <v>否</v>
      </c>
      <c r="I1106" s="732" t="str">
        <f t="shared" si="122"/>
        <v>项</v>
      </c>
      <c r="J1106" s="686" t="str">
        <f t="shared" si="123"/>
        <v>217</v>
      </c>
      <c r="K1106" s="686" t="str">
        <f t="shared" si="124"/>
        <v>21702</v>
      </c>
      <c r="L1106" s="686" t="str">
        <f t="shared" si="125"/>
        <v>2170208</v>
      </c>
    </row>
    <row r="1107" s="529" customFormat="1" ht="34.9" hidden="1" customHeight="1" spans="1:12">
      <c r="A1107" s="484">
        <v>2170299</v>
      </c>
      <c r="B1107" s="243" t="s">
        <v>969</v>
      </c>
      <c r="C1107" s="300">
        <v>0</v>
      </c>
      <c r="D1107" s="301">
        <v>0</v>
      </c>
      <c r="E1107" s="548">
        <v>0</v>
      </c>
      <c r="F1107" s="477" t="str">
        <f t="shared" si="119"/>
        <v/>
      </c>
      <c r="G1107" s="477" t="str">
        <f t="shared" si="120"/>
        <v/>
      </c>
      <c r="H1107" s="731" t="str">
        <f t="shared" si="121"/>
        <v>否</v>
      </c>
      <c r="I1107" s="732" t="str">
        <f t="shared" si="122"/>
        <v>项</v>
      </c>
      <c r="J1107" s="686" t="str">
        <f t="shared" si="123"/>
        <v>217</v>
      </c>
      <c r="K1107" s="686" t="str">
        <f t="shared" si="124"/>
        <v>21702</v>
      </c>
      <c r="L1107" s="686" t="str">
        <f t="shared" si="125"/>
        <v>2170299</v>
      </c>
    </row>
    <row r="1108" s="529" customFormat="1" ht="34.9" hidden="1" customHeight="1" spans="1:12">
      <c r="A1108" s="482">
        <v>21703</v>
      </c>
      <c r="B1108" s="483" t="s">
        <v>970</v>
      </c>
      <c r="C1108" s="297">
        <f>SUMIFS(C1109:C$1300,$I1109:$I$1300,"项",$K1109:$K$1300,$A1108)</f>
        <v>0</v>
      </c>
      <c r="D1108" s="297">
        <f>SUMIFS(D1109:D$1300,$I1109:$I$1300,"项",$K1109:$K$1300,$A1108)</f>
        <v>0</v>
      </c>
      <c r="E1108" s="297">
        <f>SUMIFS(E1109:E$1300,$I1109:$I$1300,"项",$K1109:$K$1300,$A1108)</f>
        <v>0</v>
      </c>
      <c r="F1108" s="477" t="str">
        <f t="shared" si="119"/>
        <v/>
      </c>
      <c r="G1108" s="477" t="str">
        <f t="shared" si="120"/>
        <v/>
      </c>
      <c r="H1108" s="731" t="str">
        <f t="shared" si="121"/>
        <v>否</v>
      </c>
      <c r="I1108" s="732" t="str">
        <f t="shared" si="122"/>
        <v>款</v>
      </c>
      <c r="J1108" s="686" t="str">
        <f t="shared" si="123"/>
        <v>217</v>
      </c>
      <c r="K1108" s="686" t="str">
        <f t="shared" si="124"/>
        <v>21703</v>
      </c>
      <c r="L1108" s="686" t="str">
        <f t="shared" si="125"/>
        <v>21703</v>
      </c>
    </row>
    <row r="1109" s="529" customFormat="1" ht="34.9" hidden="1" customHeight="1" spans="1:12">
      <c r="A1109" s="484">
        <v>2170301</v>
      </c>
      <c r="B1109" s="243" t="s">
        <v>971</v>
      </c>
      <c r="C1109" s="300">
        <v>0</v>
      </c>
      <c r="D1109" s="301">
        <v>0</v>
      </c>
      <c r="E1109" s="548">
        <v>0</v>
      </c>
      <c r="F1109" s="477" t="str">
        <f t="shared" si="119"/>
        <v/>
      </c>
      <c r="G1109" s="477" t="str">
        <f t="shared" si="120"/>
        <v/>
      </c>
      <c r="H1109" s="731" t="str">
        <f t="shared" si="121"/>
        <v>否</v>
      </c>
      <c r="I1109" s="732" t="str">
        <f t="shared" si="122"/>
        <v>项</v>
      </c>
      <c r="J1109" s="686" t="str">
        <f t="shared" si="123"/>
        <v>217</v>
      </c>
      <c r="K1109" s="686" t="str">
        <f t="shared" si="124"/>
        <v>21703</v>
      </c>
      <c r="L1109" s="686" t="str">
        <f t="shared" si="125"/>
        <v>2170301</v>
      </c>
    </row>
    <row r="1110" s="529" customFormat="1" ht="34.9" hidden="1" customHeight="1" spans="1:12">
      <c r="A1110" s="484">
        <v>2170302</v>
      </c>
      <c r="B1110" s="243" t="s">
        <v>972</v>
      </c>
      <c r="C1110" s="300">
        <v>0</v>
      </c>
      <c r="D1110" s="301">
        <v>0</v>
      </c>
      <c r="E1110" s="548">
        <v>0</v>
      </c>
      <c r="F1110" s="477" t="str">
        <f t="shared" si="119"/>
        <v/>
      </c>
      <c r="G1110" s="477" t="str">
        <f t="shared" si="120"/>
        <v/>
      </c>
      <c r="H1110" s="731" t="str">
        <f t="shared" si="121"/>
        <v>否</v>
      </c>
      <c r="I1110" s="732" t="str">
        <f t="shared" si="122"/>
        <v>项</v>
      </c>
      <c r="J1110" s="686" t="str">
        <f t="shared" si="123"/>
        <v>217</v>
      </c>
      <c r="K1110" s="686" t="str">
        <f t="shared" si="124"/>
        <v>21703</v>
      </c>
      <c r="L1110" s="686" t="str">
        <f t="shared" si="125"/>
        <v>2170302</v>
      </c>
    </row>
    <row r="1111" s="529" customFormat="1" ht="34.9" hidden="1" customHeight="1" spans="1:12">
      <c r="A1111" s="484">
        <v>2170303</v>
      </c>
      <c r="B1111" s="243" t="s">
        <v>973</v>
      </c>
      <c r="C1111" s="300">
        <v>0</v>
      </c>
      <c r="D1111" s="301">
        <v>0</v>
      </c>
      <c r="E1111" s="548">
        <v>0</v>
      </c>
      <c r="F1111" s="477" t="str">
        <f t="shared" si="119"/>
        <v/>
      </c>
      <c r="G1111" s="477" t="str">
        <f t="shared" si="120"/>
        <v/>
      </c>
      <c r="H1111" s="731" t="str">
        <f t="shared" si="121"/>
        <v>否</v>
      </c>
      <c r="I1111" s="732" t="str">
        <f t="shared" si="122"/>
        <v>项</v>
      </c>
      <c r="J1111" s="686" t="str">
        <f t="shared" si="123"/>
        <v>217</v>
      </c>
      <c r="K1111" s="686" t="str">
        <f t="shared" si="124"/>
        <v>21703</v>
      </c>
      <c r="L1111" s="686" t="str">
        <f t="shared" si="125"/>
        <v>2170303</v>
      </c>
    </row>
    <row r="1112" s="529" customFormat="1" ht="34.9" hidden="1" customHeight="1" spans="1:12">
      <c r="A1112" s="484">
        <v>2170304</v>
      </c>
      <c r="B1112" s="243" t="s">
        <v>974</v>
      </c>
      <c r="C1112" s="300">
        <v>0</v>
      </c>
      <c r="D1112" s="301">
        <v>0</v>
      </c>
      <c r="E1112" s="301">
        <v>0</v>
      </c>
      <c r="F1112" s="477" t="str">
        <f t="shared" si="119"/>
        <v/>
      </c>
      <c r="G1112" s="477" t="str">
        <f t="shared" si="120"/>
        <v/>
      </c>
      <c r="H1112" s="731" t="str">
        <f t="shared" si="121"/>
        <v>否</v>
      </c>
      <c r="I1112" s="732" t="str">
        <f t="shared" si="122"/>
        <v>项</v>
      </c>
      <c r="J1112" s="686" t="str">
        <f t="shared" si="123"/>
        <v>217</v>
      </c>
      <c r="K1112" s="686" t="str">
        <f t="shared" si="124"/>
        <v>21703</v>
      </c>
      <c r="L1112" s="686" t="str">
        <f t="shared" si="125"/>
        <v>2170304</v>
      </c>
    </row>
    <row r="1113" s="529" customFormat="1" ht="34.9" hidden="1" customHeight="1" spans="1:12">
      <c r="A1113" s="484">
        <v>2170399</v>
      </c>
      <c r="B1113" s="243" t="s">
        <v>975</v>
      </c>
      <c r="C1113" s="300">
        <v>0</v>
      </c>
      <c r="D1113" s="301">
        <v>0</v>
      </c>
      <c r="E1113" s="548">
        <v>0</v>
      </c>
      <c r="F1113" s="477" t="str">
        <f t="shared" si="119"/>
        <v/>
      </c>
      <c r="G1113" s="477" t="str">
        <f t="shared" si="120"/>
        <v/>
      </c>
      <c r="H1113" s="731" t="str">
        <f t="shared" si="121"/>
        <v>否</v>
      </c>
      <c r="I1113" s="732" t="str">
        <f t="shared" si="122"/>
        <v>项</v>
      </c>
      <c r="J1113" s="686" t="str">
        <f t="shared" si="123"/>
        <v>217</v>
      </c>
      <c r="K1113" s="686" t="str">
        <f t="shared" si="124"/>
        <v>21703</v>
      </c>
      <c r="L1113" s="686" t="str">
        <f t="shared" si="125"/>
        <v>2170399</v>
      </c>
    </row>
    <row r="1114" s="529" customFormat="1" ht="34.9" hidden="1" customHeight="1" spans="1:12">
      <c r="A1114" s="482">
        <v>21799</v>
      </c>
      <c r="B1114" s="483" t="s">
        <v>976</v>
      </c>
      <c r="C1114" s="297">
        <f>SUMIFS(C1115:C$1300,$I1115:$I$1300,"项",$K1115:$K$1300,$A1114)</f>
        <v>0</v>
      </c>
      <c r="D1114" s="297">
        <f>SUMIFS(D1115:D$1300,$I1115:$I$1300,"项",$K1115:$K$1300,$A1114)</f>
        <v>0</v>
      </c>
      <c r="E1114" s="297">
        <f>SUMIFS(E1115:E$1300,$I1115:$I$1300,"项",$K1115:$K$1300,$A1114)</f>
        <v>0</v>
      </c>
      <c r="F1114" s="477" t="str">
        <f t="shared" si="119"/>
        <v/>
      </c>
      <c r="G1114" s="477" t="str">
        <f t="shared" si="120"/>
        <v/>
      </c>
      <c r="H1114" s="731" t="str">
        <f t="shared" si="121"/>
        <v>否</v>
      </c>
      <c r="I1114" s="732" t="str">
        <f t="shared" si="122"/>
        <v>款</v>
      </c>
      <c r="J1114" s="686" t="str">
        <f t="shared" si="123"/>
        <v>217</v>
      </c>
      <c r="K1114" s="686" t="str">
        <f t="shared" si="124"/>
        <v>21799</v>
      </c>
      <c r="L1114" s="686" t="str">
        <f t="shared" si="125"/>
        <v>21799</v>
      </c>
    </row>
    <row r="1115" s="529" customFormat="1" ht="34.9" hidden="1" customHeight="1" spans="1:12">
      <c r="A1115" s="733">
        <v>2179902</v>
      </c>
      <c r="B1115" s="347" t="s">
        <v>977</v>
      </c>
      <c r="C1115" s="314">
        <v>0</v>
      </c>
      <c r="D1115" s="716">
        <v>0</v>
      </c>
      <c r="E1115" s="716">
        <v>0</v>
      </c>
      <c r="F1115" s="471" t="str">
        <f t="shared" si="119"/>
        <v/>
      </c>
      <c r="G1115" s="471" t="str">
        <f t="shared" si="120"/>
        <v/>
      </c>
      <c r="H1115" s="731" t="str">
        <f t="shared" si="121"/>
        <v>否</v>
      </c>
      <c r="I1115" s="732" t="str">
        <f t="shared" si="122"/>
        <v>项</v>
      </c>
      <c r="J1115" s="686" t="str">
        <f t="shared" si="123"/>
        <v>217</v>
      </c>
      <c r="K1115" s="686" t="str">
        <f t="shared" si="124"/>
        <v>21799</v>
      </c>
      <c r="L1115" s="686" t="str">
        <f t="shared" si="125"/>
        <v>2179902</v>
      </c>
    </row>
    <row r="1116" s="529" customFormat="1" ht="34.9" hidden="1" customHeight="1" spans="1:12">
      <c r="A1116" s="484">
        <v>2179999</v>
      </c>
      <c r="B1116" s="243" t="s">
        <v>978</v>
      </c>
      <c r="C1116" s="300">
        <v>0</v>
      </c>
      <c r="D1116" s="301">
        <v>0</v>
      </c>
      <c r="E1116" s="301">
        <v>0</v>
      </c>
      <c r="F1116" s="477" t="str">
        <f t="shared" si="119"/>
        <v/>
      </c>
      <c r="G1116" s="477" t="str">
        <f t="shared" si="120"/>
        <v/>
      </c>
      <c r="H1116" s="731" t="str">
        <f t="shared" si="121"/>
        <v>否</v>
      </c>
      <c r="I1116" s="732" t="str">
        <f t="shared" si="122"/>
        <v>项</v>
      </c>
      <c r="J1116" s="686" t="str">
        <f t="shared" si="123"/>
        <v>217</v>
      </c>
      <c r="K1116" s="686" t="str">
        <f t="shared" si="124"/>
        <v>21799</v>
      </c>
      <c r="L1116" s="686" t="str">
        <f t="shared" si="125"/>
        <v>2179999</v>
      </c>
    </row>
    <row r="1117" s="529" customFormat="1" ht="34.9" customHeight="1" spans="1:12">
      <c r="A1117" s="730">
        <v>219</v>
      </c>
      <c r="B1117" s="306" t="s">
        <v>115</v>
      </c>
      <c r="C1117" s="353">
        <f>SUMIFS(C1118:C$1300,$I1118:$I$1300,"款",$J1118:$J$1300,$A1117)</f>
        <v>0</v>
      </c>
      <c r="D1117" s="353">
        <f>SUMIFS(D1118:D$1300,$I1118:$I$1300,"款",$J1118:$J$1300,$A1117)</f>
        <v>0</v>
      </c>
      <c r="E1117" s="353">
        <f>SUMIFS(E1118:E$1300,$I1118:$I$1300,"款",$J1118:$J$1300,$A1117)</f>
        <v>0</v>
      </c>
      <c r="F1117" s="471" t="str">
        <f t="shared" si="119"/>
        <v/>
      </c>
      <c r="G1117" s="471" t="str">
        <f t="shared" si="120"/>
        <v/>
      </c>
      <c r="H1117" s="731" t="str">
        <f t="shared" si="121"/>
        <v>是</v>
      </c>
      <c r="I1117" s="732" t="str">
        <f t="shared" si="122"/>
        <v>类</v>
      </c>
      <c r="J1117" s="686" t="str">
        <f t="shared" si="123"/>
        <v>219</v>
      </c>
      <c r="K1117" s="686" t="str">
        <f t="shared" si="124"/>
        <v>219</v>
      </c>
      <c r="L1117" s="686" t="str">
        <f t="shared" si="125"/>
        <v>219</v>
      </c>
    </row>
    <row r="1118" s="529" customFormat="1" ht="34.9" hidden="1" customHeight="1" spans="1:12">
      <c r="A1118" s="482">
        <v>21901</v>
      </c>
      <c r="B1118" s="483" t="s">
        <v>979</v>
      </c>
      <c r="C1118" s="297">
        <f>SUMIFS(C1119:C$1300,$I1119:$I$1300,"项",$K1119:$K$1300,$A1118)</f>
        <v>0</v>
      </c>
      <c r="D1118" s="297">
        <f>SUMIFS(D1119:D$1300,$I1119:$I$1300,"项",$K1119:$K$1300,$A1118)</f>
        <v>0</v>
      </c>
      <c r="E1118" s="297">
        <f>SUMIFS(E1119:E$1300,$I1119:$I$1300,"项",$K1119:$K$1300,$A1118)</f>
        <v>0</v>
      </c>
      <c r="F1118" s="477" t="str">
        <f t="shared" si="119"/>
        <v/>
      </c>
      <c r="G1118" s="477" t="str">
        <f t="shared" si="120"/>
        <v/>
      </c>
      <c r="H1118" s="731" t="str">
        <f t="shared" si="121"/>
        <v>否</v>
      </c>
      <c r="I1118" s="732" t="str">
        <f t="shared" si="122"/>
        <v>款</v>
      </c>
      <c r="J1118" s="686" t="str">
        <f t="shared" si="123"/>
        <v>219</v>
      </c>
      <c r="K1118" s="686" t="str">
        <f t="shared" si="124"/>
        <v>21901</v>
      </c>
      <c r="L1118" s="686" t="str">
        <f t="shared" si="125"/>
        <v>21901</v>
      </c>
    </row>
    <row r="1119" s="529" customFormat="1" ht="34.9" hidden="1" customHeight="1" spans="1:12">
      <c r="A1119" s="482">
        <v>21902</v>
      </c>
      <c r="B1119" s="483" t="s">
        <v>980</v>
      </c>
      <c r="C1119" s="297">
        <f>SUMIFS(C1120:C$1300,$I1120:$I$1300,"项",$K1120:$K$1300,$A1119)</f>
        <v>0</v>
      </c>
      <c r="D1119" s="297">
        <f>SUMIFS(D1120:D$1300,$I1120:$I$1300,"项",$K1120:$K$1300,$A1119)</f>
        <v>0</v>
      </c>
      <c r="E1119" s="297">
        <f>SUMIFS(E1120:E$1300,$I1120:$I$1300,"项",$K1120:$K$1300,$A1119)</f>
        <v>0</v>
      </c>
      <c r="F1119" s="477" t="str">
        <f t="shared" si="119"/>
        <v/>
      </c>
      <c r="G1119" s="477" t="str">
        <f t="shared" si="120"/>
        <v/>
      </c>
      <c r="H1119" s="731" t="str">
        <f t="shared" si="121"/>
        <v>否</v>
      </c>
      <c r="I1119" s="732" t="str">
        <f t="shared" si="122"/>
        <v>款</v>
      </c>
      <c r="J1119" s="686" t="str">
        <f t="shared" si="123"/>
        <v>219</v>
      </c>
      <c r="K1119" s="686" t="str">
        <f t="shared" si="124"/>
        <v>21902</v>
      </c>
      <c r="L1119" s="686" t="str">
        <f t="shared" si="125"/>
        <v>21902</v>
      </c>
    </row>
    <row r="1120" s="529" customFormat="1" ht="34.9" hidden="1" customHeight="1" spans="1:12">
      <c r="A1120" s="482">
        <v>21903</v>
      </c>
      <c r="B1120" s="483" t="s">
        <v>981</v>
      </c>
      <c r="C1120" s="297">
        <f>SUMIFS(C1121:C$1300,$I1121:$I$1300,"项",$K1121:$K$1300,$A1120)</f>
        <v>0</v>
      </c>
      <c r="D1120" s="297">
        <f>SUMIFS(D1121:D$1300,$I1121:$I$1300,"项",$K1121:$K$1300,$A1120)</f>
        <v>0</v>
      </c>
      <c r="E1120" s="297">
        <f>SUMIFS(E1121:E$1300,$I1121:$I$1300,"项",$K1121:$K$1300,$A1120)</f>
        <v>0</v>
      </c>
      <c r="F1120" s="477" t="str">
        <f t="shared" si="119"/>
        <v/>
      </c>
      <c r="G1120" s="477" t="str">
        <f t="shared" si="120"/>
        <v/>
      </c>
      <c r="H1120" s="731" t="str">
        <f t="shared" si="121"/>
        <v>否</v>
      </c>
      <c r="I1120" s="732" t="str">
        <f t="shared" si="122"/>
        <v>款</v>
      </c>
      <c r="J1120" s="686" t="str">
        <f t="shared" si="123"/>
        <v>219</v>
      </c>
      <c r="K1120" s="686" t="str">
        <f t="shared" si="124"/>
        <v>21903</v>
      </c>
      <c r="L1120" s="686" t="str">
        <f t="shared" si="125"/>
        <v>21903</v>
      </c>
    </row>
    <row r="1121" s="529" customFormat="1" ht="34.9" hidden="1" customHeight="1" spans="1:12">
      <c r="A1121" s="482">
        <v>21904</v>
      </c>
      <c r="B1121" s="483" t="s">
        <v>982</v>
      </c>
      <c r="C1121" s="297">
        <f>SUMIFS(C1122:C$1300,$I1122:$I$1300,"项",$K1122:$K$1300,$A1121)</f>
        <v>0</v>
      </c>
      <c r="D1121" s="297">
        <f>SUMIFS(D1122:D$1300,$I1122:$I$1300,"项",$K1122:$K$1300,$A1121)</f>
        <v>0</v>
      </c>
      <c r="E1121" s="297">
        <f>SUMIFS(E1122:E$1300,$I1122:$I$1300,"项",$K1122:$K$1300,$A1121)</f>
        <v>0</v>
      </c>
      <c r="F1121" s="477" t="str">
        <f t="shared" si="119"/>
        <v/>
      </c>
      <c r="G1121" s="477" t="str">
        <f t="shared" si="120"/>
        <v/>
      </c>
      <c r="H1121" s="731" t="str">
        <f t="shared" si="121"/>
        <v>否</v>
      </c>
      <c r="I1121" s="732" t="str">
        <f t="shared" si="122"/>
        <v>款</v>
      </c>
      <c r="J1121" s="686" t="str">
        <f t="shared" si="123"/>
        <v>219</v>
      </c>
      <c r="K1121" s="686" t="str">
        <f t="shared" si="124"/>
        <v>21904</v>
      </c>
      <c r="L1121" s="686" t="str">
        <f t="shared" si="125"/>
        <v>21904</v>
      </c>
    </row>
    <row r="1122" s="529" customFormat="1" ht="34.9" hidden="1" customHeight="1" spans="1:12">
      <c r="A1122" s="482">
        <v>21905</v>
      </c>
      <c r="B1122" s="483" t="s">
        <v>983</v>
      </c>
      <c r="C1122" s="297">
        <f>SUMIFS(C1123:C$1300,$I1123:$I$1300,"项",$K1123:$K$1300,$A1122)</f>
        <v>0</v>
      </c>
      <c r="D1122" s="297">
        <f>SUMIFS(D1123:D$1300,$I1123:$I$1300,"项",$K1123:$K$1300,$A1122)</f>
        <v>0</v>
      </c>
      <c r="E1122" s="297">
        <f>SUMIFS(E1123:E$1300,$I1123:$I$1300,"项",$K1123:$K$1300,$A1122)</f>
        <v>0</v>
      </c>
      <c r="F1122" s="477" t="str">
        <f t="shared" si="119"/>
        <v/>
      </c>
      <c r="G1122" s="477" t="str">
        <f t="shared" si="120"/>
        <v/>
      </c>
      <c r="H1122" s="731" t="str">
        <f t="shared" si="121"/>
        <v>否</v>
      </c>
      <c r="I1122" s="732" t="str">
        <f t="shared" si="122"/>
        <v>款</v>
      </c>
      <c r="J1122" s="686" t="str">
        <f t="shared" si="123"/>
        <v>219</v>
      </c>
      <c r="K1122" s="686" t="str">
        <f t="shared" si="124"/>
        <v>21905</v>
      </c>
      <c r="L1122" s="686" t="str">
        <f t="shared" si="125"/>
        <v>21905</v>
      </c>
    </row>
    <row r="1123" s="529" customFormat="1" ht="34.9" hidden="1" customHeight="1" spans="1:12">
      <c r="A1123" s="482">
        <v>21906</v>
      </c>
      <c r="B1123" s="483" t="s">
        <v>765</v>
      </c>
      <c r="C1123" s="297">
        <f>SUMIFS(C1124:C$1300,$I1124:$I$1300,"项",$K1124:$K$1300,$A1123)</f>
        <v>0</v>
      </c>
      <c r="D1123" s="297">
        <f>SUMIFS(D1124:D$1300,$I1124:$I$1300,"项",$K1124:$K$1300,$A1123)</f>
        <v>0</v>
      </c>
      <c r="E1123" s="297">
        <f>SUMIFS(E1124:E$1300,$I1124:$I$1300,"项",$K1124:$K$1300,$A1123)</f>
        <v>0</v>
      </c>
      <c r="F1123" s="477" t="str">
        <f t="shared" si="119"/>
        <v/>
      </c>
      <c r="G1123" s="477" t="str">
        <f t="shared" si="120"/>
        <v/>
      </c>
      <c r="H1123" s="731" t="str">
        <f t="shared" si="121"/>
        <v>否</v>
      </c>
      <c r="I1123" s="732" t="str">
        <f t="shared" si="122"/>
        <v>款</v>
      </c>
      <c r="J1123" s="686" t="str">
        <f t="shared" si="123"/>
        <v>219</v>
      </c>
      <c r="K1123" s="686" t="str">
        <f t="shared" si="124"/>
        <v>21906</v>
      </c>
      <c r="L1123" s="686" t="str">
        <f t="shared" si="125"/>
        <v>21906</v>
      </c>
    </row>
    <row r="1124" s="529" customFormat="1" ht="34.9" hidden="1" customHeight="1" spans="1:12">
      <c r="A1124" s="482">
        <v>21907</v>
      </c>
      <c r="B1124" s="483" t="s">
        <v>984</v>
      </c>
      <c r="C1124" s="297">
        <f>SUMIFS(C1125:C$1300,$I1125:$I$1300,"项",$K1125:$K$1300,$A1124)</f>
        <v>0</v>
      </c>
      <c r="D1124" s="297">
        <f>SUMIFS(D1125:D$1300,$I1125:$I$1300,"项",$K1125:$K$1300,$A1124)</f>
        <v>0</v>
      </c>
      <c r="E1124" s="297">
        <f>SUMIFS(E1125:E$1300,$I1125:$I$1300,"项",$K1125:$K$1300,$A1124)</f>
        <v>0</v>
      </c>
      <c r="F1124" s="477" t="str">
        <f t="shared" si="119"/>
        <v/>
      </c>
      <c r="G1124" s="477" t="str">
        <f t="shared" si="120"/>
        <v/>
      </c>
      <c r="H1124" s="731" t="str">
        <f t="shared" si="121"/>
        <v>否</v>
      </c>
      <c r="I1124" s="732" t="str">
        <f t="shared" si="122"/>
        <v>款</v>
      </c>
      <c r="J1124" s="686" t="str">
        <f t="shared" si="123"/>
        <v>219</v>
      </c>
      <c r="K1124" s="686" t="str">
        <f t="shared" si="124"/>
        <v>21907</v>
      </c>
      <c r="L1124" s="686" t="str">
        <f t="shared" si="125"/>
        <v>21907</v>
      </c>
    </row>
    <row r="1125" s="529" customFormat="1" ht="34.9" hidden="1" customHeight="1" spans="1:12">
      <c r="A1125" s="482">
        <v>21908</v>
      </c>
      <c r="B1125" s="483" t="s">
        <v>985</v>
      </c>
      <c r="C1125" s="297">
        <f>SUMIFS(C1126:C$1300,$I1126:$I$1300,"项",$K1126:$K$1300,$A1125)</f>
        <v>0</v>
      </c>
      <c r="D1125" s="297">
        <f>SUMIFS(D1126:D$1300,$I1126:$I$1300,"项",$K1126:$K$1300,$A1125)</f>
        <v>0</v>
      </c>
      <c r="E1125" s="297">
        <f>SUMIFS(E1126:E$1300,$I1126:$I$1300,"项",$K1126:$K$1300,$A1125)</f>
        <v>0</v>
      </c>
      <c r="F1125" s="477" t="str">
        <f t="shared" si="119"/>
        <v/>
      </c>
      <c r="G1125" s="477" t="str">
        <f t="shared" si="120"/>
        <v/>
      </c>
      <c r="H1125" s="731" t="str">
        <f t="shared" si="121"/>
        <v>否</v>
      </c>
      <c r="I1125" s="732" t="str">
        <f t="shared" si="122"/>
        <v>款</v>
      </c>
      <c r="J1125" s="686" t="str">
        <f t="shared" si="123"/>
        <v>219</v>
      </c>
      <c r="K1125" s="686" t="str">
        <f t="shared" si="124"/>
        <v>21908</v>
      </c>
      <c r="L1125" s="686" t="str">
        <f t="shared" si="125"/>
        <v>21908</v>
      </c>
    </row>
    <row r="1126" s="529" customFormat="1" ht="34.9" hidden="1" customHeight="1" spans="1:12">
      <c r="A1126" s="482">
        <v>21999</v>
      </c>
      <c r="B1126" s="483" t="s">
        <v>986</v>
      </c>
      <c r="C1126" s="297">
        <f>SUMIFS(C1127:C$1300,$I1127:$I$1300,"项",$K1127:$K$1300,$A1126)</f>
        <v>0</v>
      </c>
      <c r="D1126" s="297">
        <f>SUMIFS(D1127:D$1300,$I1127:$I$1300,"项",$K1127:$K$1300,$A1126)</f>
        <v>0</v>
      </c>
      <c r="E1126" s="297">
        <f>SUMIFS(E1127:E$1300,$I1127:$I$1300,"项",$K1127:$K$1300,$A1126)</f>
        <v>0</v>
      </c>
      <c r="F1126" s="477" t="str">
        <f t="shared" si="119"/>
        <v/>
      </c>
      <c r="G1126" s="477" t="str">
        <f t="shared" si="120"/>
        <v/>
      </c>
      <c r="H1126" s="731" t="str">
        <f t="shared" si="121"/>
        <v>否</v>
      </c>
      <c r="I1126" s="732" t="str">
        <f t="shared" si="122"/>
        <v>款</v>
      </c>
      <c r="J1126" s="686" t="str">
        <f t="shared" si="123"/>
        <v>219</v>
      </c>
      <c r="K1126" s="686" t="str">
        <f t="shared" si="124"/>
        <v>21999</v>
      </c>
      <c r="L1126" s="686" t="str">
        <f t="shared" si="125"/>
        <v>21999</v>
      </c>
    </row>
    <row r="1127" s="529" customFormat="1" ht="34.9" customHeight="1" spans="1:12">
      <c r="A1127" s="730">
        <v>220</v>
      </c>
      <c r="B1127" s="185" t="s">
        <v>117</v>
      </c>
      <c r="C1127" s="353">
        <f>SUMIFS(C1128:C$1300,$I1128:$I$1300,"款",$J1128:$J$1300,$A1127)</f>
        <v>1761</v>
      </c>
      <c r="D1127" s="353">
        <f>SUMIFS(D1128:D$1300,$I1128:$I$1300,"款",$J1128:$J$1300,$A1127)</f>
        <v>2129</v>
      </c>
      <c r="E1127" s="353">
        <f>SUMIFS(E1128:E$1300,$I1128:$I$1300,"款",$J1128:$J$1300,$A1127)</f>
        <v>1691</v>
      </c>
      <c r="F1127" s="471">
        <f t="shared" si="119"/>
        <v>-0.0397501419647928</v>
      </c>
      <c r="G1127" s="471">
        <f t="shared" si="120"/>
        <v>0.794269610145608</v>
      </c>
      <c r="H1127" s="731" t="str">
        <f t="shared" si="121"/>
        <v>是</v>
      </c>
      <c r="I1127" s="732" t="str">
        <f t="shared" si="122"/>
        <v>类</v>
      </c>
      <c r="J1127" s="686" t="str">
        <f t="shared" si="123"/>
        <v>220</v>
      </c>
      <c r="K1127" s="686" t="str">
        <f t="shared" si="124"/>
        <v>220</v>
      </c>
      <c r="L1127" s="686" t="str">
        <f t="shared" si="125"/>
        <v>220</v>
      </c>
    </row>
    <row r="1128" s="529" customFormat="1" ht="34.9" customHeight="1" spans="1:12">
      <c r="A1128" s="482">
        <v>22001</v>
      </c>
      <c r="B1128" s="483" t="s">
        <v>987</v>
      </c>
      <c r="C1128" s="693">
        <f>SUMIFS(C1129:C$1300,$I1129:$I$1300,"项",$K1129:$K$1300,$A1128)</f>
        <v>1644</v>
      </c>
      <c r="D1128" s="693">
        <f>SUMIFS(D1129:D$1300,$I1129:$I$1300,"项",$K1129:$K$1300,$A1128)</f>
        <v>2090</v>
      </c>
      <c r="E1128" s="693">
        <f>SUMIFS(E1129:E$1300,$I1129:$I$1300,"项",$K1129:$K$1300,$A1128)</f>
        <v>1650</v>
      </c>
      <c r="F1128" s="477">
        <f t="shared" si="119"/>
        <v>0.00364963503649629</v>
      </c>
      <c r="G1128" s="477">
        <f t="shared" si="120"/>
        <v>0.789473684210526</v>
      </c>
      <c r="H1128" s="731" t="str">
        <f t="shared" si="121"/>
        <v>是</v>
      </c>
      <c r="I1128" s="732" t="str">
        <f t="shared" si="122"/>
        <v>款</v>
      </c>
      <c r="J1128" s="686" t="str">
        <f t="shared" si="123"/>
        <v>220</v>
      </c>
      <c r="K1128" s="686" t="str">
        <f t="shared" si="124"/>
        <v>22001</v>
      </c>
      <c r="L1128" s="686" t="str">
        <f t="shared" si="125"/>
        <v>22001</v>
      </c>
    </row>
    <row r="1129" s="529" customFormat="1" ht="34.9" customHeight="1" spans="1:12">
      <c r="A1129" s="484">
        <v>2200101</v>
      </c>
      <c r="B1129" s="243" t="s">
        <v>151</v>
      </c>
      <c r="C1129" s="561">
        <v>840</v>
      </c>
      <c r="D1129" s="561">
        <v>746</v>
      </c>
      <c r="E1129" s="478">
        <v>785</v>
      </c>
      <c r="F1129" s="477">
        <f t="shared" si="119"/>
        <v>-0.0654761904761905</v>
      </c>
      <c r="G1129" s="477">
        <f t="shared" si="120"/>
        <v>1.05227882037534</v>
      </c>
      <c r="H1129" s="731" t="str">
        <f t="shared" si="121"/>
        <v>是</v>
      </c>
      <c r="I1129" s="732" t="str">
        <f t="shared" si="122"/>
        <v>项</v>
      </c>
      <c r="J1129" s="686" t="str">
        <f t="shared" si="123"/>
        <v>220</v>
      </c>
      <c r="K1129" s="686" t="str">
        <f t="shared" si="124"/>
        <v>22001</v>
      </c>
      <c r="L1129" s="686" t="str">
        <f t="shared" si="125"/>
        <v>2200101</v>
      </c>
    </row>
    <row r="1130" s="529" customFormat="1" ht="34.9" hidden="1" customHeight="1" spans="1:12">
      <c r="A1130" s="484">
        <v>2200102</v>
      </c>
      <c r="B1130" s="243" t="s">
        <v>152</v>
      </c>
      <c r="C1130" s="300">
        <v>0</v>
      </c>
      <c r="D1130" s="301">
        <v>0</v>
      </c>
      <c r="E1130" s="548">
        <v>0</v>
      </c>
      <c r="F1130" s="477" t="str">
        <f t="shared" si="119"/>
        <v/>
      </c>
      <c r="G1130" s="477" t="str">
        <f t="shared" si="120"/>
        <v/>
      </c>
      <c r="H1130" s="731" t="str">
        <f t="shared" si="121"/>
        <v>否</v>
      </c>
      <c r="I1130" s="732" t="str">
        <f t="shared" si="122"/>
        <v>项</v>
      </c>
      <c r="J1130" s="686" t="str">
        <f t="shared" si="123"/>
        <v>220</v>
      </c>
      <c r="K1130" s="686" t="str">
        <f t="shared" si="124"/>
        <v>22001</v>
      </c>
      <c r="L1130" s="686" t="str">
        <f t="shared" si="125"/>
        <v>2200102</v>
      </c>
    </row>
    <row r="1131" s="529" customFormat="1" ht="34.9" hidden="1" customHeight="1" spans="1:12">
      <c r="A1131" s="484">
        <v>2200103</v>
      </c>
      <c r="B1131" s="243" t="s">
        <v>153</v>
      </c>
      <c r="C1131" s="300">
        <v>0</v>
      </c>
      <c r="D1131" s="301">
        <v>0</v>
      </c>
      <c r="E1131" s="548">
        <v>0</v>
      </c>
      <c r="F1131" s="477" t="str">
        <f t="shared" si="119"/>
        <v/>
      </c>
      <c r="G1131" s="477" t="str">
        <f t="shared" si="120"/>
        <v/>
      </c>
      <c r="H1131" s="731" t="str">
        <f t="shared" si="121"/>
        <v>否</v>
      </c>
      <c r="I1131" s="732" t="str">
        <f t="shared" si="122"/>
        <v>项</v>
      </c>
      <c r="J1131" s="686" t="str">
        <f t="shared" si="123"/>
        <v>220</v>
      </c>
      <c r="K1131" s="686" t="str">
        <f t="shared" si="124"/>
        <v>22001</v>
      </c>
      <c r="L1131" s="686" t="str">
        <f t="shared" si="125"/>
        <v>2200103</v>
      </c>
    </row>
    <row r="1132" s="529" customFormat="1" ht="34.9" customHeight="1" spans="1:12">
      <c r="A1132" s="484">
        <v>2200104</v>
      </c>
      <c r="B1132" s="243" t="s">
        <v>988</v>
      </c>
      <c r="C1132" s="561">
        <v>16</v>
      </c>
      <c r="D1132" s="561">
        <v>90</v>
      </c>
      <c r="E1132" s="478">
        <v>0</v>
      </c>
      <c r="F1132" s="477">
        <f t="shared" si="119"/>
        <v>-1</v>
      </c>
      <c r="G1132" s="477">
        <f t="shared" si="120"/>
        <v>0</v>
      </c>
      <c r="H1132" s="731" t="str">
        <f t="shared" si="121"/>
        <v>是</v>
      </c>
      <c r="I1132" s="732" t="str">
        <f t="shared" si="122"/>
        <v>项</v>
      </c>
      <c r="J1132" s="686" t="str">
        <f t="shared" si="123"/>
        <v>220</v>
      </c>
      <c r="K1132" s="686" t="str">
        <f t="shared" si="124"/>
        <v>22001</v>
      </c>
      <c r="L1132" s="686" t="str">
        <f t="shared" si="125"/>
        <v>2200104</v>
      </c>
    </row>
    <row r="1133" s="529" customFormat="1" ht="34.9" customHeight="1" spans="1:12">
      <c r="A1133" s="484">
        <v>2200106</v>
      </c>
      <c r="B1133" s="243" t="s">
        <v>989</v>
      </c>
      <c r="C1133" s="561">
        <v>320</v>
      </c>
      <c r="D1133" s="561">
        <v>803</v>
      </c>
      <c r="E1133" s="561">
        <v>376</v>
      </c>
      <c r="F1133" s="477">
        <f t="shared" si="119"/>
        <v>0.175</v>
      </c>
      <c r="G1133" s="477">
        <f t="shared" si="120"/>
        <v>0.468244084682441</v>
      </c>
      <c r="H1133" s="731" t="str">
        <f t="shared" si="121"/>
        <v>是</v>
      </c>
      <c r="I1133" s="732" t="str">
        <f t="shared" si="122"/>
        <v>项</v>
      </c>
      <c r="J1133" s="686" t="str">
        <f t="shared" si="123"/>
        <v>220</v>
      </c>
      <c r="K1133" s="686" t="str">
        <f t="shared" si="124"/>
        <v>22001</v>
      </c>
      <c r="L1133" s="686" t="str">
        <f t="shared" si="125"/>
        <v>2200106</v>
      </c>
    </row>
    <row r="1134" s="529" customFormat="1" ht="34.9" hidden="1" customHeight="1" spans="1:12">
      <c r="A1134" s="484">
        <v>2200107</v>
      </c>
      <c r="B1134" s="243" t="s">
        <v>990</v>
      </c>
      <c r="C1134" s="300">
        <v>0</v>
      </c>
      <c r="D1134" s="301">
        <v>0</v>
      </c>
      <c r="E1134" s="548">
        <v>0</v>
      </c>
      <c r="F1134" s="477" t="str">
        <f t="shared" si="119"/>
        <v/>
      </c>
      <c r="G1134" s="477" t="str">
        <f t="shared" si="120"/>
        <v/>
      </c>
      <c r="H1134" s="731" t="str">
        <f t="shared" si="121"/>
        <v>否</v>
      </c>
      <c r="I1134" s="732" t="str">
        <f t="shared" si="122"/>
        <v>项</v>
      </c>
      <c r="J1134" s="686" t="str">
        <f t="shared" si="123"/>
        <v>220</v>
      </c>
      <c r="K1134" s="686" t="str">
        <f t="shared" si="124"/>
        <v>22001</v>
      </c>
      <c r="L1134" s="686" t="str">
        <f t="shared" si="125"/>
        <v>2200107</v>
      </c>
    </row>
    <row r="1135" s="529" customFormat="1" ht="34.9" hidden="1" customHeight="1" spans="1:12">
      <c r="A1135" s="484">
        <v>2200108</v>
      </c>
      <c r="B1135" s="243" t="s">
        <v>991</v>
      </c>
      <c r="C1135" s="300">
        <v>0</v>
      </c>
      <c r="D1135" s="301">
        <v>0</v>
      </c>
      <c r="E1135" s="548">
        <v>0</v>
      </c>
      <c r="F1135" s="477" t="str">
        <f t="shared" si="119"/>
        <v/>
      </c>
      <c r="G1135" s="477" t="str">
        <f t="shared" si="120"/>
        <v/>
      </c>
      <c r="H1135" s="731" t="str">
        <f t="shared" si="121"/>
        <v>否</v>
      </c>
      <c r="I1135" s="732" t="str">
        <f t="shared" si="122"/>
        <v>项</v>
      </c>
      <c r="J1135" s="686" t="str">
        <f t="shared" si="123"/>
        <v>220</v>
      </c>
      <c r="K1135" s="686" t="str">
        <f t="shared" si="124"/>
        <v>22001</v>
      </c>
      <c r="L1135" s="686" t="str">
        <f t="shared" si="125"/>
        <v>2200108</v>
      </c>
    </row>
    <row r="1136" s="529" customFormat="1" ht="34.9" customHeight="1" spans="1:12">
      <c r="A1136" s="484">
        <v>2200109</v>
      </c>
      <c r="B1136" s="243" t="s">
        <v>992</v>
      </c>
      <c r="C1136" s="561">
        <v>0</v>
      </c>
      <c r="D1136" s="561">
        <v>31</v>
      </c>
      <c r="E1136" s="478">
        <v>31</v>
      </c>
      <c r="F1136" s="477" t="str">
        <f t="shared" si="119"/>
        <v/>
      </c>
      <c r="G1136" s="477">
        <f t="shared" si="120"/>
        <v>1</v>
      </c>
      <c r="H1136" s="731" t="str">
        <f t="shared" si="121"/>
        <v>是</v>
      </c>
      <c r="I1136" s="732" t="str">
        <f t="shared" si="122"/>
        <v>项</v>
      </c>
      <c r="J1136" s="686" t="str">
        <f t="shared" si="123"/>
        <v>220</v>
      </c>
      <c r="K1136" s="686" t="str">
        <f t="shared" si="124"/>
        <v>22001</v>
      </c>
      <c r="L1136" s="686" t="str">
        <f t="shared" si="125"/>
        <v>2200109</v>
      </c>
    </row>
    <row r="1137" s="529" customFormat="1" ht="34.9" hidden="1" customHeight="1" spans="1:12">
      <c r="A1137" s="484">
        <v>2200112</v>
      </c>
      <c r="B1137" s="243" t="s">
        <v>993</v>
      </c>
      <c r="C1137" s="300">
        <v>0</v>
      </c>
      <c r="D1137" s="301">
        <v>0</v>
      </c>
      <c r="E1137" s="548">
        <v>0</v>
      </c>
      <c r="F1137" s="477" t="str">
        <f t="shared" si="119"/>
        <v/>
      </c>
      <c r="G1137" s="477" t="str">
        <f t="shared" si="120"/>
        <v/>
      </c>
      <c r="H1137" s="731" t="str">
        <f t="shared" si="121"/>
        <v>否</v>
      </c>
      <c r="I1137" s="732" t="str">
        <f t="shared" si="122"/>
        <v>项</v>
      </c>
      <c r="J1137" s="686" t="str">
        <f t="shared" si="123"/>
        <v>220</v>
      </c>
      <c r="K1137" s="686" t="str">
        <f t="shared" si="124"/>
        <v>22001</v>
      </c>
      <c r="L1137" s="686" t="str">
        <f t="shared" si="125"/>
        <v>2200112</v>
      </c>
    </row>
    <row r="1138" s="529" customFormat="1" ht="34.9" hidden="1" customHeight="1" spans="1:12">
      <c r="A1138" s="484">
        <v>2200113</v>
      </c>
      <c r="B1138" s="243" t="s">
        <v>994</v>
      </c>
      <c r="C1138" s="300">
        <v>0</v>
      </c>
      <c r="D1138" s="301">
        <v>0</v>
      </c>
      <c r="E1138" s="548">
        <v>0</v>
      </c>
      <c r="F1138" s="477" t="str">
        <f t="shared" si="119"/>
        <v/>
      </c>
      <c r="G1138" s="477" t="str">
        <f t="shared" si="120"/>
        <v/>
      </c>
      <c r="H1138" s="731" t="str">
        <f t="shared" si="121"/>
        <v>否</v>
      </c>
      <c r="I1138" s="732" t="str">
        <f t="shared" si="122"/>
        <v>项</v>
      </c>
      <c r="J1138" s="686" t="str">
        <f t="shared" si="123"/>
        <v>220</v>
      </c>
      <c r="K1138" s="686" t="str">
        <f t="shared" si="124"/>
        <v>22001</v>
      </c>
      <c r="L1138" s="686" t="str">
        <f t="shared" si="125"/>
        <v>2200113</v>
      </c>
    </row>
    <row r="1139" s="529" customFormat="1" ht="34.9" hidden="1" customHeight="1" spans="1:12">
      <c r="A1139" s="484">
        <v>2200114</v>
      </c>
      <c r="B1139" s="243" t="s">
        <v>995</v>
      </c>
      <c r="C1139" s="300">
        <v>0</v>
      </c>
      <c r="D1139" s="301">
        <v>0</v>
      </c>
      <c r="E1139" s="301">
        <v>0</v>
      </c>
      <c r="F1139" s="477" t="str">
        <f t="shared" si="119"/>
        <v/>
      </c>
      <c r="G1139" s="477" t="str">
        <f t="shared" si="120"/>
        <v/>
      </c>
      <c r="H1139" s="731" t="str">
        <f t="shared" si="121"/>
        <v>否</v>
      </c>
      <c r="I1139" s="732" t="str">
        <f t="shared" si="122"/>
        <v>项</v>
      </c>
      <c r="J1139" s="686" t="str">
        <f t="shared" si="123"/>
        <v>220</v>
      </c>
      <c r="K1139" s="686" t="str">
        <f t="shared" si="124"/>
        <v>22001</v>
      </c>
      <c r="L1139" s="686" t="str">
        <f t="shared" si="125"/>
        <v>2200114</v>
      </c>
    </row>
    <row r="1140" s="529" customFormat="1" ht="34.9" hidden="1" customHeight="1" spans="1:12">
      <c r="A1140" s="484">
        <v>2200115</v>
      </c>
      <c r="B1140" s="243" t="s">
        <v>996</v>
      </c>
      <c r="C1140" s="300">
        <v>0</v>
      </c>
      <c r="D1140" s="301">
        <v>0</v>
      </c>
      <c r="E1140" s="548">
        <v>0</v>
      </c>
      <c r="F1140" s="477" t="str">
        <f t="shared" si="119"/>
        <v/>
      </c>
      <c r="G1140" s="477" t="str">
        <f t="shared" si="120"/>
        <v/>
      </c>
      <c r="H1140" s="731" t="str">
        <f t="shared" si="121"/>
        <v>否</v>
      </c>
      <c r="I1140" s="732" t="str">
        <f t="shared" si="122"/>
        <v>项</v>
      </c>
      <c r="J1140" s="686" t="str">
        <f t="shared" si="123"/>
        <v>220</v>
      </c>
      <c r="K1140" s="686" t="str">
        <f t="shared" si="124"/>
        <v>22001</v>
      </c>
      <c r="L1140" s="686" t="str">
        <f t="shared" si="125"/>
        <v>2200115</v>
      </c>
    </row>
    <row r="1141" s="529" customFormat="1" ht="34.9" hidden="1" customHeight="1" spans="1:12">
      <c r="A1141" s="484">
        <v>2200116</v>
      </c>
      <c r="B1141" s="243" t="s">
        <v>997</v>
      </c>
      <c r="C1141" s="300">
        <v>0</v>
      </c>
      <c r="D1141" s="301">
        <v>0</v>
      </c>
      <c r="E1141" s="548">
        <v>0</v>
      </c>
      <c r="F1141" s="477" t="str">
        <f t="shared" si="119"/>
        <v/>
      </c>
      <c r="G1141" s="477" t="str">
        <f t="shared" si="120"/>
        <v/>
      </c>
      <c r="H1141" s="731" t="str">
        <f t="shared" si="121"/>
        <v>否</v>
      </c>
      <c r="I1141" s="732" t="str">
        <f t="shared" si="122"/>
        <v>项</v>
      </c>
      <c r="J1141" s="686" t="str">
        <f t="shared" si="123"/>
        <v>220</v>
      </c>
      <c r="K1141" s="686" t="str">
        <f t="shared" si="124"/>
        <v>22001</v>
      </c>
      <c r="L1141" s="686" t="str">
        <f t="shared" si="125"/>
        <v>2200116</v>
      </c>
    </row>
    <row r="1142" s="529" customFormat="1" ht="34.9" hidden="1" customHeight="1" spans="1:12">
      <c r="A1142" s="484">
        <v>2200119</v>
      </c>
      <c r="B1142" s="243" t="s">
        <v>998</v>
      </c>
      <c r="C1142" s="300">
        <v>0</v>
      </c>
      <c r="D1142" s="301">
        <v>0</v>
      </c>
      <c r="E1142" s="301">
        <v>0</v>
      </c>
      <c r="F1142" s="477" t="str">
        <f t="shared" si="119"/>
        <v/>
      </c>
      <c r="G1142" s="477" t="str">
        <f t="shared" si="120"/>
        <v/>
      </c>
      <c r="H1142" s="731" t="str">
        <f t="shared" si="121"/>
        <v>否</v>
      </c>
      <c r="I1142" s="732" t="str">
        <f t="shared" si="122"/>
        <v>项</v>
      </c>
      <c r="J1142" s="686" t="str">
        <f t="shared" si="123"/>
        <v>220</v>
      </c>
      <c r="K1142" s="686" t="str">
        <f t="shared" si="124"/>
        <v>22001</v>
      </c>
      <c r="L1142" s="686" t="str">
        <f t="shared" si="125"/>
        <v>2200119</v>
      </c>
    </row>
    <row r="1143" s="529" customFormat="1" ht="34.9" hidden="1" customHeight="1" spans="1:12">
      <c r="A1143" s="484">
        <v>2200120</v>
      </c>
      <c r="B1143" s="243" t="s">
        <v>999</v>
      </c>
      <c r="C1143" s="300">
        <v>0</v>
      </c>
      <c r="D1143" s="301">
        <v>0</v>
      </c>
      <c r="E1143" s="548">
        <v>0</v>
      </c>
      <c r="F1143" s="477" t="str">
        <f t="shared" si="119"/>
        <v/>
      </c>
      <c r="G1143" s="477" t="str">
        <f t="shared" si="120"/>
        <v/>
      </c>
      <c r="H1143" s="731" t="str">
        <f t="shared" si="121"/>
        <v>否</v>
      </c>
      <c r="I1143" s="732" t="str">
        <f t="shared" si="122"/>
        <v>项</v>
      </c>
      <c r="J1143" s="686" t="str">
        <f t="shared" si="123"/>
        <v>220</v>
      </c>
      <c r="K1143" s="686" t="str">
        <f t="shared" si="124"/>
        <v>22001</v>
      </c>
      <c r="L1143" s="686" t="str">
        <f t="shared" si="125"/>
        <v>2200120</v>
      </c>
    </row>
    <row r="1144" s="529" customFormat="1" ht="34.9" hidden="1" customHeight="1" spans="1:12">
      <c r="A1144" s="484">
        <v>2200121</v>
      </c>
      <c r="B1144" s="243" t="s">
        <v>1000</v>
      </c>
      <c r="C1144" s="300">
        <v>0</v>
      </c>
      <c r="D1144" s="301">
        <v>0</v>
      </c>
      <c r="E1144" s="548">
        <v>0</v>
      </c>
      <c r="F1144" s="477" t="str">
        <f t="shared" si="119"/>
        <v/>
      </c>
      <c r="G1144" s="477" t="str">
        <f t="shared" si="120"/>
        <v/>
      </c>
      <c r="H1144" s="731" t="str">
        <f t="shared" si="121"/>
        <v>否</v>
      </c>
      <c r="I1144" s="732" t="str">
        <f t="shared" si="122"/>
        <v>项</v>
      </c>
      <c r="J1144" s="686" t="str">
        <f t="shared" si="123"/>
        <v>220</v>
      </c>
      <c r="K1144" s="686" t="str">
        <f t="shared" si="124"/>
        <v>22001</v>
      </c>
      <c r="L1144" s="686" t="str">
        <f t="shared" si="125"/>
        <v>2200121</v>
      </c>
    </row>
    <row r="1145" s="529" customFormat="1" ht="34.9" hidden="1" customHeight="1" spans="1:12">
      <c r="A1145" s="733">
        <v>2200122</v>
      </c>
      <c r="B1145" s="347" t="s">
        <v>1001</v>
      </c>
      <c r="C1145" s="314">
        <v>0</v>
      </c>
      <c r="D1145" s="716">
        <v>0</v>
      </c>
      <c r="E1145" s="716">
        <v>0</v>
      </c>
      <c r="F1145" s="471" t="str">
        <f t="shared" si="119"/>
        <v/>
      </c>
      <c r="G1145" s="471" t="str">
        <f t="shared" si="120"/>
        <v/>
      </c>
      <c r="H1145" s="731" t="str">
        <f t="shared" si="121"/>
        <v>否</v>
      </c>
      <c r="I1145" s="732" t="str">
        <f t="shared" si="122"/>
        <v>项</v>
      </c>
      <c r="J1145" s="686" t="str">
        <f t="shared" si="123"/>
        <v>220</v>
      </c>
      <c r="K1145" s="686" t="str">
        <f t="shared" si="124"/>
        <v>22001</v>
      </c>
      <c r="L1145" s="686" t="str">
        <f t="shared" si="125"/>
        <v>2200122</v>
      </c>
    </row>
    <row r="1146" s="529" customFormat="1" ht="34.9" hidden="1" customHeight="1" spans="1:12">
      <c r="A1146" s="484">
        <v>2200123</v>
      </c>
      <c r="B1146" s="243" t="s">
        <v>1002</v>
      </c>
      <c r="C1146" s="300">
        <v>0</v>
      </c>
      <c r="D1146" s="301">
        <v>0</v>
      </c>
      <c r="E1146" s="548">
        <v>0</v>
      </c>
      <c r="F1146" s="477" t="str">
        <f t="shared" si="119"/>
        <v/>
      </c>
      <c r="G1146" s="477" t="str">
        <f t="shared" si="120"/>
        <v/>
      </c>
      <c r="H1146" s="731" t="str">
        <f t="shared" si="121"/>
        <v>否</v>
      </c>
      <c r="I1146" s="732" t="str">
        <f t="shared" si="122"/>
        <v>项</v>
      </c>
      <c r="J1146" s="686" t="str">
        <f t="shared" si="123"/>
        <v>220</v>
      </c>
      <c r="K1146" s="686" t="str">
        <f t="shared" si="124"/>
        <v>22001</v>
      </c>
      <c r="L1146" s="686" t="str">
        <f t="shared" si="125"/>
        <v>2200123</v>
      </c>
    </row>
    <row r="1147" s="529" customFormat="1" ht="34.9" hidden="1" customHeight="1" spans="1:12">
      <c r="A1147" s="484">
        <v>2200124</v>
      </c>
      <c r="B1147" s="243" t="s">
        <v>1003</v>
      </c>
      <c r="C1147" s="300">
        <v>0</v>
      </c>
      <c r="D1147" s="301">
        <v>0</v>
      </c>
      <c r="E1147" s="548">
        <v>0</v>
      </c>
      <c r="F1147" s="477" t="str">
        <f t="shared" si="119"/>
        <v/>
      </c>
      <c r="G1147" s="477" t="str">
        <f t="shared" si="120"/>
        <v/>
      </c>
      <c r="H1147" s="731" t="str">
        <f t="shared" si="121"/>
        <v>否</v>
      </c>
      <c r="I1147" s="732" t="str">
        <f t="shared" si="122"/>
        <v>项</v>
      </c>
      <c r="J1147" s="686" t="str">
        <f t="shared" si="123"/>
        <v>220</v>
      </c>
      <c r="K1147" s="686" t="str">
        <f t="shared" si="124"/>
        <v>22001</v>
      </c>
      <c r="L1147" s="686" t="str">
        <f t="shared" si="125"/>
        <v>2200124</v>
      </c>
    </row>
    <row r="1148" s="529" customFormat="1" ht="34.9" hidden="1" customHeight="1" spans="1:12">
      <c r="A1148" s="484">
        <v>2200125</v>
      </c>
      <c r="B1148" s="243" t="s">
        <v>1004</v>
      </c>
      <c r="C1148" s="300">
        <v>0</v>
      </c>
      <c r="D1148" s="301">
        <v>0</v>
      </c>
      <c r="E1148" s="548">
        <v>0</v>
      </c>
      <c r="F1148" s="477" t="str">
        <f t="shared" si="119"/>
        <v/>
      </c>
      <c r="G1148" s="477" t="str">
        <f t="shared" si="120"/>
        <v/>
      </c>
      <c r="H1148" s="731" t="str">
        <f t="shared" si="121"/>
        <v>否</v>
      </c>
      <c r="I1148" s="732" t="str">
        <f t="shared" si="122"/>
        <v>项</v>
      </c>
      <c r="J1148" s="686" t="str">
        <f t="shared" si="123"/>
        <v>220</v>
      </c>
      <c r="K1148" s="686" t="str">
        <f t="shared" si="124"/>
        <v>22001</v>
      </c>
      <c r="L1148" s="686" t="str">
        <f t="shared" si="125"/>
        <v>2200125</v>
      </c>
    </row>
    <row r="1149" s="529" customFormat="1" ht="34.9" hidden="1" customHeight="1" spans="1:12">
      <c r="A1149" s="484">
        <v>2200126</v>
      </c>
      <c r="B1149" s="243" t="s">
        <v>1005</v>
      </c>
      <c r="C1149" s="300">
        <v>0</v>
      </c>
      <c r="D1149" s="301">
        <v>0</v>
      </c>
      <c r="E1149" s="548">
        <v>0</v>
      </c>
      <c r="F1149" s="477" t="str">
        <f t="shared" si="119"/>
        <v/>
      </c>
      <c r="G1149" s="477" t="str">
        <f t="shared" si="120"/>
        <v/>
      </c>
      <c r="H1149" s="731" t="str">
        <f t="shared" si="121"/>
        <v>否</v>
      </c>
      <c r="I1149" s="732" t="str">
        <f t="shared" si="122"/>
        <v>项</v>
      </c>
      <c r="J1149" s="686" t="str">
        <f t="shared" si="123"/>
        <v>220</v>
      </c>
      <c r="K1149" s="686" t="str">
        <f t="shared" si="124"/>
        <v>22001</v>
      </c>
      <c r="L1149" s="686" t="str">
        <f t="shared" si="125"/>
        <v>2200126</v>
      </c>
    </row>
    <row r="1150" s="529" customFormat="1" ht="34.9" hidden="1" customHeight="1" spans="1:12">
      <c r="A1150" s="484">
        <v>2200127</v>
      </c>
      <c r="B1150" s="243" t="s">
        <v>1006</v>
      </c>
      <c r="C1150" s="300">
        <v>0</v>
      </c>
      <c r="D1150" s="301">
        <v>0</v>
      </c>
      <c r="E1150" s="548">
        <v>0</v>
      </c>
      <c r="F1150" s="477" t="str">
        <f t="shared" si="119"/>
        <v/>
      </c>
      <c r="G1150" s="477" t="str">
        <f t="shared" si="120"/>
        <v/>
      </c>
      <c r="H1150" s="731" t="str">
        <f t="shared" si="121"/>
        <v>否</v>
      </c>
      <c r="I1150" s="732" t="str">
        <f t="shared" si="122"/>
        <v>项</v>
      </c>
      <c r="J1150" s="686" t="str">
        <f t="shared" si="123"/>
        <v>220</v>
      </c>
      <c r="K1150" s="686" t="str">
        <f t="shared" si="124"/>
        <v>22001</v>
      </c>
      <c r="L1150" s="686" t="str">
        <f t="shared" si="125"/>
        <v>2200127</v>
      </c>
    </row>
    <row r="1151" s="529" customFormat="1" ht="34.9" hidden="1" customHeight="1" spans="1:12">
      <c r="A1151" s="484">
        <v>2200128</v>
      </c>
      <c r="B1151" s="243" t="s">
        <v>1007</v>
      </c>
      <c r="C1151" s="300">
        <v>0</v>
      </c>
      <c r="D1151" s="301">
        <v>0</v>
      </c>
      <c r="E1151" s="548">
        <v>0</v>
      </c>
      <c r="F1151" s="477" t="str">
        <f t="shared" si="119"/>
        <v/>
      </c>
      <c r="G1151" s="477" t="str">
        <f t="shared" si="120"/>
        <v/>
      </c>
      <c r="H1151" s="731" t="str">
        <f t="shared" si="121"/>
        <v>否</v>
      </c>
      <c r="I1151" s="732" t="str">
        <f t="shared" si="122"/>
        <v>项</v>
      </c>
      <c r="J1151" s="686" t="str">
        <f t="shared" si="123"/>
        <v>220</v>
      </c>
      <c r="K1151" s="686" t="str">
        <f t="shared" si="124"/>
        <v>22001</v>
      </c>
      <c r="L1151" s="686" t="str">
        <f t="shared" si="125"/>
        <v>2200128</v>
      </c>
    </row>
    <row r="1152" s="529" customFormat="1" ht="34.9" hidden="1" customHeight="1" spans="1:12">
      <c r="A1152" s="484">
        <v>2200129</v>
      </c>
      <c r="B1152" s="243" t="s">
        <v>1008</v>
      </c>
      <c r="C1152" s="300">
        <v>0</v>
      </c>
      <c r="D1152" s="301">
        <v>0</v>
      </c>
      <c r="E1152" s="548">
        <v>0</v>
      </c>
      <c r="F1152" s="477" t="str">
        <f t="shared" si="119"/>
        <v/>
      </c>
      <c r="G1152" s="477" t="str">
        <f t="shared" si="120"/>
        <v/>
      </c>
      <c r="H1152" s="731" t="str">
        <f t="shared" si="121"/>
        <v>否</v>
      </c>
      <c r="I1152" s="732" t="str">
        <f t="shared" si="122"/>
        <v>项</v>
      </c>
      <c r="J1152" s="686" t="str">
        <f t="shared" si="123"/>
        <v>220</v>
      </c>
      <c r="K1152" s="686" t="str">
        <f t="shared" si="124"/>
        <v>22001</v>
      </c>
      <c r="L1152" s="686" t="str">
        <f t="shared" si="125"/>
        <v>2200129</v>
      </c>
    </row>
    <row r="1153" s="529" customFormat="1" ht="34.9" customHeight="1" spans="1:12">
      <c r="A1153" s="484">
        <v>2200150</v>
      </c>
      <c r="B1153" s="243" t="s">
        <v>160</v>
      </c>
      <c r="C1153" s="561">
        <v>464</v>
      </c>
      <c r="D1153" s="561">
        <v>420</v>
      </c>
      <c r="E1153" s="478">
        <v>458</v>
      </c>
      <c r="F1153" s="477">
        <f t="shared" si="119"/>
        <v>-0.0129310344827587</v>
      </c>
      <c r="G1153" s="477">
        <f t="shared" si="120"/>
        <v>1.09047619047619</v>
      </c>
      <c r="H1153" s="731" t="str">
        <f t="shared" si="121"/>
        <v>是</v>
      </c>
      <c r="I1153" s="732" t="str">
        <f t="shared" si="122"/>
        <v>项</v>
      </c>
      <c r="J1153" s="686" t="str">
        <f t="shared" si="123"/>
        <v>220</v>
      </c>
      <c r="K1153" s="686" t="str">
        <f t="shared" si="124"/>
        <v>22001</v>
      </c>
      <c r="L1153" s="686" t="str">
        <f t="shared" si="125"/>
        <v>2200150</v>
      </c>
    </row>
    <row r="1154" s="529" customFormat="1" ht="34.9" customHeight="1" spans="1:12">
      <c r="A1154" s="484">
        <v>2200199</v>
      </c>
      <c r="B1154" s="243" t="s">
        <v>1009</v>
      </c>
      <c r="C1154" s="561">
        <v>4</v>
      </c>
      <c r="D1154" s="561">
        <v>0</v>
      </c>
      <c r="E1154" s="478">
        <v>0</v>
      </c>
      <c r="F1154" s="477">
        <f t="shared" si="119"/>
        <v>-1</v>
      </c>
      <c r="G1154" s="477" t="str">
        <f t="shared" si="120"/>
        <v/>
      </c>
      <c r="H1154" s="731" t="str">
        <f t="shared" si="121"/>
        <v>是</v>
      </c>
      <c r="I1154" s="732" t="str">
        <f t="shared" si="122"/>
        <v>项</v>
      </c>
      <c r="J1154" s="686" t="str">
        <f t="shared" si="123"/>
        <v>220</v>
      </c>
      <c r="K1154" s="686" t="str">
        <f t="shared" si="124"/>
        <v>22001</v>
      </c>
      <c r="L1154" s="686" t="str">
        <f t="shared" si="125"/>
        <v>2200199</v>
      </c>
    </row>
    <row r="1155" s="529" customFormat="1" ht="34.9" customHeight="1" spans="1:12">
      <c r="A1155" s="482">
        <v>22005</v>
      </c>
      <c r="B1155" s="483" t="s">
        <v>1010</v>
      </c>
      <c r="C1155" s="693">
        <f>SUMIFS(C1156:C$1300,$I1156:$I$1300,"项",$K1156:$K$1300,$A1155)</f>
        <v>117</v>
      </c>
      <c r="D1155" s="693">
        <f>SUMIFS(D1156:D$1300,$I1156:$I$1300,"项",$K1156:$K$1300,$A1155)</f>
        <v>39</v>
      </c>
      <c r="E1155" s="693">
        <f>SUMIFS(E1156:E$1300,$I1156:$I$1300,"项",$K1156:$K$1300,$A1155)</f>
        <v>41</v>
      </c>
      <c r="F1155" s="477">
        <f t="shared" si="119"/>
        <v>-0.64957264957265</v>
      </c>
      <c r="G1155" s="477">
        <f t="shared" si="120"/>
        <v>1.05128205128205</v>
      </c>
      <c r="H1155" s="731" t="str">
        <f t="shared" si="121"/>
        <v>是</v>
      </c>
      <c r="I1155" s="732" t="str">
        <f t="shared" si="122"/>
        <v>款</v>
      </c>
      <c r="J1155" s="686" t="str">
        <f t="shared" si="123"/>
        <v>220</v>
      </c>
      <c r="K1155" s="686" t="str">
        <f t="shared" si="124"/>
        <v>22005</v>
      </c>
      <c r="L1155" s="686" t="str">
        <f t="shared" si="125"/>
        <v>22005</v>
      </c>
    </row>
    <row r="1156" s="529" customFormat="1" ht="34.9" customHeight="1" spans="1:12">
      <c r="A1156" s="484">
        <v>2200501</v>
      </c>
      <c r="B1156" s="243" t="s">
        <v>151</v>
      </c>
      <c r="C1156" s="561">
        <v>26</v>
      </c>
      <c r="D1156" s="561">
        <v>23</v>
      </c>
      <c r="E1156" s="561">
        <v>25</v>
      </c>
      <c r="F1156" s="477">
        <f t="shared" si="119"/>
        <v>-0.0384615384615384</v>
      </c>
      <c r="G1156" s="477">
        <f t="shared" si="120"/>
        <v>1.08695652173913</v>
      </c>
      <c r="H1156" s="731" t="str">
        <f t="shared" si="121"/>
        <v>是</v>
      </c>
      <c r="I1156" s="732" t="str">
        <f t="shared" si="122"/>
        <v>项</v>
      </c>
      <c r="J1156" s="686" t="str">
        <f t="shared" si="123"/>
        <v>220</v>
      </c>
      <c r="K1156" s="686" t="str">
        <f t="shared" si="124"/>
        <v>22005</v>
      </c>
      <c r="L1156" s="686" t="str">
        <f t="shared" si="125"/>
        <v>2200501</v>
      </c>
    </row>
    <row r="1157" s="529" customFormat="1" ht="34.9" hidden="1" customHeight="1" spans="1:12">
      <c r="A1157" s="484">
        <v>2200502</v>
      </c>
      <c r="B1157" s="243" t="s">
        <v>152</v>
      </c>
      <c r="C1157" s="300">
        <v>0</v>
      </c>
      <c r="D1157" s="301">
        <v>0</v>
      </c>
      <c r="E1157" s="548">
        <v>0</v>
      </c>
      <c r="F1157" s="477" t="str">
        <f t="shared" ref="F1157:F1220" si="126">IF(C1157&lt;&gt;0,E1157/C1157-1,"")</f>
        <v/>
      </c>
      <c r="G1157" s="477" t="str">
        <f t="shared" ref="G1157:G1220" si="127">IF(D1157&lt;&gt;0,E1157/D1157,"")</f>
        <v/>
      </c>
      <c r="H1157" s="731" t="str">
        <f t="shared" ref="H1157:H1220" si="128">IF(LEN(A1157)=3,"是",IF(B1157&lt;&gt;"",IF(SUM(C1157:E1157)&lt;&gt;0,"是","否"),"是"))</f>
        <v>否</v>
      </c>
      <c r="I1157" s="732" t="str">
        <f t="shared" ref="I1157:I1220" si="129">_xlfn.IFS(LEN(A1157)=3,"类",LEN(A1157)=5,"款",LEN(A1157)=7,"项")</f>
        <v>项</v>
      </c>
      <c r="J1157" s="686" t="str">
        <f t="shared" ref="J1157:J1220" si="130">LEFT(A1157,3)</f>
        <v>220</v>
      </c>
      <c r="K1157" s="686" t="str">
        <f t="shared" ref="K1157:K1220" si="131">LEFT(A1157,5)</f>
        <v>22005</v>
      </c>
      <c r="L1157" s="686" t="str">
        <f t="shared" ref="L1157:L1220" si="132">LEFT(A1157,7)</f>
        <v>2200502</v>
      </c>
    </row>
    <row r="1158" s="529" customFormat="1" ht="34.9" hidden="1" customHeight="1" spans="1:12">
      <c r="A1158" s="484">
        <v>2200503</v>
      </c>
      <c r="B1158" s="243" t="s">
        <v>153</v>
      </c>
      <c r="C1158" s="300">
        <v>0</v>
      </c>
      <c r="D1158" s="301">
        <v>0</v>
      </c>
      <c r="E1158" s="548">
        <v>0</v>
      </c>
      <c r="F1158" s="477" t="str">
        <f t="shared" si="126"/>
        <v/>
      </c>
      <c r="G1158" s="477" t="str">
        <f t="shared" si="127"/>
        <v/>
      </c>
      <c r="H1158" s="731" t="str">
        <f t="shared" si="128"/>
        <v>否</v>
      </c>
      <c r="I1158" s="732" t="str">
        <f t="shared" si="129"/>
        <v>项</v>
      </c>
      <c r="J1158" s="686" t="str">
        <f t="shared" si="130"/>
        <v>220</v>
      </c>
      <c r="K1158" s="686" t="str">
        <f t="shared" si="131"/>
        <v>22005</v>
      </c>
      <c r="L1158" s="686" t="str">
        <f t="shared" si="132"/>
        <v>2200503</v>
      </c>
    </row>
    <row r="1159" s="529" customFormat="1" ht="34.9" customHeight="1" spans="1:12">
      <c r="A1159" s="484">
        <v>2200504</v>
      </c>
      <c r="B1159" s="243" t="s">
        <v>1011</v>
      </c>
      <c r="C1159" s="561">
        <v>16</v>
      </c>
      <c r="D1159" s="561">
        <v>16</v>
      </c>
      <c r="E1159" s="478">
        <v>16</v>
      </c>
      <c r="F1159" s="477">
        <f t="shared" si="126"/>
        <v>0</v>
      </c>
      <c r="G1159" s="477">
        <f t="shared" si="127"/>
        <v>1</v>
      </c>
      <c r="H1159" s="731" t="str">
        <f t="shared" si="128"/>
        <v>是</v>
      </c>
      <c r="I1159" s="732" t="str">
        <f t="shared" si="129"/>
        <v>项</v>
      </c>
      <c r="J1159" s="686" t="str">
        <f t="shared" si="130"/>
        <v>220</v>
      </c>
      <c r="K1159" s="686" t="str">
        <f t="shared" si="131"/>
        <v>22005</v>
      </c>
      <c r="L1159" s="686" t="str">
        <f t="shared" si="132"/>
        <v>2200504</v>
      </c>
    </row>
    <row r="1160" s="529" customFormat="1" ht="34.9" hidden="1" customHeight="1" spans="1:12">
      <c r="A1160" s="484">
        <v>2200506</v>
      </c>
      <c r="B1160" s="243" t="s">
        <v>1012</v>
      </c>
      <c r="C1160" s="300">
        <v>0</v>
      </c>
      <c r="D1160" s="301">
        <v>0</v>
      </c>
      <c r="E1160" s="548">
        <v>0</v>
      </c>
      <c r="F1160" s="477" t="str">
        <f t="shared" si="126"/>
        <v/>
      </c>
      <c r="G1160" s="477" t="str">
        <f t="shared" si="127"/>
        <v/>
      </c>
      <c r="H1160" s="731" t="str">
        <f t="shared" si="128"/>
        <v>否</v>
      </c>
      <c r="I1160" s="732" t="str">
        <f t="shared" si="129"/>
        <v>项</v>
      </c>
      <c r="J1160" s="686" t="str">
        <f t="shared" si="130"/>
        <v>220</v>
      </c>
      <c r="K1160" s="686" t="str">
        <f t="shared" si="131"/>
        <v>22005</v>
      </c>
      <c r="L1160" s="686" t="str">
        <f t="shared" si="132"/>
        <v>2200506</v>
      </c>
    </row>
    <row r="1161" s="529" customFormat="1" ht="34.9" hidden="1" customHeight="1" spans="1:12">
      <c r="A1161" s="484">
        <v>2200507</v>
      </c>
      <c r="B1161" s="243" t="s">
        <v>1013</v>
      </c>
      <c r="C1161" s="300">
        <v>0</v>
      </c>
      <c r="D1161" s="301">
        <v>0</v>
      </c>
      <c r="E1161" s="548">
        <v>0</v>
      </c>
      <c r="F1161" s="477" t="str">
        <f t="shared" si="126"/>
        <v/>
      </c>
      <c r="G1161" s="477" t="str">
        <f t="shared" si="127"/>
        <v/>
      </c>
      <c r="H1161" s="731" t="str">
        <f t="shared" si="128"/>
        <v>否</v>
      </c>
      <c r="I1161" s="732" t="str">
        <f t="shared" si="129"/>
        <v>项</v>
      </c>
      <c r="J1161" s="686" t="str">
        <f t="shared" si="130"/>
        <v>220</v>
      </c>
      <c r="K1161" s="686" t="str">
        <f t="shared" si="131"/>
        <v>22005</v>
      </c>
      <c r="L1161" s="686" t="str">
        <f t="shared" si="132"/>
        <v>2200507</v>
      </c>
    </row>
    <row r="1162" s="529" customFormat="1" ht="34.9" hidden="1" customHeight="1" spans="1:12">
      <c r="A1162" s="484">
        <v>2200508</v>
      </c>
      <c r="B1162" s="243" t="s">
        <v>1014</v>
      </c>
      <c r="C1162" s="300">
        <v>0</v>
      </c>
      <c r="D1162" s="301">
        <v>0</v>
      </c>
      <c r="E1162" s="548">
        <v>0</v>
      </c>
      <c r="F1162" s="477" t="str">
        <f t="shared" si="126"/>
        <v/>
      </c>
      <c r="G1162" s="477" t="str">
        <f t="shared" si="127"/>
        <v/>
      </c>
      <c r="H1162" s="731" t="str">
        <f t="shared" si="128"/>
        <v>否</v>
      </c>
      <c r="I1162" s="732" t="str">
        <f t="shared" si="129"/>
        <v>项</v>
      </c>
      <c r="J1162" s="686" t="str">
        <f t="shared" si="130"/>
        <v>220</v>
      </c>
      <c r="K1162" s="686" t="str">
        <f t="shared" si="131"/>
        <v>22005</v>
      </c>
      <c r="L1162" s="686" t="str">
        <f t="shared" si="132"/>
        <v>2200508</v>
      </c>
    </row>
    <row r="1163" s="529" customFormat="1" ht="34.9" customHeight="1" spans="1:12">
      <c r="A1163" s="484">
        <v>2200509</v>
      </c>
      <c r="B1163" s="243" t="s">
        <v>1015</v>
      </c>
      <c r="C1163" s="561">
        <v>75</v>
      </c>
      <c r="D1163" s="561">
        <v>0</v>
      </c>
      <c r="E1163" s="478">
        <v>0</v>
      </c>
      <c r="F1163" s="477">
        <f t="shared" si="126"/>
        <v>-1</v>
      </c>
      <c r="G1163" s="477" t="str">
        <f t="shared" si="127"/>
        <v/>
      </c>
      <c r="H1163" s="731" t="str">
        <f t="shared" si="128"/>
        <v>是</v>
      </c>
      <c r="I1163" s="732" t="str">
        <f t="shared" si="129"/>
        <v>项</v>
      </c>
      <c r="J1163" s="686" t="str">
        <f t="shared" si="130"/>
        <v>220</v>
      </c>
      <c r="K1163" s="686" t="str">
        <f t="shared" si="131"/>
        <v>22005</v>
      </c>
      <c r="L1163" s="686" t="str">
        <f t="shared" si="132"/>
        <v>2200509</v>
      </c>
    </row>
    <row r="1164" s="529" customFormat="1" ht="34.9" hidden="1" customHeight="1" spans="1:12">
      <c r="A1164" s="484">
        <v>2200510</v>
      </c>
      <c r="B1164" s="243" t="s">
        <v>1016</v>
      </c>
      <c r="C1164" s="300">
        <v>0</v>
      </c>
      <c r="D1164" s="301">
        <v>0</v>
      </c>
      <c r="E1164" s="548">
        <v>0</v>
      </c>
      <c r="F1164" s="477" t="str">
        <f t="shared" si="126"/>
        <v/>
      </c>
      <c r="G1164" s="477" t="str">
        <f t="shared" si="127"/>
        <v/>
      </c>
      <c r="H1164" s="731" t="str">
        <f t="shared" si="128"/>
        <v>否</v>
      </c>
      <c r="I1164" s="732" t="str">
        <f t="shared" si="129"/>
        <v>项</v>
      </c>
      <c r="J1164" s="686" t="str">
        <f t="shared" si="130"/>
        <v>220</v>
      </c>
      <c r="K1164" s="686" t="str">
        <f t="shared" si="131"/>
        <v>22005</v>
      </c>
      <c r="L1164" s="686" t="str">
        <f t="shared" si="132"/>
        <v>2200510</v>
      </c>
    </row>
    <row r="1165" s="529" customFormat="1" ht="34.9" hidden="1" customHeight="1" spans="1:12">
      <c r="A1165" s="484">
        <v>2200511</v>
      </c>
      <c r="B1165" s="243" t="s">
        <v>1017</v>
      </c>
      <c r="C1165" s="300">
        <v>0</v>
      </c>
      <c r="D1165" s="301">
        <v>0</v>
      </c>
      <c r="E1165" s="548">
        <v>0</v>
      </c>
      <c r="F1165" s="477" t="str">
        <f t="shared" si="126"/>
        <v/>
      </c>
      <c r="G1165" s="477" t="str">
        <f t="shared" si="127"/>
        <v/>
      </c>
      <c r="H1165" s="731" t="str">
        <f t="shared" si="128"/>
        <v>否</v>
      </c>
      <c r="I1165" s="732" t="str">
        <f t="shared" si="129"/>
        <v>项</v>
      </c>
      <c r="J1165" s="686" t="str">
        <f t="shared" si="130"/>
        <v>220</v>
      </c>
      <c r="K1165" s="686" t="str">
        <f t="shared" si="131"/>
        <v>22005</v>
      </c>
      <c r="L1165" s="686" t="str">
        <f t="shared" si="132"/>
        <v>2200511</v>
      </c>
    </row>
    <row r="1166" s="529" customFormat="1" ht="34.9" hidden="1" customHeight="1" spans="1:12">
      <c r="A1166" s="484">
        <v>2200512</v>
      </c>
      <c r="B1166" s="243" t="s">
        <v>1018</v>
      </c>
      <c r="C1166" s="300">
        <v>0</v>
      </c>
      <c r="D1166" s="301">
        <v>0</v>
      </c>
      <c r="E1166" s="548">
        <v>0</v>
      </c>
      <c r="F1166" s="477" t="str">
        <f t="shared" si="126"/>
        <v/>
      </c>
      <c r="G1166" s="477" t="str">
        <f t="shared" si="127"/>
        <v/>
      </c>
      <c r="H1166" s="731" t="str">
        <f t="shared" si="128"/>
        <v>否</v>
      </c>
      <c r="I1166" s="732" t="str">
        <f t="shared" si="129"/>
        <v>项</v>
      </c>
      <c r="J1166" s="686" t="str">
        <f t="shared" si="130"/>
        <v>220</v>
      </c>
      <c r="K1166" s="686" t="str">
        <f t="shared" si="131"/>
        <v>22005</v>
      </c>
      <c r="L1166" s="686" t="str">
        <f t="shared" si="132"/>
        <v>2200512</v>
      </c>
    </row>
    <row r="1167" s="529" customFormat="1" ht="34.9" hidden="1" customHeight="1" spans="1:12">
      <c r="A1167" s="484">
        <v>2200513</v>
      </c>
      <c r="B1167" s="243" t="s">
        <v>1019</v>
      </c>
      <c r="C1167" s="300">
        <v>0</v>
      </c>
      <c r="D1167" s="301">
        <v>0</v>
      </c>
      <c r="E1167" s="548">
        <v>0</v>
      </c>
      <c r="F1167" s="477" t="str">
        <f t="shared" si="126"/>
        <v/>
      </c>
      <c r="G1167" s="477" t="str">
        <f t="shared" si="127"/>
        <v/>
      </c>
      <c r="H1167" s="731" t="str">
        <f t="shared" si="128"/>
        <v>否</v>
      </c>
      <c r="I1167" s="732" t="str">
        <f t="shared" si="129"/>
        <v>项</v>
      </c>
      <c r="J1167" s="686" t="str">
        <f t="shared" si="130"/>
        <v>220</v>
      </c>
      <c r="K1167" s="686" t="str">
        <f t="shared" si="131"/>
        <v>22005</v>
      </c>
      <c r="L1167" s="686" t="str">
        <f t="shared" si="132"/>
        <v>2200513</v>
      </c>
    </row>
    <row r="1168" s="529" customFormat="1" ht="34.9" hidden="1" customHeight="1" spans="1:12">
      <c r="A1168" s="484">
        <v>2200514</v>
      </c>
      <c r="B1168" s="243" t="s">
        <v>1020</v>
      </c>
      <c r="C1168" s="300">
        <v>0</v>
      </c>
      <c r="D1168" s="301">
        <v>0</v>
      </c>
      <c r="E1168" s="548">
        <v>0</v>
      </c>
      <c r="F1168" s="477" t="str">
        <f t="shared" si="126"/>
        <v/>
      </c>
      <c r="G1168" s="477" t="str">
        <f t="shared" si="127"/>
        <v/>
      </c>
      <c r="H1168" s="731" t="str">
        <f t="shared" si="128"/>
        <v>否</v>
      </c>
      <c r="I1168" s="732" t="str">
        <f t="shared" si="129"/>
        <v>项</v>
      </c>
      <c r="J1168" s="686" t="str">
        <f t="shared" si="130"/>
        <v>220</v>
      </c>
      <c r="K1168" s="686" t="str">
        <f t="shared" si="131"/>
        <v>22005</v>
      </c>
      <c r="L1168" s="686" t="str">
        <f t="shared" si="132"/>
        <v>2200514</v>
      </c>
    </row>
    <row r="1169" s="529" customFormat="1" ht="34.9" hidden="1" customHeight="1" spans="1:12">
      <c r="A1169" s="484">
        <v>2200599</v>
      </c>
      <c r="B1169" s="243" t="s">
        <v>1021</v>
      </c>
      <c r="C1169" s="300">
        <v>0</v>
      </c>
      <c r="D1169" s="301">
        <v>0</v>
      </c>
      <c r="E1169" s="548">
        <v>0</v>
      </c>
      <c r="F1169" s="477" t="str">
        <f t="shared" si="126"/>
        <v/>
      </c>
      <c r="G1169" s="477" t="str">
        <f t="shared" si="127"/>
        <v/>
      </c>
      <c r="H1169" s="731" t="str">
        <f t="shared" si="128"/>
        <v>否</v>
      </c>
      <c r="I1169" s="732" t="str">
        <f t="shared" si="129"/>
        <v>项</v>
      </c>
      <c r="J1169" s="686" t="str">
        <f t="shared" si="130"/>
        <v>220</v>
      </c>
      <c r="K1169" s="686" t="str">
        <f t="shared" si="131"/>
        <v>22005</v>
      </c>
      <c r="L1169" s="686" t="str">
        <f t="shared" si="132"/>
        <v>2200599</v>
      </c>
    </row>
    <row r="1170" s="529" customFormat="1" ht="34.9" hidden="1" customHeight="1" spans="1:12">
      <c r="A1170" s="482">
        <v>22099</v>
      </c>
      <c r="B1170" s="483" t="s">
        <v>1022</v>
      </c>
      <c r="C1170" s="297">
        <f>SUMIFS(C1171:C$1300,$I1171:$I$1300,"项",$K1171:$K$1300,$A1170)</f>
        <v>0</v>
      </c>
      <c r="D1170" s="297">
        <f>SUMIFS(D1171:D$1300,$I1171:$I$1300,"项",$K1171:$K$1300,$A1170)</f>
        <v>0</v>
      </c>
      <c r="E1170" s="297">
        <f>SUMIFS(E1171:E$1300,$I1171:$I$1300,"项",$K1171:$K$1300,$A1170)</f>
        <v>0</v>
      </c>
      <c r="F1170" s="477" t="str">
        <f t="shared" si="126"/>
        <v/>
      </c>
      <c r="G1170" s="477" t="str">
        <f t="shared" si="127"/>
        <v/>
      </c>
      <c r="H1170" s="731" t="str">
        <f t="shared" si="128"/>
        <v>否</v>
      </c>
      <c r="I1170" s="732" t="str">
        <f t="shared" si="129"/>
        <v>款</v>
      </c>
      <c r="J1170" s="686" t="str">
        <f t="shared" si="130"/>
        <v>220</v>
      </c>
      <c r="K1170" s="686" t="str">
        <f t="shared" si="131"/>
        <v>22099</v>
      </c>
      <c r="L1170" s="686" t="str">
        <f t="shared" si="132"/>
        <v>22099</v>
      </c>
    </row>
    <row r="1171" s="529" customFormat="1" ht="34.9" hidden="1" customHeight="1" spans="1:12">
      <c r="A1171" s="484">
        <v>2209999</v>
      </c>
      <c r="B1171" s="243" t="s">
        <v>1023</v>
      </c>
      <c r="C1171" s="300">
        <v>0</v>
      </c>
      <c r="D1171" s="301">
        <v>0</v>
      </c>
      <c r="E1171" s="548">
        <v>0</v>
      </c>
      <c r="F1171" s="477" t="str">
        <f t="shared" si="126"/>
        <v/>
      </c>
      <c r="G1171" s="477" t="str">
        <f t="shared" si="127"/>
        <v/>
      </c>
      <c r="H1171" s="731" t="str">
        <f t="shared" si="128"/>
        <v>否</v>
      </c>
      <c r="I1171" s="732" t="str">
        <f t="shared" si="129"/>
        <v>项</v>
      </c>
      <c r="J1171" s="686" t="str">
        <f t="shared" si="130"/>
        <v>220</v>
      </c>
      <c r="K1171" s="686" t="str">
        <f t="shared" si="131"/>
        <v>22099</v>
      </c>
      <c r="L1171" s="686" t="str">
        <f t="shared" si="132"/>
        <v>2209999</v>
      </c>
    </row>
    <row r="1172" s="529" customFormat="1" ht="34.9" customHeight="1" spans="1:12">
      <c r="A1172" s="730">
        <v>221</v>
      </c>
      <c r="B1172" s="185" t="s">
        <v>119</v>
      </c>
      <c r="C1172" s="353">
        <f>SUMIFS(C1173:C$1300,$I1173:$I$1300,"款",$J1173:$J$1300,$A1172)</f>
        <v>10592</v>
      </c>
      <c r="D1172" s="353">
        <f>SUMIFS(D1173:D$1300,$I1173:$I$1300,"款",$J1173:$J$1300,$A1172)</f>
        <v>16303</v>
      </c>
      <c r="E1172" s="353">
        <f>SUMIFS(E1173:E$1300,$I1173:$I$1300,"款",$J1173:$J$1300,$A1172)</f>
        <v>15547</v>
      </c>
      <c r="F1172" s="471">
        <f t="shared" si="126"/>
        <v>0.467805891238671</v>
      </c>
      <c r="G1172" s="471">
        <f t="shared" si="127"/>
        <v>0.953628166595105</v>
      </c>
      <c r="H1172" s="731" t="str">
        <f t="shared" si="128"/>
        <v>是</v>
      </c>
      <c r="I1172" s="732" t="str">
        <f t="shared" si="129"/>
        <v>类</v>
      </c>
      <c r="J1172" s="686" t="str">
        <f t="shared" si="130"/>
        <v>221</v>
      </c>
      <c r="K1172" s="686" t="str">
        <f t="shared" si="131"/>
        <v>221</v>
      </c>
      <c r="L1172" s="686" t="str">
        <f t="shared" si="132"/>
        <v>221</v>
      </c>
    </row>
    <row r="1173" s="529" customFormat="1" ht="34.9" customHeight="1" spans="1:12">
      <c r="A1173" s="482">
        <v>22101</v>
      </c>
      <c r="B1173" s="483" t="s">
        <v>1024</v>
      </c>
      <c r="C1173" s="693">
        <f>SUMIFS(C1174:C$1300,$I1174:$I$1300,"项",$K1174:$K$1300,$A1173)</f>
        <v>835</v>
      </c>
      <c r="D1173" s="693">
        <f>SUMIFS(D1174:D$1300,$I1174:$I$1300,"项",$K1174:$K$1300,$A1173)</f>
        <v>6079</v>
      </c>
      <c r="E1173" s="693">
        <f>SUMIFS(E1174:E$1300,$I1174:$I$1300,"项",$K1174:$K$1300,$A1173)</f>
        <v>4539</v>
      </c>
      <c r="F1173" s="477">
        <f t="shared" si="126"/>
        <v>4.43592814371257</v>
      </c>
      <c r="G1173" s="477">
        <f t="shared" si="127"/>
        <v>0.74666886000987</v>
      </c>
      <c r="H1173" s="731" t="str">
        <f t="shared" si="128"/>
        <v>是</v>
      </c>
      <c r="I1173" s="732" t="str">
        <f t="shared" si="129"/>
        <v>款</v>
      </c>
      <c r="J1173" s="686" t="str">
        <f t="shared" si="130"/>
        <v>221</v>
      </c>
      <c r="K1173" s="686" t="str">
        <f t="shared" si="131"/>
        <v>22101</v>
      </c>
      <c r="L1173" s="686" t="str">
        <f t="shared" si="132"/>
        <v>22101</v>
      </c>
    </row>
    <row r="1174" s="529" customFormat="1" ht="34.9" hidden="1" customHeight="1" spans="1:12">
      <c r="A1174" s="484">
        <v>2210101</v>
      </c>
      <c r="B1174" s="243" t="s">
        <v>1025</v>
      </c>
      <c r="C1174" s="300">
        <v>0</v>
      </c>
      <c r="D1174" s="301">
        <v>0</v>
      </c>
      <c r="E1174" s="548">
        <v>0</v>
      </c>
      <c r="F1174" s="477" t="str">
        <f t="shared" si="126"/>
        <v/>
      </c>
      <c r="G1174" s="477" t="str">
        <f t="shared" si="127"/>
        <v/>
      </c>
      <c r="H1174" s="731" t="str">
        <f t="shared" si="128"/>
        <v>否</v>
      </c>
      <c r="I1174" s="732" t="str">
        <f t="shared" si="129"/>
        <v>项</v>
      </c>
      <c r="J1174" s="686" t="str">
        <f t="shared" si="130"/>
        <v>221</v>
      </c>
      <c r="K1174" s="686" t="str">
        <f t="shared" si="131"/>
        <v>22101</v>
      </c>
      <c r="L1174" s="686" t="str">
        <f t="shared" si="132"/>
        <v>2210101</v>
      </c>
    </row>
    <row r="1175" s="529" customFormat="1" ht="34.9" hidden="1" customHeight="1" spans="1:12">
      <c r="A1175" s="484">
        <v>2210102</v>
      </c>
      <c r="B1175" s="243" t="s">
        <v>1026</v>
      </c>
      <c r="C1175" s="300">
        <v>0</v>
      </c>
      <c r="D1175" s="301">
        <v>0</v>
      </c>
      <c r="E1175" s="548">
        <v>0</v>
      </c>
      <c r="F1175" s="477" t="str">
        <f t="shared" si="126"/>
        <v/>
      </c>
      <c r="G1175" s="477" t="str">
        <f t="shared" si="127"/>
        <v/>
      </c>
      <c r="H1175" s="731" t="str">
        <f t="shared" si="128"/>
        <v>否</v>
      </c>
      <c r="I1175" s="732" t="str">
        <f t="shared" si="129"/>
        <v>项</v>
      </c>
      <c r="J1175" s="686" t="str">
        <f t="shared" si="130"/>
        <v>221</v>
      </c>
      <c r="K1175" s="686" t="str">
        <f t="shared" si="131"/>
        <v>22101</v>
      </c>
      <c r="L1175" s="686" t="str">
        <f t="shared" si="132"/>
        <v>2210102</v>
      </c>
    </row>
    <row r="1176" s="529" customFormat="1" ht="34.9" customHeight="1" spans="1:12">
      <c r="A1176" s="484">
        <v>2210103</v>
      </c>
      <c r="B1176" s="243" t="s">
        <v>1027</v>
      </c>
      <c r="C1176" s="561">
        <v>0</v>
      </c>
      <c r="D1176" s="561">
        <v>741</v>
      </c>
      <c r="E1176" s="478">
        <v>650</v>
      </c>
      <c r="F1176" s="477" t="str">
        <f t="shared" si="126"/>
        <v/>
      </c>
      <c r="G1176" s="477">
        <f t="shared" si="127"/>
        <v>0.87719298245614</v>
      </c>
      <c r="H1176" s="731" t="str">
        <f t="shared" si="128"/>
        <v>是</v>
      </c>
      <c r="I1176" s="732" t="str">
        <f t="shared" si="129"/>
        <v>项</v>
      </c>
      <c r="J1176" s="686" t="str">
        <f t="shared" si="130"/>
        <v>221</v>
      </c>
      <c r="K1176" s="686" t="str">
        <f t="shared" si="131"/>
        <v>22101</v>
      </c>
      <c r="L1176" s="686" t="str">
        <f t="shared" si="132"/>
        <v>2210103</v>
      </c>
    </row>
    <row r="1177" s="529" customFormat="1" ht="34.9" hidden="1" customHeight="1" spans="1:12">
      <c r="A1177" s="484">
        <v>2210104</v>
      </c>
      <c r="B1177" s="243" t="s">
        <v>1028</v>
      </c>
      <c r="C1177" s="300">
        <v>0</v>
      </c>
      <c r="D1177" s="301">
        <v>0</v>
      </c>
      <c r="E1177" s="548">
        <v>0</v>
      </c>
      <c r="F1177" s="477" t="str">
        <f t="shared" si="126"/>
        <v/>
      </c>
      <c r="G1177" s="477" t="str">
        <f t="shared" si="127"/>
        <v/>
      </c>
      <c r="H1177" s="731" t="str">
        <f t="shared" si="128"/>
        <v>否</v>
      </c>
      <c r="I1177" s="732" t="str">
        <f t="shared" si="129"/>
        <v>项</v>
      </c>
      <c r="J1177" s="686" t="str">
        <f t="shared" si="130"/>
        <v>221</v>
      </c>
      <c r="K1177" s="686" t="str">
        <f t="shared" si="131"/>
        <v>22101</v>
      </c>
      <c r="L1177" s="686" t="str">
        <f t="shared" si="132"/>
        <v>2210104</v>
      </c>
    </row>
    <row r="1178" s="529" customFormat="1" ht="34.9" customHeight="1" spans="1:12">
      <c r="A1178" s="484">
        <v>2210105</v>
      </c>
      <c r="B1178" s="243" t="s">
        <v>1029</v>
      </c>
      <c r="C1178" s="561">
        <v>35</v>
      </c>
      <c r="D1178" s="561">
        <v>115</v>
      </c>
      <c r="E1178" s="478">
        <v>119</v>
      </c>
      <c r="F1178" s="477">
        <f t="shared" si="126"/>
        <v>2.4</v>
      </c>
      <c r="G1178" s="477">
        <f t="shared" si="127"/>
        <v>1.03478260869565</v>
      </c>
      <c r="H1178" s="731" t="str">
        <f t="shared" si="128"/>
        <v>是</v>
      </c>
      <c r="I1178" s="732" t="str">
        <f t="shared" si="129"/>
        <v>项</v>
      </c>
      <c r="J1178" s="686" t="str">
        <f t="shared" si="130"/>
        <v>221</v>
      </c>
      <c r="K1178" s="686" t="str">
        <f t="shared" si="131"/>
        <v>22101</v>
      </c>
      <c r="L1178" s="686" t="str">
        <f t="shared" si="132"/>
        <v>2210105</v>
      </c>
    </row>
    <row r="1179" s="529" customFormat="1" ht="34.9" hidden="1" customHeight="1" spans="1:12">
      <c r="A1179" s="484">
        <v>2210106</v>
      </c>
      <c r="B1179" s="243" t="s">
        <v>1030</v>
      </c>
      <c r="C1179" s="300">
        <v>0</v>
      </c>
      <c r="D1179" s="301">
        <v>0</v>
      </c>
      <c r="E1179" s="548">
        <v>0</v>
      </c>
      <c r="F1179" s="477" t="str">
        <f t="shared" si="126"/>
        <v/>
      </c>
      <c r="G1179" s="477" t="str">
        <f t="shared" si="127"/>
        <v/>
      </c>
      <c r="H1179" s="731" t="str">
        <f t="shared" si="128"/>
        <v>否</v>
      </c>
      <c r="I1179" s="732" t="str">
        <f t="shared" si="129"/>
        <v>项</v>
      </c>
      <c r="J1179" s="686" t="str">
        <f t="shared" si="130"/>
        <v>221</v>
      </c>
      <c r="K1179" s="686" t="str">
        <f t="shared" si="131"/>
        <v>22101</v>
      </c>
      <c r="L1179" s="686" t="str">
        <f t="shared" si="132"/>
        <v>2210106</v>
      </c>
    </row>
    <row r="1180" s="529" customFormat="1" ht="34.9" hidden="1" customHeight="1" spans="1:12">
      <c r="A1180" s="484">
        <v>2210107</v>
      </c>
      <c r="B1180" s="243" t="s">
        <v>1031</v>
      </c>
      <c r="C1180" s="300">
        <v>0</v>
      </c>
      <c r="D1180" s="301">
        <v>0</v>
      </c>
      <c r="E1180" s="548">
        <v>0</v>
      </c>
      <c r="F1180" s="477" t="str">
        <f t="shared" si="126"/>
        <v/>
      </c>
      <c r="G1180" s="477" t="str">
        <f t="shared" si="127"/>
        <v/>
      </c>
      <c r="H1180" s="731" t="str">
        <f t="shared" si="128"/>
        <v>否</v>
      </c>
      <c r="I1180" s="732" t="str">
        <f t="shared" si="129"/>
        <v>项</v>
      </c>
      <c r="J1180" s="686" t="str">
        <f t="shared" si="130"/>
        <v>221</v>
      </c>
      <c r="K1180" s="686" t="str">
        <f t="shared" si="131"/>
        <v>22101</v>
      </c>
      <c r="L1180" s="686" t="str">
        <f t="shared" si="132"/>
        <v>2210107</v>
      </c>
    </row>
    <row r="1181" s="529" customFormat="1" ht="34.9" customHeight="1" spans="1:12">
      <c r="A1181" s="484">
        <v>2210108</v>
      </c>
      <c r="B1181" s="243" t="s">
        <v>1032</v>
      </c>
      <c r="C1181" s="561">
        <v>800</v>
      </c>
      <c r="D1181" s="561">
        <v>5223</v>
      </c>
      <c r="E1181" s="478">
        <v>3770</v>
      </c>
      <c r="F1181" s="477">
        <f t="shared" si="126"/>
        <v>3.7125</v>
      </c>
      <c r="G1181" s="477">
        <f t="shared" si="127"/>
        <v>0.721807390388665</v>
      </c>
      <c r="H1181" s="731" t="str">
        <f t="shared" si="128"/>
        <v>是</v>
      </c>
      <c r="I1181" s="732" t="str">
        <f t="shared" si="129"/>
        <v>项</v>
      </c>
      <c r="J1181" s="686" t="str">
        <f t="shared" si="130"/>
        <v>221</v>
      </c>
      <c r="K1181" s="686" t="str">
        <f t="shared" si="131"/>
        <v>22101</v>
      </c>
      <c r="L1181" s="686" t="str">
        <f t="shared" si="132"/>
        <v>2210108</v>
      </c>
    </row>
    <row r="1182" s="529" customFormat="1" ht="34.9" hidden="1" customHeight="1" spans="1:12">
      <c r="A1182" s="484">
        <v>2210109</v>
      </c>
      <c r="B1182" s="243" t="s">
        <v>1033</v>
      </c>
      <c r="C1182" s="300">
        <v>0</v>
      </c>
      <c r="D1182" s="301">
        <v>0</v>
      </c>
      <c r="E1182" s="548">
        <v>0</v>
      </c>
      <c r="F1182" s="477" t="str">
        <f t="shared" si="126"/>
        <v/>
      </c>
      <c r="G1182" s="477" t="str">
        <f t="shared" si="127"/>
        <v/>
      </c>
      <c r="H1182" s="731" t="str">
        <f t="shared" si="128"/>
        <v>否</v>
      </c>
      <c r="I1182" s="732" t="str">
        <f t="shared" si="129"/>
        <v>项</v>
      </c>
      <c r="J1182" s="686" t="str">
        <f t="shared" si="130"/>
        <v>221</v>
      </c>
      <c r="K1182" s="686" t="str">
        <f t="shared" si="131"/>
        <v>22101</v>
      </c>
      <c r="L1182" s="686" t="str">
        <f t="shared" si="132"/>
        <v>2210109</v>
      </c>
    </row>
    <row r="1183" s="529" customFormat="1" ht="34.9" hidden="1" customHeight="1" spans="1:12">
      <c r="A1183" s="484">
        <v>2210199</v>
      </c>
      <c r="B1183" s="243" t="s">
        <v>1034</v>
      </c>
      <c r="C1183" s="300">
        <v>0</v>
      </c>
      <c r="D1183" s="301">
        <v>0</v>
      </c>
      <c r="E1183" s="548">
        <v>0</v>
      </c>
      <c r="F1183" s="477" t="str">
        <f t="shared" si="126"/>
        <v/>
      </c>
      <c r="G1183" s="477" t="str">
        <f t="shared" si="127"/>
        <v/>
      </c>
      <c r="H1183" s="731" t="str">
        <f t="shared" si="128"/>
        <v>否</v>
      </c>
      <c r="I1183" s="732" t="str">
        <f t="shared" si="129"/>
        <v>项</v>
      </c>
      <c r="J1183" s="686" t="str">
        <f t="shared" si="130"/>
        <v>221</v>
      </c>
      <c r="K1183" s="686" t="str">
        <f t="shared" si="131"/>
        <v>22101</v>
      </c>
      <c r="L1183" s="686" t="str">
        <f t="shared" si="132"/>
        <v>2210199</v>
      </c>
    </row>
    <row r="1184" s="529" customFormat="1" ht="34.9" customHeight="1" spans="1:12">
      <c r="A1184" s="482">
        <v>22102</v>
      </c>
      <c r="B1184" s="483" t="s">
        <v>1035</v>
      </c>
      <c r="C1184" s="693">
        <f>SUMIFS(C1185:C$1300,$I1185:$I$1300,"项",$K1185:$K$1300,$A1184)</f>
        <v>9757</v>
      </c>
      <c r="D1184" s="693">
        <f>SUMIFS(D1185:D$1300,$I1185:$I$1300,"项",$K1185:$K$1300,$A1184)</f>
        <v>10224</v>
      </c>
      <c r="E1184" s="693">
        <f>SUMIFS(E1185:E$1300,$I1185:$I$1300,"项",$K1185:$K$1300,$A1184)</f>
        <v>10008</v>
      </c>
      <c r="F1184" s="477">
        <f t="shared" si="126"/>
        <v>0.0257251204263607</v>
      </c>
      <c r="G1184" s="477">
        <f t="shared" si="127"/>
        <v>0.97887323943662</v>
      </c>
      <c r="H1184" s="731" t="str">
        <f t="shared" si="128"/>
        <v>是</v>
      </c>
      <c r="I1184" s="732" t="str">
        <f t="shared" si="129"/>
        <v>款</v>
      </c>
      <c r="J1184" s="686" t="str">
        <f t="shared" si="130"/>
        <v>221</v>
      </c>
      <c r="K1184" s="686" t="str">
        <f t="shared" si="131"/>
        <v>22102</v>
      </c>
      <c r="L1184" s="686" t="str">
        <f t="shared" si="132"/>
        <v>22102</v>
      </c>
    </row>
    <row r="1185" s="529" customFormat="1" ht="34.9" customHeight="1" spans="1:12">
      <c r="A1185" s="484">
        <v>2210201</v>
      </c>
      <c r="B1185" s="243" t="s">
        <v>1036</v>
      </c>
      <c r="C1185" s="561">
        <v>9757</v>
      </c>
      <c r="D1185" s="561">
        <v>10224</v>
      </c>
      <c r="E1185" s="561">
        <v>10008</v>
      </c>
      <c r="F1185" s="477">
        <f t="shared" si="126"/>
        <v>0.0257251204263607</v>
      </c>
      <c r="G1185" s="477">
        <f t="shared" si="127"/>
        <v>0.97887323943662</v>
      </c>
      <c r="H1185" s="731" t="str">
        <f t="shared" si="128"/>
        <v>是</v>
      </c>
      <c r="I1185" s="732" t="str">
        <f t="shared" si="129"/>
        <v>项</v>
      </c>
      <c r="J1185" s="686" t="str">
        <f t="shared" si="130"/>
        <v>221</v>
      </c>
      <c r="K1185" s="686" t="str">
        <f t="shared" si="131"/>
        <v>22102</v>
      </c>
      <c r="L1185" s="686" t="str">
        <f t="shared" si="132"/>
        <v>2210201</v>
      </c>
    </row>
    <row r="1186" s="529" customFormat="1" ht="34.9" hidden="1" customHeight="1" spans="1:12">
      <c r="A1186" s="484">
        <v>2210202</v>
      </c>
      <c r="B1186" s="243" t="s">
        <v>1037</v>
      </c>
      <c r="C1186" s="300">
        <v>0</v>
      </c>
      <c r="D1186" s="301">
        <v>0</v>
      </c>
      <c r="E1186" s="548">
        <v>0</v>
      </c>
      <c r="F1186" s="477" t="str">
        <f t="shared" si="126"/>
        <v/>
      </c>
      <c r="G1186" s="477" t="str">
        <f t="shared" si="127"/>
        <v/>
      </c>
      <c r="H1186" s="731" t="str">
        <f t="shared" si="128"/>
        <v>否</v>
      </c>
      <c r="I1186" s="732" t="str">
        <f t="shared" si="129"/>
        <v>项</v>
      </c>
      <c r="J1186" s="686" t="str">
        <f t="shared" si="130"/>
        <v>221</v>
      </c>
      <c r="K1186" s="686" t="str">
        <f t="shared" si="131"/>
        <v>22102</v>
      </c>
      <c r="L1186" s="686" t="str">
        <f t="shared" si="132"/>
        <v>2210202</v>
      </c>
    </row>
    <row r="1187" s="529" customFormat="1" ht="34.9" hidden="1" customHeight="1" spans="1:12">
      <c r="A1187" s="484">
        <v>2210203</v>
      </c>
      <c r="B1187" s="243" t="s">
        <v>1038</v>
      </c>
      <c r="C1187" s="300">
        <v>0</v>
      </c>
      <c r="D1187" s="301">
        <v>0</v>
      </c>
      <c r="E1187" s="548">
        <v>0</v>
      </c>
      <c r="F1187" s="477" t="str">
        <f t="shared" si="126"/>
        <v/>
      </c>
      <c r="G1187" s="477" t="str">
        <f t="shared" si="127"/>
        <v/>
      </c>
      <c r="H1187" s="731" t="str">
        <f t="shared" si="128"/>
        <v>否</v>
      </c>
      <c r="I1187" s="732" t="str">
        <f t="shared" si="129"/>
        <v>项</v>
      </c>
      <c r="J1187" s="686" t="str">
        <f t="shared" si="130"/>
        <v>221</v>
      </c>
      <c r="K1187" s="686" t="str">
        <f t="shared" si="131"/>
        <v>22102</v>
      </c>
      <c r="L1187" s="686" t="str">
        <f t="shared" si="132"/>
        <v>2210203</v>
      </c>
    </row>
    <row r="1188" s="529" customFormat="1" ht="34.9" customHeight="1" spans="1:12">
      <c r="A1188" s="482">
        <v>22103</v>
      </c>
      <c r="B1188" s="483" t="s">
        <v>1039</v>
      </c>
      <c r="C1188" s="693">
        <f>SUMIFS(C1189:C$1300,$I1189:$I$1300,"项",$K1189:$K$1300,$A1188)</f>
        <v>0</v>
      </c>
      <c r="D1188" s="693">
        <f>SUMIFS(D1189:D$1300,$I1189:$I$1300,"项",$K1189:$K$1300,$A1188)</f>
        <v>0</v>
      </c>
      <c r="E1188" s="693">
        <f>SUMIFS(E1189:E$1300,$I1189:$I$1300,"项",$K1189:$K$1300,$A1188)</f>
        <v>1000</v>
      </c>
      <c r="F1188" s="477" t="str">
        <f t="shared" si="126"/>
        <v/>
      </c>
      <c r="G1188" s="477" t="str">
        <f t="shared" si="127"/>
        <v/>
      </c>
      <c r="H1188" s="731" t="str">
        <f t="shared" si="128"/>
        <v>是</v>
      </c>
      <c r="I1188" s="732" t="str">
        <f t="shared" si="129"/>
        <v>款</v>
      </c>
      <c r="J1188" s="686" t="str">
        <f t="shared" si="130"/>
        <v>221</v>
      </c>
      <c r="K1188" s="686" t="str">
        <f t="shared" si="131"/>
        <v>22103</v>
      </c>
      <c r="L1188" s="686" t="str">
        <f t="shared" si="132"/>
        <v>22103</v>
      </c>
    </row>
    <row r="1189" s="529" customFormat="1" ht="34.9" hidden="1" customHeight="1" spans="1:12">
      <c r="A1189" s="484">
        <v>2210301</v>
      </c>
      <c r="B1189" s="243" t="s">
        <v>1040</v>
      </c>
      <c r="C1189" s="300">
        <v>0</v>
      </c>
      <c r="D1189" s="301">
        <v>0</v>
      </c>
      <c r="E1189" s="548">
        <v>0</v>
      </c>
      <c r="F1189" s="477" t="str">
        <f t="shared" si="126"/>
        <v/>
      </c>
      <c r="G1189" s="477" t="str">
        <f t="shared" si="127"/>
        <v/>
      </c>
      <c r="H1189" s="731" t="str">
        <f t="shared" si="128"/>
        <v>否</v>
      </c>
      <c r="I1189" s="732" t="str">
        <f t="shared" si="129"/>
        <v>项</v>
      </c>
      <c r="J1189" s="686" t="str">
        <f t="shared" si="130"/>
        <v>221</v>
      </c>
      <c r="K1189" s="686" t="str">
        <f t="shared" si="131"/>
        <v>22103</v>
      </c>
      <c r="L1189" s="686" t="str">
        <f t="shared" si="132"/>
        <v>2210301</v>
      </c>
    </row>
    <row r="1190" s="529" customFormat="1" ht="34.9" hidden="1" customHeight="1" spans="1:12">
      <c r="A1190" s="484">
        <v>2210302</v>
      </c>
      <c r="B1190" s="243" t="s">
        <v>1041</v>
      </c>
      <c r="C1190" s="300">
        <v>0</v>
      </c>
      <c r="D1190" s="301">
        <v>0</v>
      </c>
      <c r="E1190" s="548">
        <v>0</v>
      </c>
      <c r="F1190" s="477" t="str">
        <f t="shared" si="126"/>
        <v/>
      </c>
      <c r="G1190" s="477" t="str">
        <f t="shared" si="127"/>
        <v/>
      </c>
      <c r="H1190" s="731" t="str">
        <f t="shared" si="128"/>
        <v>否</v>
      </c>
      <c r="I1190" s="732" t="str">
        <f t="shared" si="129"/>
        <v>项</v>
      </c>
      <c r="J1190" s="686" t="str">
        <f t="shared" si="130"/>
        <v>221</v>
      </c>
      <c r="K1190" s="686" t="str">
        <f t="shared" si="131"/>
        <v>22103</v>
      </c>
      <c r="L1190" s="686" t="str">
        <f t="shared" si="132"/>
        <v>2210302</v>
      </c>
    </row>
    <row r="1191" s="529" customFormat="1" ht="34.9" customHeight="1" spans="1:12">
      <c r="A1191" s="484">
        <v>2210399</v>
      </c>
      <c r="B1191" s="243" t="s">
        <v>1042</v>
      </c>
      <c r="C1191" s="561">
        <v>0</v>
      </c>
      <c r="D1191" s="561">
        <v>0</v>
      </c>
      <c r="E1191" s="478">
        <v>1000</v>
      </c>
      <c r="F1191" s="477" t="str">
        <f t="shared" si="126"/>
        <v/>
      </c>
      <c r="G1191" s="477" t="str">
        <f t="shared" si="127"/>
        <v/>
      </c>
      <c r="H1191" s="731" t="str">
        <f t="shared" si="128"/>
        <v>是</v>
      </c>
      <c r="I1191" s="732" t="str">
        <f t="shared" si="129"/>
        <v>项</v>
      </c>
      <c r="J1191" s="686" t="str">
        <f t="shared" si="130"/>
        <v>221</v>
      </c>
      <c r="K1191" s="686" t="str">
        <f t="shared" si="131"/>
        <v>22103</v>
      </c>
      <c r="L1191" s="686" t="str">
        <f t="shared" si="132"/>
        <v>2210399</v>
      </c>
    </row>
    <row r="1192" s="529" customFormat="1" ht="34.9" customHeight="1" spans="1:12">
      <c r="A1192" s="730">
        <v>222</v>
      </c>
      <c r="B1192" s="185" t="s">
        <v>121</v>
      </c>
      <c r="C1192" s="353">
        <f>SUMIFS(C1193:C$1300,$I1193:$I$1300,"款",$J1193:$J$1300,$A1192)</f>
        <v>124</v>
      </c>
      <c r="D1192" s="353">
        <f>SUMIFS(D1193:D$1300,$I1193:$I$1300,"款",$J1193:$J$1300,$A1192)</f>
        <v>234</v>
      </c>
      <c r="E1192" s="353">
        <f>SUMIFS(E1193:E$1300,$I1193:$I$1300,"款",$J1193:$J$1300,$A1192)</f>
        <v>264</v>
      </c>
      <c r="F1192" s="471">
        <f t="shared" si="126"/>
        <v>1.12903225806452</v>
      </c>
      <c r="G1192" s="471">
        <f t="shared" si="127"/>
        <v>1.12820512820513</v>
      </c>
      <c r="H1192" s="731" t="str">
        <f t="shared" si="128"/>
        <v>是</v>
      </c>
      <c r="I1192" s="732" t="str">
        <f t="shared" si="129"/>
        <v>类</v>
      </c>
      <c r="J1192" s="686" t="str">
        <f t="shared" si="130"/>
        <v>222</v>
      </c>
      <c r="K1192" s="686" t="str">
        <f t="shared" si="131"/>
        <v>222</v>
      </c>
      <c r="L1192" s="686" t="str">
        <f t="shared" si="132"/>
        <v>222</v>
      </c>
    </row>
    <row r="1193" s="529" customFormat="1" ht="34.9" customHeight="1" spans="1:12">
      <c r="A1193" s="482">
        <v>22201</v>
      </c>
      <c r="B1193" s="483" t="s">
        <v>1043</v>
      </c>
      <c r="C1193" s="693">
        <f>SUMIFS(C1194:C$1300,$I1194:$I$1300,"项",$K1194:$K$1300,$A1193)</f>
        <v>124</v>
      </c>
      <c r="D1193" s="693">
        <f>SUMIFS(D1194:D$1300,$I1194:$I$1300,"项",$K1194:$K$1300,$A1193)</f>
        <v>59</v>
      </c>
      <c r="E1193" s="693">
        <f>SUMIFS(E1194:E$1300,$I1194:$I$1300,"项",$K1194:$K$1300,$A1193)</f>
        <v>216</v>
      </c>
      <c r="F1193" s="477">
        <f t="shared" si="126"/>
        <v>0.741935483870968</v>
      </c>
      <c r="G1193" s="477">
        <f t="shared" si="127"/>
        <v>3.66101694915254</v>
      </c>
      <c r="H1193" s="731" t="str">
        <f t="shared" si="128"/>
        <v>是</v>
      </c>
      <c r="I1193" s="732" t="str">
        <f t="shared" si="129"/>
        <v>款</v>
      </c>
      <c r="J1193" s="686" t="str">
        <f t="shared" si="130"/>
        <v>222</v>
      </c>
      <c r="K1193" s="686" t="str">
        <f t="shared" si="131"/>
        <v>22201</v>
      </c>
      <c r="L1193" s="686" t="str">
        <f t="shared" si="132"/>
        <v>22201</v>
      </c>
    </row>
    <row r="1194" s="529" customFormat="1" ht="34.9" hidden="1" customHeight="1" spans="1:12">
      <c r="A1194" s="484">
        <v>2220101</v>
      </c>
      <c r="B1194" s="243" t="s">
        <v>151</v>
      </c>
      <c r="C1194" s="300">
        <v>0</v>
      </c>
      <c r="D1194" s="301">
        <v>0</v>
      </c>
      <c r="E1194" s="548">
        <v>0</v>
      </c>
      <c r="F1194" s="477" t="str">
        <f t="shared" si="126"/>
        <v/>
      </c>
      <c r="G1194" s="477" t="str">
        <f t="shared" si="127"/>
        <v/>
      </c>
      <c r="H1194" s="731" t="str">
        <f t="shared" si="128"/>
        <v>否</v>
      </c>
      <c r="I1194" s="732" t="str">
        <f t="shared" si="129"/>
        <v>项</v>
      </c>
      <c r="J1194" s="686" t="str">
        <f t="shared" si="130"/>
        <v>222</v>
      </c>
      <c r="K1194" s="686" t="str">
        <f t="shared" si="131"/>
        <v>22201</v>
      </c>
      <c r="L1194" s="686" t="str">
        <f t="shared" si="132"/>
        <v>2220101</v>
      </c>
    </row>
    <row r="1195" s="529" customFormat="1" ht="34.9" hidden="1" customHeight="1" spans="1:12">
      <c r="A1195" s="484">
        <v>2220102</v>
      </c>
      <c r="B1195" s="243" t="s">
        <v>152</v>
      </c>
      <c r="C1195" s="300">
        <v>0</v>
      </c>
      <c r="D1195" s="301">
        <v>0</v>
      </c>
      <c r="E1195" s="548">
        <v>0</v>
      </c>
      <c r="F1195" s="477" t="str">
        <f t="shared" si="126"/>
        <v/>
      </c>
      <c r="G1195" s="477" t="str">
        <f t="shared" si="127"/>
        <v/>
      </c>
      <c r="H1195" s="731" t="str">
        <f t="shared" si="128"/>
        <v>否</v>
      </c>
      <c r="I1195" s="732" t="str">
        <f t="shared" si="129"/>
        <v>项</v>
      </c>
      <c r="J1195" s="686" t="str">
        <f t="shared" si="130"/>
        <v>222</v>
      </c>
      <c r="K1195" s="686" t="str">
        <f t="shared" si="131"/>
        <v>22201</v>
      </c>
      <c r="L1195" s="686" t="str">
        <f t="shared" si="132"/>
        <v>2220102</v>
      </c>
    </row>
    <row r="1196" s="529" customFormat="1" ht="34.9" hidden="1" customHeight="1" spans="1:12">
      <c r="A1196" s="484">
        <v>2220103</v>
      </c>
      <c r="B1196" s="243" t="s">
        <v>153</v>
      </c>
      <c r="C1196" s="300">
        <v>0</v>
      </c>
      <c r="D1196" s="301">
        <v>0</v>
      </c>
      <c r="E1196" s="548">
        <v>0</v>
      </c>
      <c r="F1196" s="477" t="str">
        <f t="shared" si="126"/>
        <v/>
      </c>
      <c r="G1196" s="477" t="str">
        <f t="shared" si="127"/>
        <v/>
      </c>
      <c r="H1196" s="731" t="str">
        <f t="shared" si="128"/>
        <v>否</v>
      </c>
      <c r="I1196" s="732" t="str">
        <f t="shared" si="129"/>
        <v>项</v>
      </c>
      <c r="J1196" s="686" t="str">
        <f t="shared" si="130"/>
        <v>222</v>
      </c>
      <c r="K1196" s="686" t="str">
        <f t="shared" si="131"/>
        <v>22201</v>
      </c>
      <c r="L1196" s="686" t="str">
        <f t="shared" si="132"/>
        <v>2220103</v>
      </c>
    </row>
    <row r="1197" s="529" customFormat="1" ht="34.9" hidden="1" customHeight="1" spans="1:12">
      <c r="A1197" s="484">
        <v>2220104</v>
      </c>
      <c r="B1197" s="243" t="s">
        <v>1044</v>
      </c>
      <c r="C1197" s="300">
        <v>0</v>
      </c>
      <c r="D1197" s="301">
        <v>0</v>
      </c>
      <c r="E1197" s="548">
        <v>0</v>
      </c>
      <c r="F1197" s="477" t="str">
        <f t="shared" si="126"/>
        <v/>
      </c>
      <c r="G1197" s="477" t="str">
        <f t="shared" si="127"/>
        <v/>
      </c>
      <c r="H1197" s="731" t="str">
        <f t="shared" si="128"/>
        <v>否</v>
      </c>
      <c r="I1197" s="732" t="str">
        <f t="shared" si="129"/>
        <v>项</v>
      </c>
      <c r="J1197" s="686" t="str">
        <f t="shared" si="130"/>
        <v>222</v>
      </c>
      <c r="K1197" s="686" t="str">
        <f t="shared" si="131"/>
        <v>22201</v>
      </c>
      <c r="L1197" s="686" t="str">
        <f t="shared" si="132"/>
        <v>2220104</v>
      </c>
    </row>
    <row r="1198" s="529" customFormat="1" ht="34.9" hidden="1" customHeight="1" spans="1:12">
      <c r="A1198" s="484">
        <v>2220105</v>
      </c>
      <c r="B1198" s="243" t="s">
        <v>1045</v>
      </c>
      <c r="C1198" s="300">
        <v>0</v>
      </c>
      <c r="D1198" s="301">
        <v>0</v>
      </c>
      <c r="E1198" s="548">
        <v>0</v>
      </c>
      <c r="F1198" s="477" t="str">
        <f t="shared" si="126"/>
        <v/>
      </c>
      <c r="G1198" s="477" t="str">
        <f t="shared" si="127"/>
        <v/>
      </c>
      <c r="H1198" s="731" t="str">
        <f t="shared" si="128"/>
        <v>否</v>
      </c>
      <c r="I1198" s="732" t="str">
        <f t="shared" si="129"/>
        <v>项</v>
      </c>
      <c r="J1198" s="686" t="str">
        <f t="shared" si="130"/>
        <v>222</v>
      </c>
      <c r="K1198" s="686" t="str">
        <f t="shared" si="131"/>
        <v>22201</v>
      </c>
      <c r="L1198" s="686" t="str">
        <f t="shared" si="132"/>
        <v>2220105</v>
      </c>
    </row>
    <row r="1199" s="529" customFormat="1" ht="34.9" customHeight="1" spans="1:12">
      <c r="A1199" s="484">
        <v>2220106</v>
      </c>
      <c r="B1199" s="243" t="s">
        <v>1046</v>
      </c>
      <c r="C1199" s="561">
        <v>70</v>
      </c>
      <c r="D1199" s="561">
        <v>5</v>
      </c>
      <c r="E1199" s="478">
        <v>0</v>
      </c>
      <c r="F1199" s="477">
        <f t="shared" si="126"/>
        <v>-1</v>
      </c>
      <c r="G1199" s="477">
        <f t="shared" si="127"/>
        <v>0</v>
      </c>
      <c r="H1199" s="731" t="str">
        <f t="shared" si="128"/>
        <v>是</v>
      </c>
      <c r="I1199" s="732" t="str">
        <f t="shared" si="129"/>
        <v>项</v>
      </c>
      <c r="J1199" s="686" t="str">
        <f t="shared" si="130"/>
        <v>222</v>
      </c>
      <c r="K1199" s="686" t="str">
        <f t="shared" si="131"/>
        <v>22201</v>
      </c>
      <c r="L1199" s="686" t="str">
        <f t="shared" si="132"/>
        <v>2220106</v>
      </c>
    </row>
    <row r="1200" s="529" customFormat="1" ht="34.9" hidden="1" customHeight="1" spans="1:12">
      <c r="A1200" s="484">
        <v>2220107</v>
      </c>
      <c r="B1200" s="243" t="s">
        <v>1047</v>
      </c>
      <c r="C1200" s="300">
        <v>0</v>
      </c>
      <c r="D1200" s="301">
        <v>0</v>
      </c>
      <c r="E1200" s="548">
        <v>0</v>
      </c>
      <c r="F1200" s="477" t="str">
        <f t="shared" si="126"/>
        <v/>
      </c>
      <c r="G1200" s="477" t="str">
        <f t="shared" si="127"/>
        <v/>
      </c>
      <c r="H1200" s="731" t="str">
        <f t="shared" si="128"/>
        <v>否</v>
      </c>
      <c r="I1200" s="732" t="str">
        <f t="shared" si="129"/>
        <v>项</v>
      </c>
      <c r="J1200" s="686" t="str">
        <f t="shared" si="130"/>
        <v>222</v>
      </c>
      <c r="K1200" s="686" t="str">
        <f t="shared" si="131"/>
        <v>22201</v>
      </c>
      <c r="L1200" s="686" t="str">
        <f t="shared" si="132"/>
        <v>2220107</v>
      </c>
    </row>
    <row r="1201" s="529" customFormat="1" ht="34.9" hidden="1" customHeight="1" spans="1:12">
      <c r="A1201" s="484">
        <v>2220112</v>
      </c>
      <c r="B1201" s="243" t="s">
        <v>1048</v>
      </c>
      <c r="C1201" s="300">
        <v>0</v>
      </c>
      <c r="D1201" s="301">
        <v>0</v>
      </c>
      <c r="E1201" s="548">
        <v>0</v>
      </c>
      <c r="F1201" s="477" t="str">
        <f t="shared" si="126"/>
        <v/>
      </c>
      <c r="G1201" s="477" t="str">
        <f t="shared" si="127"/>
        <v/>
      </c>
      <c r="H1201" s="731" t="str">
        <f t="shared" si="128"/>
        <v>否</v>
      </c>
      <c r="I1201" s="732" t="str">
        <f t="shared" si="129"/>
        <v>项</v>
      </c>
      <c r="J1201" s="686" t="str">
        <f t="shared" si="130"/>
        <v>222</v>
      </c>
      <c r="K1201" s="686" t="str">
        <f t="shared" si="131"/>
        <v>22201</v>
      </c>
      <c r="L1201" s="686" t="str">
        <f t="shared" si="132"/>
        <v>2220112</v>
      </c>
    </row>
    <row r="1202" s="529" customFormat="1" ht="34.9" hidden="1" customHeight="1" spans="1:12">
      <c r="A1202" s="484">
        <v>2220113</v>
      </c>
      <c r="B1202" s="243" t="s">
        <v>1049</v>
      </c>
      <c r="C1202" s="300">
        <v>0</v>
      </c>
      <c r="D1202" s="301">
        <v>0</v>
      </c>
      <c r="E1202" s="548">
        <v>0</v>
      </c>
      <c r="F1202" s="477" t="str">
        <f t="shared" si="126"/>
        <v/>
      </c>
      <c r="G1202" s="477" t="str">
        <f t="shared" si="127"/>
        <v/>
      </c>
      <c r="H1202" s="731" t="str">
        <f t="shared" si="128"/>
        <v>否</v>
      </c>
      <c r="I1202" s="732" t="str">
        <f t="shared" si="129"/>
        <v>项</v>
      </c>
      <c r="J1202" s="686" t="str">
        <f t="shared" si="130"/>
        <v>222</v>
      </c>
      <c r="K1202" s="686" t="str">
        <f t="shared" si="131"/>
        <v>22201</v>
      </c>
      <c r="L1202" s="686" t="str">
        <f t="shared" si="132"/>
        <v>2220113</v>
      </c>
    </row>
    <row r="1203" s="529" customFormat="1" ht="34.9" hidden="1" customHeight="1" spans="1:12">
      <c r="A1203" s="484">
        <v>2220114</v>
      </c>
      <c r="B1203" s="243" t="s">
        <v>1050</v>
      </c>
      <c r="C1203" s="300">
        <v>0</v>
      </c>
      <c r="D1203" s="301">
        <v>0</v>
      </c>
      <c r="E1203" s="548">
        <v>0</v>
      </c>
      <c r="F1203" s="477" t="str">
        <f t="shared" si="126"/>
        <v/>
      </c>
      <c r="G1203" s="477" t="str">
        <f t="shared" si="127"/>
        <v/>
      </c>
      <c r="H1203" s="731" t="str">
        <f t="shared" si="128"/>
        <v>否</v>
      </c>
      <c r="I1203" s="732" t="str">
        <f t="shared" si="129"/>
        <v>项</v>
      </c>
      <c r="J1203" s="686" t="str">
        <f t="shared" si="130"/>
        <v>222</v>
      </c>
      <c r="K1203" s="686" t="str">
        <f t="shared" si="131"/>
        <v>22201</v>
      </c>
      <c r="L1203" s="686" t="str">
        <f t="shared" si="132"/>
        <v>2220114</v>
      </c>
    </row>
    <row r="1204" s="529" customFormat="1" ht="34.9" customHeight="1" spans="1:12">
      <c r="A1204" s="484">
        <v>2220115</v>
      </c>
      <c r="B1204" s="243" t="s">
        <v>1051</v>
      </c>
      <c r="C1204" s="561">
        <v>47</v>
      </c>
      <c r="D1204" s="561">
        <v>47</v>
      </c>
      <c r="E1204" s="561">
        <v>209</v>
      </c>
      <c r="F1204" s="477">
        <f t="shared" si="126"/>
        <v>3.4468085106383</v>
      </c>
      <c r="G1204" s="477">
        <f t="shared" si="127"/>
        <v>4.4468085106383</v>
      </c>
      <c r="H1204" s="731" t="str">
        <f t="shared" si="128"/>
        <v>是</v>
      </c>
      <c r="I1204" s="732" t="str">
        <f t="shared" si="129"/>
        <v>项</v>
      </c>
      <c r="J1204" s="686" t="str">
        <f t="shared" si="130"/>
        <v>222</v>
      </c>
      <c r="K1204" s="686" t="str">
        <f t="shared" si="131"/>
        <v>22201</v>
      </c>
      <c r="L1204" s="686" t="str">
        <f t="shared" si="132"/>
        <v>2220115</v>
      </c>
    </row>
    <row r="1205" s="529" customFormat="1" ht="34.9" hidden="1" customHeight="1" spans="1:12">
      <c r="A1205" s="484">
        <v>2220118</v>
      </c>
      <c r="B1205" s="243" t="s">
        <v>1052</v>
      </c>
      <c r="C1205" s="300">
        <v>0</v>
      </c>
      <c r="D1205" s="301">
        <v>0</v>
      </c>
      <c r="E1205" s="548">
        <v>0</v>
      </c>
      <c r="F1205" s="477" t="str">
        <f t="shared" si="126"/>
        <v/>
      </c>
      <c r="G1205" s="477" t="str">
        <f t="shared" si="127"/>
        <v/>
      </c>
      <c r="H1205" s="731" t="str">
        <f t="shared" si="128"/>
        <v>否</v>
      </c>
      <c r="I1205" s="732" t="str">
        <f t="shared" si="129"/>
        <v>项</v>
      </c>
      <c r="J1205" s="686" t="str">
        <f t="shared" si="130"/>
        <v>222</v>
      </c>
      <c r="K1205" s="686" t="str">
        <f t="shared" si="131"/>
        <v>22201</v>
      </c>
      <c r="L1205" s="686" t="str">
        <f t="shared" si="132"/>
        <v>2220118</v>
      </c>
    </row>
    <row r="1206" s="529" customFormat="1" ht="34.9" hidden="1" customHeight="1" spans="1:12">
      <c r="A1206" s="484">
        <v>2220119</v>
      </c>
      <c r="B1206" s="243" t="s">
        <v>1053</v>
      </c>
      <c r="C1206" s="300">
        <v>0</v>
      </c>
      <c r="D1206" s="301">
        <v>0</v>
      </c>
      <c r="E1206" s="548">
        <v>0</v>
      </c>
      <c r="F1206" s="477" t="str">
        <f t="shared" si="126"/>
        <v/>
      </c>
      <c r="G1206" s="477" t="str">
        <f t="shared" si="127"/>
        <v/>
      </c>
      <c r="H1206" s="731" t="str">
        <f t="shared" si="128"/>
        <v>否</v>
      </c>
      <c r="I1206" s="732" t="str">
        <f t="shared" si="129"/>
        <v>项</v>
      </c>
      <c r="J1206" s="686" t="str">
        <f t="shared" si="130"/>
        <v>222</v>
      </c>
      <c r="K1206" s="686" t="str">
        <f t="shared" si="131"/>
        <v>22201</v>
      </c>
      <c r="L1206" s="686" t="str">
        <f t="shared" si="132"/>
        <v>2220119</v>
      </c>
    </row>
    <row r="1207" s="529" customFormat="1" ht="34.9" hidden="1" customHeight="1" spans="1:12">
      <c r="A1207" s="484">
        <v>2220120</v>
      </c>
      <c r="B1207" s="243" t="s">
        <v>1054</v>
      </c>
      <c r="C1207" s="300">
        <v>0</v>
      </c>
      <c r="D1207" s="301">
        <v>0</v>
      </c>
      <c r="E1207" s="548">
        <v>0</v>
      </c>
      <c r="F1207" s="477" t="str">
        <f t="shared" si="126"/>
        <v/>
      </c>
      <c r="G1207" s="477" t="str">
        <f t="shared" si="127"/>
        <v/>
      </c>
      <c r="H1207" s="731" t="str">
        <f t="shared" si="128"/>
        <v>否</v>
      </c>
      <c r="I1207" s="732" t="str">
        <f t="shared" si="129"/>
        <v>项</v>
      </c>
      <c r="J1207" s="686" t="str">
        <f t="shared" si="130"/>
        <v>222</v>
      </c>
      <c r="K1207" s="686" t="str">
        <f t="shared" si="131"/>
        <v>22201</v>
      </c>
      <c r="L1207" s="686" t="str">
        <f t="shared" si="132"/>
        <v>2220120</v>
      </c>
    </row>
    <row r="1208" s="529" customFormat="1" ht="34.9" customHeight="1" spans="1:12">
      <c r="A1208" s="484">
        <v>2220121</v>
      </c>
      <c r="B1208" s="243" t="s">
        <v>1055</v>
      </c>
      <c r="C1208" s="561">
        <v>7</v>
      </c>
      <c r="D1208" s="561">
        <v>7</v>
      </c>
      <c r="E1208" s="478">
        <v>7</v>
      </c>
      <c r="F1208" s="477">
        <f t="shared" si="126"/>
        <v>0</v>
      </c>
      <c r="G1208" s="477">
        <f t="shared" si="127"/>
        <v>1</v>
      </c>
      <c r="H1208" s="731" t="str">
        <f t="shared" si="128"/>
        <v>是</v>
      </c>
      <c r="I1208" s="732" t="str">
        <f t="shared" si="129"/>
        <v>项</v>
      </c>
      <c r="J1208" s="686" t="str">
        <f t="shared" si="130"/>
        <v>222</v>
      </c>
      <c r="K1208" s="686" t="str">
        <f t="shared" si="131"/>
        <v>22201</v>
      </c>
      <c r="L1208" s="686" t="str">
        <f t="shared" si="132"/>
        <v>2220121</v>
      </c>
    </row>
    <row r="1209" s="529" customFormat="1" ht="34.9" hidden="1" customHeight="1" spans="1:12">
      <c r="A1209" s="484">
        <v>2220150</v>
      </c>
      <c r="B1209" s="243" t="s">
        <v>160</v>
      </c>
      <c r="C1209" s="300">
        <v>0</v>
      </c>
      <c r="D1209" s="301">
        <v>0</v>
      </c>
      <c r="E1209" s="548">
        <v>0</v>
      </c>
      <c r="F1209" s="477" t="str">
        <f t="shared" si="126"/>
        <v/>
      </c>
      <c r="G1209" s="477" t="str">
        <f t="shared" si="127"/>
        <v/>
      </c>
      <c r="H1209" s="731" t="str">
        <f t="shared" si="128"/>
        <v>否</v>
      </c>
      <c r="I1209" s="732" t="str">
        <f t="shared" si="129"/>
        <v>项</v>
      </c>
      <c r="J1209" s="686" t="str">
        <f t="shared" si="130"/>
        <v>222</v>
      </c>
      <c r="K1209" s="686" t="str">
        <f t="shared" si="131"/>
        <v>22201</v>
      </c>
      <c r="L1209" s="686" t="str">
        <f t="shared" si="132"/>
        <v>2220150</v>
      </c>
    </row>
    <row r="1210" s="529" customFormat="1" ht="34.9" hidden="1" customHeight="1" spans="1:12">
      <c r="A1210" s="484">
        <v>2220199</v>
      </c>
      <c r="B1210" s="243" t="s">
        <v>1056</v>
      </c>
      <c r="C1210" s="300">
        <v>0</v>
      </c>
      <c r="D1210" s="301">
        <v>0</v>
      </c>
      <c r="E1210" s="548">
        <v>0</v>
      </c>
      <c r="F1210" s="477" t="str">
        <f t="shared" si="126"/>
        <v/>
      </c>
      <c r="G1210" s="477" t="str">
        <f t="shared" si="127"/>
        <v/>
      </c>
      <c r="H1210" s="731" t="str">
        <f t="shared" si="128"/>
        <v>否</v>
      </c>
      <c r="I1210" s="732" t="str">
        <f t="shared" si="129"/>
        <v>项</v>
      </c>
      <c r="J1210" s="686" t="str">
        <f t="shared" si="130"/>
        <v>222</v>
      </c>
      <c r="K1210" s="686" t="str">
        <f t="shared" si="131"/>
        <v>22201</v>
      </c>
      <c r="L1210" s="686" t="str">
        <f t="shared" si="132"/>
        <v>2220199</v>
      </c>
    </row>
    <row r="1211" s="529" customFormat="1" ht="34.9" hidden="1" customHeight="1" spans="1:12">
      <c r="A1211" s="482">
        <v>22203</v>
      </c>
      <c r="B1211" s="483" t="s">
        <v>1057</v>
      </c>
      <c r="C1211" s="297">
        <f>SUMIFS(C1212:C$1300,$I1212:$I$1300,"项",$K1212:$K$1300,$A1211)</f>
        <v>0</v>
      </c>
      <c r="D1211" s="297">
        <f>SUMIFS(D1212:D$1300,$I1212:$I$1300,"项",$K1212:$K$1300,$A1211)</f>
        <v>0</v>
      </c>
      <c r="E1211" s="297">
        <f>SUMIFS(E1212:E$1300,$I1212:$I$1300,"项",$K1212:$K$1300,$A1211)</f>
        <v>0</v>
      </c>
      <c r="F1211" s="477" t="str">
        <f t="shared" si="126"/>
        <v/>
      </c>
      <c r="G1211" s="477" t="str">
        <f t="shared" si="127"/>
        <v/>
      </c>
      <c r="H1211" s="731" t="str">
        <f t="shared" si="128"/>
        <v>否</v>
      </c>
      <c r="I1211" s="732" t="str">
        <f t="shared" si="129"/>
        <v>款</v>
      </c>
      <c r="J1211" s="686" t="str">
        <f t="shared" si="130"/>
        <v>222</v>
      </c>
      <c r="K1211" s="686" t="str">
        <f t="shared" si="131"/>
        <v>22203</v>
      </c>
      <c r="L1211" s="686" t="str">
        <f t="shared" si="132"/>
        <v>22203</v>
      </c>
    </row>
    <row r="1212" s="529" customFormat="1" ht="34.9" hidden="1" customHeight="1" spans="1:12">
      <c r="A1212" s="484">
        <v>2220301</v>
      </c>
      <c r="B1212" s="243" t="s">
        <v>1058</v>
      </c>
      <c r="C1212" s="300">
        <v>0</v>
      </c>
      <c r="D1212" s="301">
        <v>0</v>
      </c>
      <c r="E1212" s="548">
        <v>0</v>
      </c>
      <c r="F1212" s="477" t="str">
        <f t="shared" si="126"/>
        <v/>
      </c>
      <c r="G1212" s="477" t="str">
        <f t="shared" si="127"/>
        <v/>
      </c>
      <c r="H1212" s="731" t="str">
        <f t="shared" si="128"/>
        <v>否</v>
      </c>
      <c r="I1212" s="732" t="str">
        <f t="shared" si="129"/>
        <v>项</v>
      </c>
      <c r="J1212" s="686" t="str">
        <f t="shared" si="130"/>
        <v>222</v>
      </c>
      <c r="K1212" s="686" t="str">
        <f t="shared" si="131"/>
        <v>22203</v>
      </c>
      <c r="L1212" s="686" t="str">
        <f t="shared" si="132"/>
        <v>2220301</v>
      </c>
    </row>
    <row r="1213" s="529" customFormat="1" ht="34.9" hidden="1" customHeight="1" spans="1:12">
      <c r="A1213" s="484">
        <v>2220303</v>
      </c>
      <c r="B1213" s="243" t="s">
        <v>1059</v>
      </c>
      <c r="C1213" s="300">
        <v>0</v>
      </c>
      <c r="D1213" s="301">
        <v>0</v>
      </c>
      <c r="E1213" s="301">
        <v>0</v>
      </c>
      <c r="F1213" s="477" t="str">
        <f t="shared" si="126"/>
        <v/>
      </c>
      <c r="G1213" s="477" t="str">
        <f t="shared" si="127"/>
        <v/>
      </c>
      <c r="H1213" s="731" t="str">
        <f t="shared" si="128"/>
        <v>否</v>
      </c>
      <c r="I1213" s="732" t="str">
        <f t="shared" si="129"/>
        <v>项</v>
      </c>
      <c r="J1213" s="686" t="str">
        <f t="shared" si="130"/>
        <v>222</v>
      </c>
      <c r="K1213" s="686" t="str">
        <f t="shared" si="131"/>
        <v>22203</v>
      </c>
      <c r="L1213" s="686" t="str">
        <f t="shared" si="132"/>
        <v>2220303</v>
      </c>
    </row>
    <row r="1214" s="529" customFormat="1" ht="34.9" hidden="1" customHeight="1" spans="1:12">
      <c r="A1214" s="484">
        <v>2220304</v>
      </c>
      <c r="B1214" s="243" t="s">
        <v>1060</v>
      </c>
      <c r="C1214" s="300">
        <v>0</v>
      </c>
      <c r="D1214" s="301">
        <v>0</v>
      </c>
      <c r="E1214" s="548">
        <v>0</v>
      </c>
      <c r="F1214" s="477" t="str">
        <f t="shared" si="126"/>
        <v/>
      </c>
      <c r="G1214" s="477" t="str">
        <f t="shared" si="127"/>
        <v/>
      </c>
      <c r="H1214" s="731" t="str">
        <f t="shared" si="128"/>
        <v>否</v>
      </c>
      <c r="I1214" s="732" t="str">
        <f t="shared" si="129"/>
        <v>项</v>
      </c>
      <c r="J1214" s="686" t="str">
        <f t="shared" si="130"/>
        <v>222</v>
      </c>
      <c r="K1214" s="686" t="str">
        <f t="shared" si="131"/>
        <v>22203</v>
      </c>
      <c r="L1214" s="686" t="str">
        <f t="shared" si="132"/>
        <v>2220304</v>
      </c>
    </row>
    <row r="1215" s="529" customFormat="1" ht="34.9" hidden="1" customHeight="1" spans="1:12">
      <c r="A1215" s="484">
        <v>2220305</v>
      </c>
      <c r="B1215" s="243" t="s">
        <v>1061</v>
      </c>
      <c r="C1215" s="300">
        <v>0</v>
      </c>
      <c r="D1215" s="301">
        <v>0</v>
      </c>
      <c r="E1215" s="548">
        <v>0</v>
      </c>
      <c r="F1215" s="477" t="str">
        <f t="shared" si="126"/>
        <v/>
      </c>
      <c r="G1215" s="477" t="str">
        <f t="shared" si="127"/>
        <v/>
      </c>
      <c r="H1215" s="731" t="str">
        <f t="shared" si="128"/>
        <v>否</v>
      </c>
      <c r="I1215" s="732" t="str">
        <f t="shared" si="129"/>
        <v>项</v>
      </c>
      <c r="J1215" s="686" t="str">
        <f t="shared" si="130"/>
        <v>222</v>
      </c>
      <c r="K1215" s="686" t="str">
        <f t="shared" si="131"/>
        <v>22203</v>
      </c>
      <c r="L1215" s="686" t="str">
        <f t="shared" si="132"/>
        <v>2220305</v>
      </c>
    </row>
    <row r="1216" s="529" customFormat="1" ht="34.9" hidden="1" customHeight="1" spans="1:12">
      <c r="A1216" s="484">
        <v>2220306</v>
      </c>
      <c r="B1216" s="243" t="s">
        <v>1062</v>
      </c>
      <c r="C1216" s="300">
        <v>0</v>
      </c>
      <c r="D1216" s="301">
        <v>0</v>
      </c>
      <c r="E1216" s="548">
        <v>0</v>
      </c>
      <c r="F1216" s="477" t="str">
        <f t="shared" si="126"/>
        <v/>
      </c>
      <c r="G1216" s="477" t="str">
        <f t="shared" si="127"/>
        <v/>
      </c>
      <c r="H1216" s="731" t="str">
        <f t="shared" si="128"/>
        <v>否</v>
      </c>
      <c r="I1216" s="732" t="str">
        <f t="shared" si="129"/>
        <v>项</v>
      </c>
      <c r="J1216" s="686" t="str">
        <f t="shared" si="130"/>
        <v>222</v>
      </c>
      <c r="K1216" s="686" t="str">
        <f t="shared" si="131"/>
        <v>22203</v>
      </c>
      <c r="L1216" s="686" t="str">
        <f t="shared" si="132"/>
        <v>2220306</v>
      </c>
    </row>
    <row r="1217" s="529" customFormat="1" ht="34.9" hidden="1" customHeight="1" spans="1:12">
      <c r="A1217" s="484">
        <v>2220399</v>
      </c>
      <c r="B1217" s="243" t="s">
        <v>1063</v>
      </c>
      <c r="C1217" s="300">
        <v>0</v>
      </c>
      <c r="D1217" s="301">
        <v>0</v>
      </c>
      <c r="E1217" s="548">
        <v>0</v>
      </c>
      <c r="F1217" s="477" t="str">
        <f t="shared" si="126"/>
        <v/>
      </c>
      <c r="G1217" s="477" t="str">
        <f t="shared" si="127"/>
        <v/>
      </c>
      <c r="H1217" s="731" t="str">
        <f t="shared" si="128"/>
        <v>否</v>
      </c>
      <c r="I1217" s="732" t="str">
        <f t="shared" si="129"/>
        <v>项</v>
      </c>
      <c r="J1217" s="686" t="str">
        <f t="shared" si="130"/>
        <v>222</v>
      </c>
      <c r="K1217" s="686" t="str">
        <f t="shared" si="131"/>
        <v>22203</v>
      </c>
      <c r="L1217" s="686" t="str">
        <f t="shared" si="132"/>
        <v>2220399</v>
      </c>
    </row>
    <row r="1218" s="529" customFormat="1" ht="34.9" customHeight="1" spans="1:12">
      <c r="A1218" s="482">
        <v>22204</v>
      </c>
      <c r="B1218" s="483" t="s">
        <v>1064</v>
      </c>
      <c r="C1218" s="693">
        <f>SUMIFS(C1219:C$1300,$I1219:$I$1300,"项",$K1219:$K$1300,$A1218)</f>
        <v>0</v>
      </c>
      <c r="D1218" s="693">
        <f>SUMIFS(D1219:D$1300,$I1219:$I$1300,"项",$K1219:$K$1300,$A1218)</f>
        <v>167</v>
      </c>
      <c r="E1218" s="693">
        <f>SUMIFS(E1219:E$1300,$I1219:$I$1300,"项",$K1219:$K$1300,$A1218)</f>
        <v>48</v>
      </c>
      <c r="F1218" s="477" t="str">
        <f t="shared" si="126"/>
        <v/>
      </c>
      <c r="G1218" s="477">
        <f t="shared" si="127"/>
        <v>0.287425149700599</v>
      </c>
      <c r="H1218" s="731" t="str">
        <f t="shared" si="128"/>
        <v>是</v>
      </c>
      <c r="I1218" s="732" t="str">
        <f t="shared" si="129"/>
        <v>款</v>
      </c>
      <c r="J1218" s="686" t="str">
        <f t="shared" si="130"/>
        <v>222</v>
      </c>
      <c r="K1218" s="686" t="str">
        <f t="shared" si="131"/>
        <v>22204</v>
      </c>
      <c r="L1218" s="686" t="str">
        <f t="shared" si="132"/>
        <v>22204</v>
      </c>
    </row>
    <row r="1219" s="529" customFormat="1" ht="34.9" customHeight="1" spans="1:12">
      <c r="A1219" s="484">
        <v>2220401</v>
      </c>
      <c r="B1219" s="243" t="s">
        <v>1065</v>
      </c>
      <c r="C1219" s="561">
        <v>0</v>
      </c>
      <c r="D1219" s="561">
        <v>167</v>
      </c>
      <c r="E1219" s="478">
        <v>48</v>
      </c>
      <c r="F1219" s="477" t="str">
        <f t="shared" si="126"/>
        <v/>
      </c>
      <c r="G1219" s="477">
        <f t="shared" si="127"/>
        <v>0.287425149700599</v>
      </c>
      <c r="H1219" s="731" t="str">
        <f t="shared" si="128"/>
        <v>是</v>
      </c>
      <c r="I1219" s="732" t="str">
        <f t="shared" si="129"/>
        <v>项</v>
      </c>
      <c r="J1219" s="686" t="str">
        <f t="shared" si="130"/>
        <v>222</v>
      </c>
      <c r="K1219" s="686" t="str">
        <f t="shared" si="131"/>
        <v>22204</v>
      </c>
      <c r="L1219" s="686" t="str">
        <f t="shared" si="132"/>
        <v>2220401</v>
      </c>
    </row>
    <row r="1220" s="529" customFormat="1" ht="34.9" hidden="1" customHeight="1" spans="1:12">
      <c r="A1220" s="484">
        <v>2220402</v>
      </c>
      <c r="B1220" s="243" t="s">
        <v>1066</v>
      </c>
      <c r="C1220" s="300">
        <v>0</v>
      </c>
      <c r="D1220" s="301">
        <v>0</v>
      </c>
      <c r="E1220" s="548">
        <v>0</v>
      </c>
      <c r="F1220" s="477" t="str">
        <f t="shared" si="126"/>
        <v/>
      </c>
      <c r="G1220" s="477" t="str">
        <f t="shared" si="127"/>
        <v/>
      </c>
      <c r="H1220" s="731" t="str">
        <f t="shared" si="128"/>
        <v>否</v>
      </c>
      <c r="I1220" s="732" t="str">
        <f t="shared" si="129"/>
        <v>项</v>
      </c>
      <c r="J1220" s="686" t="str">
        <f t="shared" si="130"/>
        <v>222</v>
      </c>
      <c r="K1220" s="686" t="str">
        <f t="shared" si="131"/>
        <v>22204</v>
      </c>
      <c r="L1220" s="686" t="str">
        <f t="shared" si="132"/>
        <v>2220402</v>
      </c>
    </row>
    <row r="1221" s="529" customFormat="1" ht="34.9" hidden="1" customHeight="1" spans="1:12">
      <c r="A1221" s="484">
        <v>2220403</v>
      </c>
      <c r="B1221" s="243" t="s">
        <v>1067</v>
      </c>
      <c r="C1221" s="300">
        <v>0</v>
      </c>
      <c r="D1221" s="301">
        <v>0</v>
      </c>
      <c r="E1221" s="548">
        <v>0</v>
      </c>
      <c r="F1221" s="477" t="str">
        <f t="shared" ref="F1221:F1284" si="133">IF(C1221&lt;&gt;0,E1221/C1221-1,"")</f>
        <v/>
      </c>
      <c r="G1221" s="477" t="str">
        <f t="shared" ref="G1221:G1284" si="134">IF(D1221&lt;&gt;0,E1221/D1221,"")</f>
        <v/>
      </c>
      <c r="H1221" s="731" t="str">
        <f t="shared" ref="H1221:H1284" si="135">IF(LEN(A1221)=3,"是",IF(B1221&lt;&gt;"",IF(SUM(C1221:E1221)&lt;&gt;0,"是","否"),"是"))</f>
        <v>否</v>
      </c>
      <c r="I1221" s="732" t="str">
        <f t="shared" ref="I1221:I1284" si="136">_xlfn.IFS(LEN(A1221)=3,"类",LEN(A1221)=5,"款",LEN(A1221)=7,"项")</f>
        <v>项</v>
      </c>
      <c r="J1221" s="686" t="str">
        <f t="shared" ref="J1221:J1284" si="137">LEFT(A1221,3)</f>
        <v>222</v>
      </c>
      <c r="K1221" s="686" t="str">
        <f t="shared" ref="K1221:K1284" si="138">LEFT(A1221,5)</f>
        <v>22204</v>
      </c>
      <c r="L1221" s="686" t="str">
        <f t="shared" ref="L1221:L1284" si="139">LEFT(A1221,7)</f>
        <v>2220403</v>
      </c>
    </row>
    <row r="1222" s="529" customFormat="1" ht="34.9" hidden="1" customHeight="1" spans="1:12">
      <c r="A1222" s="484">
        <v>2220404</v>
      </c>
      <c r="B1222" s="243" t="s">
        <v>1068</v>
      </c>
      <c r="C1222" s="300">
        <v>0</v>
      </c>
      <c r="D1222" s="301">
        <v>0</v>
      </c>
      <c r="E1222" s="548">
        <v>0</v>
      </c>
      <c r="F1222" s="477" t="str">
        <f t="shared" si="133"/>
        <v/>
      </c>
      <c r="G1222" s="477" t="str">
        <f t="shared" si="134"/>
        <v/>
      </c>
      <c r="H1222" s="731" t="str">
        <f t="shared" si="135"/>
        <v>否</v>
      </c>
      <c r="I1222" s="732" t="str">
        <f t="shared" si="136"/>
        <v>项</v>
      </c>
      <c r="J1222" s="686" t="str">
        <f t="shared" si="137"/>
        <v>222</v>
      </c>
      <c r="K1222" s="686" t="str">
        <f t="shared" si="138"/>
        <v>22204</v>
      </c>
      <c r="L1222" s="686" t="str">
        <f t="shared" si="139"/>
        <v>2220404</v>
      </c>
    </row>
    <row r="1223" s="529" customFormat="1" ht="34.9" hidden="1" customHeight="1" spans="1:12">
      <c r="A1223" s="484">
        <v>2220499</v>
      </c>
      <c r="B1223" s="243" t="s">
        <v>1069</v>
      </c>
      <c r="C1223" s="300">
        <v>0</v>
      </c>
      <c r="D1223" s="301">
        <v>0</v>
      </c>
      <c r="E1223" s="548">
        <v>0</v>
      </c>
      <c r="F1223" s="477" t="str">
        <f t="shared" si="133"/>
        <v/>
      </c>
      <c r="G1223" s="477" t="str">
        <f t="shared" si="134"/>
        <v/>
      </c>
      <c r="H1223" s="731" t="str">
        <f t="shared" si="135"/>
        <v>否</v>
      </c>
      <c r="I1223" s="732" t="str">
        <f t="shared" si="136"/>
        <v>项</v>
      </c>
      <c r="J1223" s="686" t="str">
        <f t="shared" si="137"/>
        <v>222</v>
      </c>
      <c r="K1223" s="686" t="str">
        <f t="shared" si="138"/>
        <v>22204</v>
      </c>
      <c r="L1223" s="686" t="str">
        <f t="shared" si="139"/>
        <v>2220499</v>
      </c>
    </row>
    <row r="1224" s="529" customFormat="1" ht="34.9" customHeight="1" spans="1:12">
      <c r="A1224" s="482">
        <v>22205</v>
      </c>
      <c r="B1224" s="483" t="s">
        <v>1070</v>
      </c>
      <c r="C1224" s="693">
        <f>SUMIFS(C1225:C$1300,$I1225:$I$1300,"项",$K1225:$K$1300,$A1224)</f>
        <v>0</v>
      </c>
      <c r="D1224" s="693">
        <f>SUMIFS(D1225:D$1300,$I1225:$I$1300,"项",$K1225:$K$1300,$A1224)</f>
        <v>8</v>
      </c>
      <c r="E1224" s="693">
        <f>SUMIFS(E1225:E$1300,$I1225:$I$1300,"项",$K1225:$K$1300,$A1224)</f>
        <v>0</v>
      </c>
      <c r="F1224" s="477" t="str">
        <f t="shared" si="133"/>
        <v/>
      </c>
      <c r="G1224" s="477">
        <f t="shared" si="134"/>
        <v>0</v>
      </c>
      <c r="H1224" s="731" t="str">
        <f t="shared" si="135"/>
        <v>是</v>
      </c>
      <c r="I1224" s="732" t="str">
        <f t="shared" si="136"/>
        <v>款</v>
      </c>
      <c r="J1224" s="686" t="str">
        <f t="shared" si="137"/>
        <v>222</v>
      </c>
      <c r="K1224" s="686" t="str">
        <f t="shared" si="138"/>
        <v>22205</v>
      </c>
      <c r="L1224" s="686" t="str">
        <f t="shared" si="139"/>
        <v>22205</v>
      </c>
    </row>
    <row r="1225" s="529" customFormat="1" ht="34.9" hidden="1" customHeight="1" spans="1:12">
      <c r="A1225" s="484">
        <v>2220501</v>
      </c>
      <c r="B1225" s="243" t="s">
        <v>1071</v>
      </c>
      <c r="C1225" s="300">
        <v>0</v>
      </c>
      <c r="D1225" s="301">
        <v>0</v>
      </c>
      <c r="E1225" s="548">
        <v>0</v>
      </c>
      <c r="F1225" s="477" t="str">
        <f t="shared" si="133"/>
        <v/>
      </c>
      <c r="G1225" s="477" t="str">
        <f t="shared" si="134"/>
        <v/>
      </c>
      <c r="H1225" s="731" t="str">
        <f t="shared" si="135"/>
        <v>否</v>
      </c>
      <c r="I1225" s="732" t="str">
        <f t="shared" si="136"/>
        <v>项</v>
      </c>
      <c r="J1225" s="686" t="str">
        <f t="shared" si="137"/>
        <v>222</v>
      </c>
      <c r="K1225" s="686" t="str">
        <f t="shared" si="138"/>
        <v>22205</v>
      </c>
      <c r="L1225" s="686" t="str">
        <f t="shared" si="139"/>
        <v>2220501</v>
      </c>
    </row>
    <row r="1226" s="529" customFormat="1" ht="34.9" hidden="1" customHeight="1" spans="1:12">
      <c r="A1226" s="484">
        <v>2220502</v>
      </c>
      <c r="B1226" s="243" t="s">
        <v>1072</v>
      </c>
      <c r="C1226" s="300">
        <v>0</v>
      </c>
      <c r="D1226" s="301">
        <v>0</v>
      </c>
      <c r="E1226" s="548">
        <v>0</v>
      </c>
      <c r="F1226" s="477" t="str">
        <f t="shared" si="133"/>
        <v/>
      </c>
      <c r="G1226" s="477" t="str">
        <f t="shared" si="134"/>
        <v/>
      </c>
      <c r="H1226" s="731" t="str">
        <f t="shared" si="135"/>
        <v>否</v>
      </c>
      <c r="I1226" s="732" t="str">
        <f t="shared" si="136"/>
        <v>项</v>
      </c>
      <c r="J1226" s="686" t="str">
        <f t="shared" si="137"/>
        <v>222</v>
      </c>
      <c r="K1226" s="686" t="str">
        <f t="shared" si="138"/>
        <v>22205</v>
      </c>
      <c r="L1226" s="686" t="str">
        <f t="shared" si="139"/>
        <v>2220502</v>
      </c>
    </row>
    <row r="1227" s="529" customFormat="1" ht="34.9" hidden="1" customHeight="1" spans="1:12">
      <c r="A1227" s="484">
        <v>2220503</v>
      </c>
      <c r="B1227" s="243" t="s">
        <v>1073</v>
      </c>
      <c r="C1227" s="300">
        <v>0</v>
      </c>
      <c r="D1227" s="301">
        <v>0</v>
      </c>
      <c r="E1227" s="548">
        <v>0</v>
      </c>
      <c r="F1227" s="477" t="str">
        <f t="shared" si="133"/>
        <v/>
      </c>
      <c r="G1227" s="477" t="str">
        <f t="shared" si="134"/>
        <v/>
      </c>
      <c r="H1227" s="731" t="str">
        <f t="shared" si="135"/>
        <v>否</v>
      </c>
      <c r="I1227" s="732" t="str">
        <f t="shared" si="136"/>
        <v>项</v>
      </c>
      <c r="J1227" s="686" t="str">
        <f t="shared" si="137"/>
        <v>222</v>
      </c>
      <c r="K1227" s="686" t="str">
        <f t="shared" si="138"/>
        <v>22205</v>
      </c>
      <c r="L1227" s="686" t="str">
        <f t="shared" si="139"/>
        <v>2220503</v>
      </c>
    </row>
    <row r="1228" s="529" customFormat="1" ht="34.9" hidden="1" customHeight="1" spans="1:12">
      <c r="A1228" s="484">
        <v>2220504</v>
      </c>
      <c r="B1228" s="243" t="s">
        <v>1074</v>
      </c>
      <c r="C1228" s="300">
        <v>0</v>
      </c>
      <c r="D1228" s="301">
        <v>0</v>
      </c>
      <c r="E1228" s="301">
        <v>0</v>
      </c>
      <c r="F1228" s="477" t="str">
        <f t="shared" si="133"/>
        <v/>
      </c>
      <c r="G1228" s="477" t="str">
        <f t="shared" si="134"/>
        <v/>
      </c>
      <c r="H1228" s="731" t="str">
        <f t="shared" si="135"/>
        <v>否</v>
      </c>
      <c r="I1228" s="732" t="str">
        <f t="shared" si="136"/>
        <v>项</v>
      </c>
      <c r="J1228" s="686" t="str">
        <f t="shared" si="137"/>
        <v>222</v>
      </c>
      <c r="K1228" s="686" t="str">
        <f t="shared" si="138"/>
        <v>22205</v>
      </c>
      <c r="L1228" s="686" t="str">
        <f t="shared" si="139"/>
        <v>2220504</v>
      </c>
    </row>
    <row r="1229" s="529" customFormat="1" ht="34.9" hidden="1" customHeight="1" spans="1:12">
      <c r="A1229" s="484">
        <v>2220505</v>
      </c>
      <c r="B1229" s="243" t="s">
        <v>1075</v>
      </c>
      <c r="C1229" s="300">
        <v>0</v>
      </c>
      <c r="D1229" s="301">
        <v>0</v>
      </c>
      <c r="E1229" s="548">
        <v>0</v>
      </c>
      <c r="F1229" s="477" t="str">
        <f t="shared" si="133"/>
        <v/>
      </c>
      <c r="G1229" s="477" t="str">
        <f t="shared" si="134"/>
        <v/>
      </c>
      <c r="H1229" s="731" t="str">
        <f t="shared" si="135"/>
        <v>否</v>
      </c>
      <c r="I1229" s="732" t="str">
        <f t="shared" si="136"/>
        <v>项</v>
      </c>
      <c r="J1229" s="686" t="str">
        <f t="shared" si="137"/>
        <v>222</v>
      </c>
      <c r="K1229" s="686" t="str">
        <f t="shared" si="138"/>
        <v>22205</v>
      </c>
      <c r="L1229" s="686" t="str">
        <f t="shared" si="139"/>
        <v>2220505</v>
      </c>
    </row>
    <row r="1230" s="529" customFormat="1" ht="34.9" hidden="1" customHeight="1" spans="1:12">
      <c r="A1230" s="733">
        <v>2220506</v>
      </c>
      <c r="B1230" s="347" t="s">
        <v>1076</v>
      </c>
      <c r="C1230" s="314">
        <v>0</v>
      </c>
      <c r="D1230" s="716">
        <v>0</v>
      </c>
      <c r="E1230" s="716">
        <v>0</v>
      </c>
      <c r="F1230" s="471" t="str">
        <f t="shared" si="133"/>
        <v/>
      </c>
      <c r="G1230" s="471" t="str">
        <f t="shared" si="134"/>
        <v/>
      </c>
      <c r="H1230" s="731" t="str">
        <f t="shared" si="135"/>
        <v>否</v>
      </c>
      <c r="I1230" s="732" t="str">
        <f t="shared" si="136"/>
        <v>项</v>
      </c>
      <c r="J1230" s="686" t="str">
        <f t="shared" si="137"/>
        <v>222</v>
      </c>
      <c r="K1230" s="686" t="str">
        <f t="shared" si="138"/>
        <v>22205</v>
      </c>
      <c r="L1230" s="686" t="str">
        <f t="shared" si="139"/>
        <v>2220506</v>
      </c>
    </row>
    <row r="1231" s="529" customFormat="1" ht="34.9" hidden="1" customHeight="1" spans="1:12">
      <c r="A1231" s="484">
        <v>2220507</v>
      </c>
      <c r="B1231" s="243" t="s">
        <v>1077</v>
      </c>
      <c r="C1231" s="300">
        <v>0</v>
      </c>
      <c r="D1231" s="301">
        <v>0</v>
      </c>
      <c r="E1231" s="301">
        <v>0</v>
      </c>
      <c r="F1231" s="477" t="str">
        <f t="shared" si="133"/>
        <v/>
      </c>
      <c r="G1231" s="477" t="str">
        <f t="shared" si="134"/>
        <v/>
      </c>
      <c r="H1231" s="731" t="str">
        <f t="shared" si="135"/>
        <v>否</v>
      </c>
      <c r="I1231" s="732" t="str">
        <f t="shared" si="136"/>
        <v>项</v>
      </c>
      <c r="J1231" s="686" t="str">
        <f t="shared" si="137"/>
        <v>222</v>
      </c>
      <c r="K1231" s="686" t="str">
        <f t="shared" si="138"/>
        <v>22205</v>
      </c>
      <c r="L1231" s="686" t="str">
        <f t="shared" si="139"/>
        <v>2220507</v>
      </c>
    </row>
    <row r="1232" s="529" customFormat="1" ht="34.9" hidden="1" customHeight="1" spans="1:12">
      <c r="A1232" s="484">
        <v>2220508</v>
      </c>
      <c r="B1232" s="243" t="s">
        <v>1078</v>
      </c>
      <c r="C1232" s="300">
        <v>0</v>
      </c>
      <c r="D1232" s="301">
        <v>0</v>
      </c>
      <c r="E1232" s="548">
        <v>0</v>
      </c>
      <c r="F1232" s="477" t="str">
        <f t="shared" si="133"/>
        <v/>
      </c>
      <c r="G1232" s="477" t="str">
        <f t="shared" si="134"/>
        <v/>
      </c>
      <c r="H1232" s="731" t="str">
        <f t="shared" si="135"/>
        <v>否</v>
      </c>
      <c r="I1232" s="732" t="str">
        <f t="shared" si="136"/>
        <v>项</v>
      </c>
      <c r="J1232" s="686" t="str">
        <f t="shared" si="137"/>
        <v>222</v>
      </c>
      <c r="K1232" s="686" t="str">
        <f t="shared" si="138"/>
        <v>22205</v>
      </c>
      <c r="L1232" s="686" t="str">
        <f t="shared" si="139"/>
        <v>2220508</v>
      </c>
    </row>
    <row r="1233" s="529" customFormat="1" ht="34.9" hidden="1" customHeight="1" spans="1:12">
      <c r="A1233" s="484">
        <v>2220509</v>
      </c>
      <c r="B1233" s="243" t="s">
        <v>1079</v>
      </c>
      <c r="C1233" s="300">
        <v>0</v>
      </c>
      <c r="D1233" s="301">
        <v>0</v>
      </c>
      <c r="E1233" s="548">
        <v>0</v>
      </c>
      <c r="F1233" s="477" t="str">
        <f t="shared" si="133"/>
        <v/>
      </c>
      <c r="G1233" s="477" t="str">
        <f t="shared" si="134"/>
        <v/>
      </c>
      <c r="H1233" s="731" t="str">
        <f t="shared" si="135"/>
        <v>否</v>
      </c>
      <c r="I1233" s="732" t="str">
        <f t="shared" si="136"/>
        <v>项</v>
      </c>
      <c r="J1233" s="686" t="str">
        <f t="shared" si="137"/>
        <v>222</v>
      </c>
      <c r="K1233" s="686" t="str">
        <f t="shared" si="138"/>
        <v>22205</v>
      </c>
      <c r="L1233" s="686" t="str">
        <f t="shared" si="139"/>
        <v>2220509</v>
      </c>
    </row>
    <row r="1234" s="529" customFormat="1" ht="34.9" hidden="1" customHeight="1" spans="1:12">
      <c r="A1234" s="484">
        <v>2220510</v>
      </c>
      <c r="B1234" s="243" t="s">
        <v>1080</v>
      </c>
      <c r="C1234" s="300">
        <v>0</v>
      </c>
      <c r="D1234" s="301">
        <v>0</v>
      </c>
      <c r="E1234" s="548">
        <v>0</v>
      </c>
      <c r="F1234" s="477" t="str">
        <f t="shared" si="133"/>
        <v/>
      </c>
      <c r="G1234" s="477" t="str">
        <f t="shared" si="134"/>
        <v/>
      </c>
      <c r="H1234" s="731" t="str">
        <f t="shared" si="135"/>
        <v>否</v>
      </c>
      <c r="I1234" s="732" t="str">
        <f t="shared" si="136"/>
        <v>项</v>
      </c>
      <c r="J1234" s="686" t="str">
        <f t="shared" si="137"/>
        <v>222</v>
      </c>
      <c r="K1234" s="686" t="str">
        <f t="shared" si="138"/>
        <v>22205</v>
      </c>
      <c r="L1234" s="686" t="str">
        <f t="shared" si="139"/>
        <v>2220510</v>
      </c>
    </row>
    <row r="1235" s="529" customFormat="1" ht="34.9" customHeight="1" spans="1:12">
      <c r="A1235" s="484">
        <v>2220511</v>
      </c>
      <c r="B1235" s="243" t="s">
        <v>1081</v>
      </c>
      <c r="C1235" s="561">
        <v>0</v>
      </c>
      <c r="D1235" s="561">
        <v>8</v>
      </c>
      <c r="E1235" s="478">
        <v>0</v>
      </c>
      <c r="F1235" s="477" t="str">
        <f t="shared" si="133"/>
        <v/>
      </c>
      <c r="G1235" s="477">
        <f t="shared" si="134"/>
        <v>0</v>
      </c>
      <c r="H1235" s="731" t="str">
        <f t="shared" si="135"/>
        <v>是</v>
      </c>
      <c r="I1235" s="732" t="str">
        <f t="shared" si="136"/>
        <v>项</v>
      </c>
      <c r="J1235" s="686" t="str">
        <f t="shared" si="137"/>
        <v>222</v>
      </c>
      <c r="K1235" s="686" t="str">
        <f t="shared" si="138"/>
        <v>22205</v>
      </c>
      <c r="L1235" s="686" t="str">
        <f t="shared" si="139"/>
        <v>2220511</v>
      </c>
    </row>
    <row r="1236" s="529" customFormat="1" ht="34.9" hidden="1" customHeight="1" spans="1:12">
      <c r="A1236" s="484">
        <v>2220599</v>
      </c>
      <c r="B1236" s="243" t="s">
        <v>1082</v>
      </c>
      <c r="C1236" s="300">
        <v>0</v>
      </c>
      <c r="D1236" s="301">
        <v>0</v>
      </c>
      <c r="E1236" s="548">
        <v>0</v>
      </c>
      <c r="F1236" s="477" t="str">
        <f t="shared" si="133"/>
        <v/>
      </c>
      <c r="G1236" s="477" t="str">
        <f t="shared" si="134"/>
        <v/>
      </c>
      <c r="H1236" s="731" t="str">
        <f t="shared" si="135"/>
        <v>否</v>
      </c>
      <c r="I1236" s="732" t="str">
        <f t="shared" si="136"/>
        <v>项</v>
      </c>
      <c r="J1236" s="686" t="str">
        <f t="shared" si="137"/>
        <v>222</v>
      </c>
      <c r="K1236" s="686" t="str">
        <f t="shared" si="138"/>
        <v>22205</v>
      </c>
      <c r="L1236" s="686" t="str">
        <f t="shared" si="139"/>
        <v>2220599</v>
      </c>
    </row>
    <row r="1237" s="529" customFormat="1" ht="34.9" customHeight="1" spans="1:12">
      <c r="A1237" s="730">
        <v>224</v>
      </c>
      <c r="B1237" s="185" t="s">
        <v>123</v>
      </c>
      <c r="C1237" s="353">
        <f>SUMIFS(C1238:C$1300,$I1238:$I$1300,"款",$J1238:$J$1300,$A1237)</f>
        <v>4835</v>
      </c>
      <c r="D1237" s="353">
        <f>SUMIFS(D1238:D$1300,$I1238:$I$1300,"款",$J1238:$J$1300,$A1237)</f>
        <v>4487</v>
      </c>
      <c r="E1237" s="353">
        <f>SUMIFS(E1238:E$1300,$I1238:$I$1300,"款",$J1238:$J$1300,$A1237)</f>
        <v>3465</v>
      </c>
      <c r="F1237" s="471">
        <f t="shared" si="133"/>
        <v>-0.28335056876939</v>
      </c>
      <c r="G1237" s="471">
        <f t="shared" si="134"/>
        <v>0.772230889235569</v>
      </c>
      <c r="H1237" s="731" t="str">
        <f t="shared" si="135"/>
        <v>是</v>
      </c>
      <c r="I1237" s="732" t="str">
        <f t="shared" si="136"/>
        <v>类</v>
      </c>
      <c r="J1237" s="686" t="str">
        <f t="shared" si="137"/>
        <v>224</v>
      </c>
      <c r="K1237" s="686" t="str">
        <f t="shared" si="138"/>
        <v>224</v>
      </c>
      <c r="L1237" s="686" t="str">
        <f t="shared" si="139"/>
        <v>224</v>
      </c>
    </row>
    <row r="1238" s="529" customFormat="1" ht="34.9" customHeight="1" spans="1:12">
      <c r="A1238" s="482">
        <v>22401</v>
      </c>
      <c r="B1238" s="483" t="s">
        <v>1083</v>
      </c>
      <c r="C1238" s="693">
        <f>SUMIFS(C1239:C$1300,$I1239:$I$1300,"项",$K1239:$K$1300,$A1238)</f>
        <v>833</v>
      </c>
      <c r="D1238" s="693">
        <f>SUMIFS(D1239:D$1300,$I1239:$I$1300,"项",$K1239:$K$1300,$A1238)</f>
        <v>1154</v>
      </c>
      <c r="E1238" s="693">
        <f>SUMIFS(E1239:E$1300,$I1239:$I$1300,"项",$K1239:$K$1300,$A1238)</f>
        <v>814</v>
      </c>
      <c r="F1238" s="477">
        <f t="shared" si="133"/>
        <v>-0.0228091236494598</v>
      </c>
      <c r="G1238" s="477">
        <f t="shared" si="134"/>
        <v>0.705372616984402</v>
      </c>
      <c r="H1238" s="731" t="str">
        <f t="shared" si="135"/>
        <v>是</v>
      </c>
      <c r="I1238" s="732" t="str">
        <f t="shared" si="136"/>
        <v>款</v>
      </c>
      <c r="J1238" s="686" t="str">
        <f t="shared" si="137"/>
        <v>224</v>
      </c>
      <c r="K1238" s="686" t="str">
        <f t="shared" si="138"/>
        <v>22401</v>
      </c>
      <c r="L1238" s="686" t="str">
        <f t="shared" si="139"/>
        <v>22401</v>
      </c>
    </row>
    <row r="1239" s="529" customFormat="1" ht="34.9" customHeight="1" spans="1:12">
      <c r="A1239" s="484">
        <v>2240101</v>
      </c>
      <c r="B1239" s="243" t="s">
        <v>151</v>
      </c>
      <c r="C1239" s="561">
        <v>576</v>
      </c>
      <c r="D1239" s="561">
        <v>606</v>
      </c>
      <c r="E1239" s="478">
        <v>548</v>
      </c>
      <c r="F1239" s="477">
        <f t="shared" si="133"/>
        <v>-0.0486111111111112</v>
      </c>
      <c r="G1239" s="477">
        <f t="shared" si="134"/>
        <v>0.904290429042904</v>
      </c>
      <c r="H1239" s="731" t="str">
        <f t="shared" si="135"/>
        <v>是</v>
      </c>
      <c r="I1239" s="732" t="str">
        <f t="shared" si="136"/>
        <v>项</v>
      </c>
      <c r="J1239" s="686" t="str">
        <f t="shared" si="137"/>
        <v>224</v>
      </c>
      <c r="K1239" s="686" t="str">
        <f t="shared" si="138"/>
        <v>22401</v>
      </c>
      <c r="L1239" s="686" t="str">
        <f t="shared" si="139"/>
        <v>2240101</v>
      </c>
    </row>
    <row r="1240" s="529" customFormat="1" ht="34.9" hidden="1" customHeight="1" spans="1:12">
      <c r="A1240" s="484">
        <v>2240102</v>
      </c>
      <c r="B1240" s="243" t="s">
        <v>152</v>
      </c>
      <c r="C1240" s="300">
        <v>0</v>
      </c>
      <c r="D1240" s="301">
        <v>0</v>
      </c>
      <c r="E1240" s="548">
        <v>0</v>
      </c>
      <c r="F1240" s="477" t="str">
        <f t="shared" si="133"/>
        <v/>
      </c>
      <c r="G1240" s="477" t="str">
        <f t="shared" si="134"/>
        <v/>
      </c>
      <c r="H1240" s="731" t="str">
        <f t="shared" si="135"/>
        <v>否</v>
      </c>
      <c r="I1240" s="732" t="str">
        <f t="shared" si="136"/>
        <v>项</v>
      </c>
      <c r="J1240" s="686" t="str">
        <f t="shared" si="137"/>
        <v>224</v>
      </c>
      <c r="K1240" s="686" t="str">
        <f t="shared" si="138"/>
        <v>22401</v>
      </c>
      <c r="L1240" s="686" t="str">
        <f t="shared" si="139"/>
        <v>2240102</v>
      </c>
    </row>
    <row r="1241" s="529" customFormat="1" ht="34.9" customHeight="1" spans="1:12">
      <c r="A1241" s="484">
        <v>2240103</v>
      </c>
      <c r="B1241" s="243" t="s">
        <v>153</v>
      </c>
      <c r="C1241" s="561">
        <v>148</v>
      </c>
      <c r="D1241" s="561">
        <v>147</v>
      </c>
      <c r="E1241" s="478">
        <v>167</v>
      </c>
      <c r="F1241" s="477">
        <f t="shared" si="133"/>
        <v>0.128378378378378</v>
      </c>
      <c r="G1241" s="477">
        <f t="shared" si="134"/>
        <v>1.13605442176871</v>
      </c>
      <c r="H1241" s="731" t="str">
        <f t="shared" si="135"/>
        <v>是</v>
      </c>
      <c r="I1241" s="732" t="str">
        <f t="shared" si="136"/>
        <v>项</v>
      </c>
      <c r="J1241" s="686" t="str">
        <f t="shared" si="137"/>
        <v>224</v>
      </c>
      <c r="K1241" s="686" t="str">
        <f t="shared" si="138"/>
        <v>22401</v>
      </c>
      <c r="L1241" s="686" t="str">
        <f t="shared" si="139"/>
        <v>2240103</v>
      </c>
    </row>
    <row r="1242" s="529" customFormat="1" ht="34.9" customHeight="1" spans="1:12">
      <c r="A1242" s="484">
        <v>2240104</v>
      </c>
      <c r="B1242" s="243" t="s">
        <v>1084</v>
      </c>
      <c r="C1242" s="561">
        <v>57</v>
      </c>
      <c r="D1242" s="561">
        <v>90</v>
      </c>
      <c r="E1242" s="561">
        <v>0</v>
      </c>
      <c r="F1242" s="477">
        <f t="shared" si="133"/>
        <v>-1</v>
      </c>
      <c r="G1242" s="477">
        <f t="shared" si="134"/>
        <v>0</v>
      </c>
      <c r="H1242" s="731" t="str">
        <f t="shared" si="135"/>
        <v>是</v>
      </c>
      <c r="I1242" s="732" t="str">
        <f t="shared" si="136"/>
        <v>项</v>
      </c>
      <c r="J1242" s="686" t="str">
        <f t="shared" si="137"/>
        <v>224</v>
      </c>
      <c r="K1242" s="686" t="str">
        <f t="shared" si="138"/>
        <v>22401</v>
      </c>
      <c r="L1242" s="686" t="str">
        <f t="shared" si="139"/>
        <v>2240104</v>
      </c>
    </row>
    <row r="1243" s="529" customFormat="1" ht="34.9" hidden="1" customHeight="1" spans="1:12">
      <c r="A1243" s="484">
        <v>2240105</v>
      </c>
      <c r="B1243" s="243" t="s">
        <v>1085</v>
      </c>
      <c r="C1243" s="300">
        <v>0</v>
      </c>
      <c r="D1243" s="301">
        <v>0</v>
      </c>
      <c r="E1243" s="548">
        <v>0</v>
      </c>
      <c r="F1243" s="477" t="str">
        <f t="shared" si="133"/>
        <v/>
      </c>
      <c r="G1243" s="477" t="str">
        <f t="shared" si="134"/>
        <v/>
      </c>
      <c r="H1243" s="731" t="str">
        <f t="shared" si="135"/>
        <v>否</v>
      </c>
      <c r="I1243" s="732" t="str">
        <f t="shared" si="136"/>
        <v>项</v>
      </c>
      <c r="J1243" s="686" t="str">
        <f t="shared" si="137"/>
        <v>224</v>
      </c>
      <c r="K1243" s="686" t="str">
        <f t="shared" si="138"/>
        <v>22401</v>
      </c>
      <c r="L1243" s="686" t="str">
        <f t="shared" si="139"/>
        <v>2240105</v>
      </c>
    </row>
    <row r="1244" s="529" customFormat="1" ht="34.9" customHeight="1" spans="1:12">
      <c r="A1244" s="484">
        <v>2240106</v>
      </c>
      <c r="B1244" s="243" t="s">
        <v>1086</v>
      </c>
      <c r="C1244" s="561">
        <v>15</v>
      </c>
      <c r="D1244" s="561">
        <v>131</v>
      </c>
      <c r="E1244" s="478">
        <v>9</v>
      </c>
      <c r="F1244" s="477">
        <f t="shared" si="133"/>
        <v>-0.4</v>
      </c>
      <c r="G1244" s="477">
        <f t="shared" si="134"/>
        <v>0.0687022900763359</v>
      </c>
      <c r="H1244" s="731" t="str">
        <f t="shared" si="135"/>
        <v>是</v>
      </c>
      <c r="I1244" s="732" t="str">
        <f t="shared" si="136"/>
        <v>项</v>
      </c>
      <c r="J1244" s="686" t="str">
        <f t="shared" si="137"/>
        <v>224</v>
      </c>
      <c r="K1244" s="686" t="str">
        <f t="shared" si="138"/>
        <v>22401</v>
      </c>
      <c r="L1244" s="686" t="str">
        <f t="shared" si="139"/>
        <v>2240106</v>
      </c>
    </row>
    <row r="1245" s="529" customFormat="1" ht="34.9" customHeight="1" spans="1:12">
      <c r="A1245" s="484">
        <v>2240108</v>
      </c>
      <c r="B1245" s="243" t="s">
        <v>1087</v>
      </c>
      <c r="C1245" s="561">
        <v>0</v>
      </c>
      <c r="D1245" s="561">
        <v>130</v>
      </c>
      <c r="E1245" s="478">
        <v>50</v>
      </c>
      <c r="F1245" s="477" t="str">
        <f t="shared" si="133"/>
        <v/>
      </c>
      <c r="G1245" s="477">
        <f t="shared" si="134"/>
        <v>0.384615384615385</v>
      </c>
      <c r="H1245" s="731" t="str">
        <f t="shared" si="135"/>
        <v>是</v>
      </c>
      <c r="I1245" s="732" t="str">
        <f t="shared" si="136"/>
        <v>项</v>
      </c>
      <c r="J1245" s="686" t="str">
        <f t="shared" si="137"/>
        <v>224</v>
      </c>
      <c r="K1245" s="686" t="str">
        <f t="shared" si="138"/>
        <v>22401</v>
      </c>
      <c r="L1245" s="686" t="str">
        <f t="shared" si="139"/>
        <v>2240108</v>
      </c>
    </row>
    <row r="1246" s="529" customFormat="1" ht="34.9" customHeight="1" spans="1:12">
      <c r="A1246" s="484">
        <v>2240109</v>
      </c>
      <c r="B1246" s="243" t="s">
        <v>1088</v>
      </c>
      <c r="C1246" s="561">
        <v>37</v>
      </c>
      <c r="D1246" s="561">
        <v>50</v>
      </c>
      <c r="E1246" s="561">
        <v>40</v>
      </c>
      <c r="F1246" s="477">
        <f t="shared" si="133"/>
        <v>0.0810810810810811</v>
      </c>
      <c r="G1246" s="477">
        <f t="shared" si="134"/>
        <v>0.8</v>
      </c>
      <c r="H1246" s="731" t="str">
        <f t="shared" si="135"/>
        <v>是</v>
      </c>
      <c r="I1246" s="732" t="str">
        <f t="shared" si="136"/>
        <v>项</v>
      </c>
      <c r="J1246" s="686" t="str">
        <f t="shared" si="137"/>
        <v>224</v>
      </c>
      <c r="K1246" s="686" t="str">
        <f t="shared" si="138"/>
        <v>22401</v>
      </c>
      <c r="L1246" s="686" t="str">
        <f t="shared" si="139"/>
        <v>2240109</v>
      </c>
    </row>
    <row r="1247" s="529" customFormat="1" ht="34.9" hidden="1" customHeight="1" spans="1:12">
      <c r="A1247" s="484">
        <v>2240150</v>
      </c>
      <c r="B1247" s="243" t="s">
        <v>160</v>
      </c>
      <c r="C1247" s="300">
        <v>0</v>
      </c>
      <c r="D1247" s="301">
        <v>0</v>
      </c>
      <c r="E1247" s="548">
        <v>0</v>
      </c>
      <c r="F1247" s="477" t="str">
        <f t="shared" si="133"/>
        <v/>
      </c>
      <c r="G1247" s="477" t="str">
        <f t="shared" si="134"/>
        <v/>
      </c>
      <c r="H1247" s="731" t="str">
        <f t="shared" si="135"/>
        <v>否</v>
      </c>
      <c r="I1247" s="732" t="str">
        <f t="shared" si="136"/>
        <v>项</v>
      </c>
      <c r="J1247" s="686" t="str">
        <f t="shared" si="137"/>
        <v>224</v>
      </c>
      <c r="K1247" s="686" t="str">
        <f t="shared" si="138"/>
        <v>22401</v>
      </c>
      <c r="L1247" s="686" t="str">
        <f t="shared" si="139"/>
        <v>2240150</v>
      </c>
    </row>
    <row r="1248" s="529" customFormat="1" ht="34.9" hidden="1" customHeight="1" spans="1:12">
      <c r="A1248" s="484">
        <v>2240199</v>
      </c>
      <c r="B1248" s="243" t="s">
        <v>1089</v>
      </c>
      <c r="C1248" s="300">
        <v>0</v>
      </c>
      <c r="D1248" s="301">
        <v>0</v>
      </c>
      <c r="E1248" s="548">
        <v>0</v>
      </c>
      <c r="F1248" s="477" t="str">
        <f t="shared" si="133"/>
        <v/>
      </c>
      <c r="G1248" s="477" t="str">
        <f t="shared" si="134"/>
        <v/>
      </c>
      <c r="H1248" s="731" t="str">
        <f t="shared" si="135"/>
        <v>否</v>
      </c>
      <c r="I1248" s="732" t="str">
        <f t="shared" si="136"/>
        <v>项</v>
      </c>
      <c r="J1248" s="686" t="str">
        <f t="shared" si="137"/>
        <v>224</v>
      </c>
      <c r="K1248" s="686" t="str">
        <f t="shared" si="138"/>
        <v>22401</v>
      </c>
      <c r="L1248" s="686" t="str">
        <f t="shared" si="139"/>
        <v>2240199</v>
      </c>
    </row>
    <row r="1249" s="529" customFormat="1" ht="34.9" customHeight="1" spans="1:12">
      <c r="A1249" s="482">
        <v>22402</v>
      </c>
      <c r="B1249" s="483" t="s">
        <v>1090</v>
      </c>
      <c r="C1249" s="693">
        <f>SUMIFS(C1250:C$1300,$I1250:$I$1300,"项",$K1250:$K$1300,$A1249)</f>
        <v>1580</v>
      </c>
      <c r="D1249" s="693">
        <f>SUMIFS(D1250:D$1300,$I1250:$I$1300,"项",$K1250:$K$1300,$A1249)</f>
        <v>1806</v>
      </c>
      <c r="E1249" s="693">
        <f>SUMIFS(E1250:E$1300,$I1250:$I$1300,"项",$K1250:$K$1300,$A1249)</f>
        <v>951</v>
      </c>
      <c r="F1249" s="477">
        <f t="shared" si="133"/>
        <v>-0.398101265822785</v>
      </c>
      <c r="G1249" s="477">
        <f t="shared" si="134"/>
        <v>0.526578073089701</v>
      </c>
      <c r="H1249" s="731" t="str">
        <f t="shared" si="135"/>
        <v>是</v>
      </c>
      <c r="I1249" s="732" t="str">
        <f t="shared" si="136"/>
        <v>款</v>
      </c>
      <c r="J1249" s="686" t="str">
        <f t="shared" si="137"/>
        <v>224</v>
      </c>
      <c r="K1249" s="686" t="str">
        <f t="shared" si="138"/>
        <v>22402</v>
      </c>
      <c r="L1249" s="686" t="str">
        <f t="shared" si="139"/>
        <v>22402</v>
      </c>
    </row>
    <row r="1250" s="529" customFormat="1" ht="34.9" customHeight="1" spans="1:12">
      <c r="A1250" s="484">
        <v>2240201</v>
      </c>
      <c r="B1250" s="243" t="s">
        <v>151</v>
      </c>
      <c r="C1250" s="561">
        <v>1517</v>
      </c>
      <c r="D1250" s="561">
        <v>1737</v>
      </c>
      <c r="E1250" s="561">
        <v>921</v>
      </c>
      <c r="F1250" s="477">
        <f t="shared" si="133"/>
        <v>-0.392880685563612</v>
      </c>
      <c r="G1250" s="477">
        <f t="shared" si="134"/>
        <v>0.530224525043178</v>
      </c>
      <c r="H1250" s="731" t="str">
        <f t="shared" si="135"/>
        <v>是</v>
      </c>
      <c r="I1250" s="732" t="str">
        <f t="shared" si="136"/>
        <v>项</v>
      </c>
      <c r="J1250" s="686" t="str">
        <f t="shared" si="137"/>
        <v>224</v>
      </c>
      <c r="K1250" s="686" t="str">
        <f t="shared" si="138"/>
        <v>22402</v>
      </c>
      <c r="L1250" s="686" t="str">
        <f t="shared" si="139"/>
        <v>2240201</v>
      </c>
    </row>
    <row r="1251" s="529" customFormat="1" ht="34.9" hidden="1" customHeight="1" spans="1:12">
      <c r="A1251" s="484">
        <v>2240202</v>
      </c>
      <c r="B1251" s="243" t="s">
        <v>152</v>
      </c>
      <c r="C1251" s="300">
        <v>0</v>
      </c>
      <c r="D1251" s="301">
        <v>0</v>
      </c>
      <c r="E1251" s="301">
        <v>0</v>
      </c>
      <c r="F1251" s="477" t="str">
        <f t="shared" si="133"/>
        <v/>
      </c>
      <c r="G1251" s="477" t="str">
        <f t="shared" si="134"/>
        <v/>
      </c>
      <c r="H1251" s="731" t="str">
        <f t="shared" si="135"/>
        <v>否</v>
      </c>
      <c r="I1251" s="732" t="str">
        <f t="shared" si="136"/>
        <v>项</v>
      </c>
      <c r="J1251" s="686" t="str">
        <f t="shared" si="137"/>
        <v>224</v>
      </c>
      <c r="K1251" s="686" t="str">
        <f t="shared" si="138"/>
        <v>22402</v>
      </c>
      <c r="L1251" s="686" t="str">
        <f t="shared" si="139"/>
        <v>2240202</v>
      </c>
    </row>
    <row r="1252" s="529" customFormat="1" ht="34.9" hidden="1" customHeight="1" spans="1:12">
      <c r="A1252" s="484">
        <v>2240203</v>
      </c>
      <c r="B1252" s="243" t="s">
        <v>153</v>
      </c>
      <c r="C1252" s="300">
        <v>0</v>
      </c>
      <c r="D1252" s="301">
        <v>0</v>
      </c>
      <c r="E1252" s="548">
        <v>0</v>
      </c>
      <c r="F1252" s="477" t="str">
        <f t="shared" si="133"/>
        <v/>
      </c>
      <c r="G1252" s="477" t="str">
        <f t="shared" si="134"/>
        <v/>
      </c>
      <c r="H1252" s="731" t="str">
        <f t="shared" si="135"/>
        <v>否</v>
      </c>
      <c r="I1252" s="732" t="str">
        <f t="shared" si="136"/>
        <v>项</v>
      </c>
      <c r="J1252" s="686" t="str">
        <f t="shared" si="137"/>
        <v>224</v>
      </c>
      <c r="K1252" s="686" t="str">
        <f t="shared" si="138"/>
        <v>22402</v>
      </c>
      <c r="L1252" s="686" t="str">
        <f t="shared" si="139"/>
        <v>2240203</v>
      </c>
    </row>
    <row r="1253" s="529" customFormat="1" ht="34.9" customHeight="1" spans="1:12">
      <c r="A1253" s="484">
        <v>2240204</v>
      </c>
      <c r="B1253" s="243" t="s">
        <v>1091</v>
      </c>
      <c r="C1253" s="561">
        <v>63</v>
      </c>
      <c r="D1253" s="561">
        <v>69</v>
      </c>
      <c r="E1253" s="478">
        <v>30</v>
      </c>
      <c r="F1253" s="477">
        <f t="shared" si="133"/>
        <v>-0.523809523809524</v>
      </c>
      <c r="G1253" s="477">
        <f t="shared" si="134"/>
        <v>0.434782608695652</v>
      </c>
      <c r="H1253" s="731" t="str">
        <f t="shared" si="135"/>
        <v>是</v>
      </c>
      <c r="I1253" s="732" t="str">
        <f t="shared" si="136"/>
        <v>项</v>
      </c>
      <c r="J1253" s="686" t="str">
        <f t="shared" si="137"/>
        <v>224</v>
      </c>
      <c r="K1253" s="686" t="str">
        <f t="shared" si="138"/>
        <v>22402</v>
      </c>
      <c r="L1253" s="686" t="str">
        <f t="shared" si="139"/>
        <v>2240204</v>
      </c>
    </row>
    <row r="1254" s="529" customFormat="1" ht="34.9" hidden="1" customHeight="1" spans="1:12">
      <c r="A1254" s="484">
        <v>2240299</v>
      </c>
      <c r="B1254" s="243" t="s">
        <v>1092</v>
      </c>
      <c r="C1254" s="300">
        <v>0</v>
      </c>
      <c r="D1254" s="301">
        <v>0</v>
      </c>
      <c r="E1254" s="548">
        <v>0</v>
      </c>
      <c r="F1254" s="477" t="str">
        <f t="shared" si="133"/>
        <v/>
      </c>
      <c r="G1254" s="477" t="str">
        <f t="shared" si="134"/>
        <v/>
      </c>
      <c r="H1254" s="731" t="str">
        <f t="shared" si="135"/>
        <v>否</v>
      </c>
      <c r="I1254" s="732" t="str">
        <f t="shared" si="136"/>
        <v>项</v>
      </c>
      <c r="J1254" s="686" t="str">
        <f t="shared" si="137"/>
        <v>224</v>
      </c>
      <c r="K1254" s="686" t="str">
        <f t="shared" si="138"/>
        <v>22402</v>
      </c>
      <c r="L1254" s="686" t="str">
        <f t="shared" si="139"/>
        <v>2240299</v>
      </c>
    </row>
    <row r="1255" s="529" customFormat="1" ht="34.9" hidden="1" customHeight="1" spans="1:12">
      <c r="A1255" s="482">
        <v>22404</v>
      </c>
      <c r="B1255" s="483" t="s">
        <v>1093</v>
      </c>
      <c r="C1255" s="297">
        <f>SUMIFS(C1256:C$1300,$I1256:$I$1300,"项",$K1256:$K$1300,$A1255)</f>
        <v>0</v>
      </c>
      <c r="D1255" s="297">
        <f>SUMIFS(D1256:D$1300,$I1256:$I$1300,"项",$K1256:$K$1300,$A1255)</f>
        <v>0</v>
      </c>
      <c r="E1255" s="297">
        <f>SUMIFS(E1256:E$1300,$I1256:$I$1300,"项",$K1256:$K$1300,$A1255)</f>
        <v>0</v>
      </c>
      <c r="F1255" s="477" t="str">
        <f t="shared" si="133"/>
        <v/>
      </c>
      <c r="G1255" s="477" t="str">
        <f t="shared" si="134"/>
        <v/>
      </c>
      <c r="H1255" s="731" t="str">
        <f t="shared" si="135"/>
        <v>否</v>
      </c>
      <c r="I1255" s="732" t="str">
        <f t="shared" si="136"/>
        <v>款</v>
      </c>
      <c r="J1255" s="686" t="str">
        <f t="shared" si="137"/>
        <v>224</v>
      </c>
      <c r="K1255" s="686" t="str">
        <f t="shared" si="138"/>
        <v>22404</v>
      </c>
      <c r="L1255" s="686" t="str">
        <f t="shared" si="139"/>
        <v>22404</v>
      </c>
    </row>
    <row r="1256" s="529" customFormat="1" ht="34.9" hidden="1" customHeight="1" spans="1:12">
      <c r="A1256" s="484">
        <v>2240401</v>
      </c>
      <c r="B1256" s="243" t="s">
        <v>151</v>
      </c>
      <c r="C1256" s="300">
        <v>0</v>
      </c>
      <c r="D1256" s="301">
        <v>0</v>
      </c>
      <c r="E1256" s="548">
        <v>0</v>
      </c>
      <c r="F1256" s="477" t="str">
        <f t="shared" si="133"/>
        <v/>
      </c>
      <c r="G1256" s="477" t="str">
        <f t="shared" si="134"/>
        <v/>
      </c>
      <c r="H1256" s="731" t="str">
        <f t="shared" si="135"/>
        <v>否</v>
      </c>
      <c r="I1256" s="732" t="str">
        <f t="shared" si="136"/>
        <v>项</v>
      </c>
      <c r="J1256" s="686" t="str">
        <f t="shared" si="137"/>
        <v>224</v>
      </c>
      <c r="K1256" s="686" t="str">
        <f t="shared" si="138"/>
        <v>22404</v>
      </c>
      <c r="L1256" s="686" t="str">
        <f t="shared" si="139"/>
        <v>2240401</v>
      </c>
    </row>
    <row r="1257" s="529" customFormat="1" ht="34.9" hidden="1" customHeight="1" spans="1:12">
      <c r="A1257" s="484">
        <v>2240402</v>
      </c>
      <c r="B1257" s="243" t="s">
        <v>152</v>
      </c>
      <c r="C1257" s="300">
        <v>0</v>
      </c>
      <c r="D1257" s="301">
        <v>0</v>
      </c>
      <c r="E1257" s="548">
        <v>0</v>
      </c>
      <c r="F1257" s="477" t="str">
        <f t="shared" si="133"/>
        <v/>
      </c>
      <c r="G1257" s="477" t="str">
        <f t="shared" si="134"/>
        <v/>
      </c>
      <c r="H1257" s="731" t="str">
        <f t="shared" si="135"/>
        <v>否</v>
      </c>
      <c r="I1257" s="732" t="str">
        <f t="shared" si="136"/>
        <v>项</v>
      </c>
      <c r="J1257" s="686" t="str">
        <f t="shared" si="137"/>
        <v>224</v>
      </c>
      <c r="K1257" s="686" t="str">
        <f t="shared" si="138"/>
        <v>22404</v>
      </c>
      <c r="L1257" s="686" t="str">
        <f t="shared" si="139"/>
        <v>2240402</v>
      </c>
    </row>
    <row r="1258" s="529" customFormat="1" ht="34.9" hidden="1" customHeight="1" spans="1:12">
      <c r="A1258" s="484">
        <v>2240403</v>
      </c>
      <c r="B1258" s="243" t="s">
        <v>153</v>
      </c>
      <c r="C1258" s="300">
        <v>0</v>
      </c>
      <c r="D1258" s="301">
        <v>0</v>
      </c>
      <c r="E1258" s="548">
        <v>0</v>
      </c>
      <c r="F1258" s="477" t="str">
        <f t="shared" si="133"/>
        <v/>
      </c>
      <c r="G1258" s="477" t="str">
        <f t="shared" si="134"/>
        <v/>
      </c>
      <c r="H1258" s="731" t="str">
        <f t="shared" si="135"/>
        <v>否</v>
      </c>
      <c r="I1258" s="732" t="str">
        <f t="shared" si="136"/>
        <v>项</v>
      </c>
      <c r="J1258" s="686" t="str">
        <f t="shared" si="137"/>
        <v>224</v>
      </c>
      <c r="K1258" s="686" t="str">
        <f t="shared" si="138"/>
        <v>22404</v>
      </c>
      <c r="L1258" s="686" t="str">
        <f t="shared" si="139"/>
        <v>2240403</v>
      </c>
    </row>
    <row r="1259" s="529" customFormat="1" ht="34.9" hidden="1" customHeight="1" spans="1:12">
      <c r="A1259" s="484">
        <v>2240404</v>
      </c>
      <c r="B1259" s="243" t="s">
        <v>1094</v>
      </c>
      <c r="C1259" s="300">
        <v>0</v>
      </c>
      <c r="D1259" s="301">
        <v>0</v>
      </c>
      <c r="E1259" s="548">
        <v>0</v>
      </c>
      <c r="F1259" s="477" t="str">
        <f t="shared" si="133"/>
        <v/>
      </c>
      <c r="G1259" s="477" t="str">
        <f t="shared" si="134"/>
        <v/>
      </c>
      <c r="H1259" s="731" t="str">
        <f t="shared" si="135"/>
        <v>否</v>
      </c>
      <c r="I1259" s="732" t="str">
        <f t="shared" si="136"/>
        <v>项</v>
      </c>
      <c r="J1259" s="686" t="str">
        <f t="shared" si="137"/>
        <v>224</v>
      </c>
      <c r="K1259" s="686" t="str">
        <f t="shared" si="138"/>
        <v>22404</v>
      </c>
      <c r="L1259" s="686" t="str">
        <f t="shared" si="139"/>
        <v>2240404</v>
      </c>
    </row>
    <row r="1260" s="529" customFormat="1" ht="34.9" hidden="1" customHeight="1" spans="1:12">
      <c r="A1260" s="484">
        <v>2240405</v>
      </c>
      <c r="B1260" s="243" t="s">
        <v>1095</v>
      </c>
      <c r="C1260" s="300">
        <v>0</v>
      </c>
      <c r="D1260" s="301">
        <v>0</v>
      </c>
      <c r="E1260" s="548">
        <v>0</v>
      </c>
      <c r="F1260" s="477" t="str">
        <f t="shared" si="133"/>
        <v/>
      </c>
      <c r="G1260" s="477" t="str">
        <f t="shared" si="134"/>
        <v/>
      </c>
      <c r="H1260" s="731" t="str">
        <f t="shared" si="135"/>
        <v>否</v>
      </c>
      <c r="I1260" s="732" t="str">
        <f t="shared" si="136"/>
        <v>项</v>
      </c>
      <c r="J1260" s="686" t="str">
        <f t="shared" si="137"/>
        <v>224</v>
      </c>
      <c r="K1260" s="686" t="str">
        <f t="shared" si="138"/>
        <v>22404</v>
      </c>
      <c r="L1260" s="686" t="str">
        <f t="shared" si="139"/>
        <v>2240405</v>
      </c>
    </row>
    <row r="1261" s="529" customFormat="1" ht="34.9" hidden="1" customHeight="1" spans="1:12">
      <c r="A1261" s="484">
        <v>2240450</v>
      </c>
      <c r="B1261" s="243" t="s">
        <v>160</v>
      </c>
      <c r="C1261" s="300">
        <v>0</v>
      </c>
      <c r="D1261" s="301">
        <v>0</v>
      </c>
      <c r="E1261" s="548">
        <v>0</v>
      </c>
      <c r="F1261" s="477" t="str">
        <f t="shared" si="133"/>
        <v/>
      </c>
      <c r="G1261" s="477" t="str">
        <f t="shared" si="134"/>
        <v/>
      </c>
      <c r="H1261" s="731" t="str">
        <f t="shared" si="135"/>
        <v>否</v>
      </c>
      <c r="I1261" s="732" t="str">
        <f t="shared" si="136"/>
        <v>项</v>
      </c>
      <c r="J1261" s="686" t="str">
        <f t="shared" si="137"/>
        <v>224</v>
      </c>
      <c r="K1261" s="686" t="str">
        <f t="shared" si="138"/>
        <v>22404</v>
      </c>
      <c r="L1261" s="686" t="str">
        <f t="shared" si="139"/>
        <v>2240450</v>
      </c>
    </row>
    <row r="1262" s="529" customFormat="1" ht="34.9" hidden="1" customHeight="1" spans="1:12">
      <c r="A1262" s="484">
        <v>2240499</v>
      </c>
      <c r="B1262" s="243" t="s">
        <v>1096</v>
      </c>
      <c r="C1262" s="300">
        <v>0</v>
      </c>
      <c r="D1262" s="301">
        <v>0</v>
      </c>
      <c r="E1262" s="548">
        <v>0</v>
      </c>
      <c r="F1262" s="477" t="str">
        <f t="shared" si="133"/>
        <v/>
      </c>
      <c r="G1262" s="477" t="str">
        <f t="shared" si="134"/>
        <v/>
      </c>
      <c r="H1262" s="731" t="str">
        <f t="shared" si="135"/>
        <v>否</v>
      </c>
      <c r="I1262" s="732" t="str">
        <f t="shared" si="136"/>
        <v>项</v>
      </c>
      <c r="J1262" s="686" t="str">
        <f t="shared" si="137"/>
        <v>224</v>
      </c>
      <c r="K1262" s="686" t="str">
        <f t="shared" si="138"/>
        <v>22404</v>
      </c>
      <c r="L1262" s="686" t="str">
        <f t="shared" si="139"/>
        <v>2240499</v>
      </c>
    </row>
    <row r="1263" s="529" customFormat="1" ht="34.9" customHeight="1" spans="1:12">
      <c r="A1263" s="482">
        <v>22405</v>
      </c>
      <c r="B1263" s="483" t="s">
        <v>1097</v>
      </c>
      <c r="C1263" s="693">
        <f>SUMIFS(C1264:C$1300,$I1264:$I$1300,"项",$K1264:$K$1300,$A1263)</f>
        <v>128</v>
      </c>
      <c r="D1263" s="693">
        <f>SUMIFS(D1264:D$1300,$I1264:$I$1300,"项",$K1264:$K$1300,$A1263)</f>
        <v>446</v>
      </c>
      <c r="E1263" s="693">
        <f>SUMIFS(E1264:E$1300,$I1264:$I$1300,"项",$K1264:$K$1300,$A1263)</f>
        <v>135</v>
      </c>
      <c r="F1263" s="477">
        <f t="shared" si="133"/>
        <v>0.0546875</v>
      </c>
      <c r="G1263" s="477">
        <f t="shared" si="134"/>
        <v>0.302690582959641</v>
      </c>
      <c r="H1263" s="731" t="str">
        <f t="shared" si="135"/>
        <v>是</v>
      </c>
      <c r="I1263" s="732" t="str">
        <f t="shared" si="136"/>
        <v>款</v>
      </c>
      <c r="J1263" s="686" t="str">
        <f t="shared" si="137"/>
        <v>224</v>
      </c>
      <c r="K1263" s="686" t="str">
        <f t="shared" si="138"/>
        <v>22405</v>
      </c>
      <c r="L1263" s="686" t="str">
        <f t="shared" si="139"/>
        <v>22405</v>
      </c>
    </row>
    <row r="1264" s="529" customFormat="1" ht="34.9" customHeight="1" spans="1:12">
      <c r="A1264" s="484">
        <v>2240501</v>
      </c>
      <c r="B1264" s="243" t="s">
        <v>151</v>
      </c>
      <c r="C1264" s="561">
        <v>2</v>
      </c>
      <c r="D1264" s="561">
        <v>0</v>
      </c>
      <c r="E1264" s="478">
        <v>1</v>
      </c>
      <c r="F1264" s="477">
        <f t="shared" si="133"/>
        <v>-0.5</v>
      </c>
      <c r="G1264" s="477" t="str">
        <f t="shared" si="134"/>
        <v/>
      </c>
      <c r="H1264" s="731" t="str">
        <f t="shared" si="135"/>
        <v>是</v>
      </c>
      <c r="I1264" s="732" t="str">
        <f t="shared" si="136"/>
        <v>项</v>
      </c>
      <c r="J1264" s="686" t="str">
        <f t="shared" si="137"/>
        <v>224</v>
      </c>
      <c r="K1264" s="686" t="str">
        <f t="shared" si="138"/>
        <v>22405</v>
      </c>
      <c r="L1264" s="686" t="str">
        <f t="shared" si="139"/>
        <v>2240501</v>
      </c>
    </row>
    <row r="1265" s="529" customFormat="1" ht="34.9" hidden="1" customHeight="1" spans="1:12">
      <c r="A1265" s="484">
        <v>2240502</v>
      </c>
      <c r="B1265" s="243" t="s">
        <v>152</v>
      </c>
      <c r="C1265" s="300">
        <v>0</v>
      </c>
      <c r="D1265" s="301">
        <v>0</v>
      </c>
      <c r="E1265" s="548">
        <v>0</v>
      </c>
      <c r="F1265" s="477" t="str">
        <f t="shared" si="133"/>
        <v/>
      </c>
      <c r="G1265" s="477" t="str">
        <f t="shared" si="134"/>
        <v/>
      </c>
      <c r="H1265" s="731" t="str">
        <f t="shared" si="135"/>
        <v>否</v>
      </c>
      <c r="I1265" s="732" t="str">
        <f t="shared" si="136"/>
        <v>项</v>
      </c>
      <c r="J1265" s="686" t="str">
        <f t="shared" si="137"/>
        <v>224</v>
      </c>
      <c r="K1265" s="686" t="str">
        <f t="shared" si="138"/>
        <v>22405</v>
      </c>
      <c r="L1265" s="686" t="str">
        <f t="shared" si="139"/>
        <v>2240502</v>
      </c>
    </row>
    <row r="1266" s="529" customFormat="1" ht="34.9" hidden="1" customHeight="1" spans="1:12">
      <c r="A1266" s="484">
        <v>2240503</v>
      </c>
      <c r="B1266" s="243" t="s">
        <v>153</v>
      </c>
      <c r="C1266" s="300">
        <v>0</v>
      </c>
      <c r="D1266" s="301">
        <v>0</v>
      </c>
      <c r="E1266" s="301">
        <v>0</v>
      </c>
      <c r="F1266" s="477" t="str">
        <f t="shared" si="133"/>
        <v/>
      </c>
      <c r="G1266" s="477" t="str">
        <f t="shared" si="134"/>
        <v/>
      </c>
      <c r="H1266" s="731" t="str">
        <f t="shared" si="135"/>
        <v>否</v>
      </c>
      <c r="I1266" s="732" t="str">
        <f t="shared" si="136"/>
        <v>项</v>
      </c>
      <c r="J1266" s="686" t="str">
        <f t="shared" si="137"/>
        <v>224</v>
      </c>
      <c r="K1266" s="686" t="str">
        <f t="shared" si="138"/>
        <v>22405</v>
      </c>
      <c r="L1266" s="686" t="str">
        <f t="shared" si="139"/>
        <v>2240503</v>
      </c>
    </row>
    <row r="1267" s="529" customFormat="1" ht="34.9" customHeight="1" spans="1:12">
      <c r="A1267" s="484">
        <v>2240504</v>
      </c>
      <c r="B1267" s="243" t="s">
        <v>1098</v>
      </c>
      <c r="C1267" s="561">
        <v>22</v>
      </c>
      <c r="D1267" s="561">
        <v>0</v>
      </c>
      <c r="E1267" s="478">
        <v>0</v>
      </c>
      <c r="F1267" s="477">
        <f t="shared" si="133"/>
        <v>-1</v>
      </c>
      <c r="G1267" s="477" t="str">
        <f t="shared" si="134"/>
        <v/>
      </c>
      <c r="H1267" s="731" t="str">
        <f t="shared" si="135"/>
        <v>是</v>
      </c>
      <c r="I1267" s="732" t="str">
        <f t="shared" si="136"/>
        <v>项</v>
      </c>
      <c r="J1267" s="686" t="str">
        <f t="shared" si="137"/>
        <v>224</v>
      </c>
      <c r="K1267" s="686" t="str">
        <f t="shared" si="138"/>
        <v>22405</v>
      </c>
      <c r="L1267" s="686" t="str">
        <f t="shared" si="139"/>
        <v>2240504</v>
      </c>
    </row>
    <row r="1268" s="529" customFormat="1" ht="34.9" customHeight="1" spans="1:12">
      <c r="A1268" s="484">
        <v>2240505</v>
      </c>
      <c r="B1268" s="243" t="s">
        <v>1099</v>
      </c>
      <c r="C1268" s="561">
        <v>5</v>
      </c>
      <c r="D1268" s="561">
        <v>21</v>
      </c>
      <c r="E1268" s="478">
        <v>15</v>
      </c>
      <c r="F1268" s="477">
        <f t="shared" si="133"/>
        <v>2</v>
      </c>
      <c r="G1268" s="477">
        <f t="shared" si="134"/>
        <v>0.714285714285714</v>
      </c>
      <c r="H1268" s="731" t="str">
        <f t="shared" si="135"/>
        <v>是</v>
      </c>
      <c r="I1268" s="732" t="str">
        <f t="shared" si="136"/>
        <v>项</v>
      </c>
      <c r="J1268" s="686" t="str">
        <f t="shared" si="137"/>
        <v>224</v>
      </c>
      <c r="K1268" s="686" t="str">
        <f t="shared" si="138"/>
        <v>22405</v>
      </c>
      <c r="L1268" s="686" t="str">
        <f t="shared" si="139"/>
        <v>2240505</v>
      </c>
    </row>
    <row r="1269" s="529" customFormat="1" ht="34.9" hidden="1" customHeight="1" spans="1:12">
      <c r="A1269" s="484">
        <v>2240506</v>
      </c>
      <c r="B1269" s="243" t="s">
        <v>1100</v>
      </c>
      <c r="C1269" s="300">
        <v>0</v>
      </c>
      <c r="D1269" s="301">
        <v>0</v>
      </c>
      <c r="E1269" s="548">
        <v>0</v>
      </c>
      <c r="F1269" s="477" t="str">
        <f t="shared" si="133"/>
        <v/>
      </c>
      <c r="G1269" s="477" t="str">
        <f t="shared" si="134"/>
        <v/>
      </c>
      <c r="H1269" s="731" t="str">
        <f t="shared" si="135"/>
        <v>否</v>
      </c>
      <c r="I1269" s="732" t="str">
        <f t="shared" si="136"/>
        <v>项</v>
      </c>
      <c r="J1269" s="686" t="str">
        <f t="shared" si="137"/>
        <v>224</v>
      </c>
      <c r="K1269" s="686" t="str">
        <f t="shared" si="138"/>
        <v>22405</v>
      </c>
      <c r="L1269" s="686" t="str">
        <f t="shared" si="139"/>
        <v>2240506</v>
      </c>
    </row>
    <row r="1270" s="529" customFormat="1" ht="34.9" customHeight="1" spans="1:12">
      <c r="A1270" s="484">
        <v>2240507</v>
      </c>
      <c r="B1270" s="243" t="s">
        <v>1101</v>
      </c>
      <c r="C1270" s="561">
        <v>0</v>
      </c>
      <c r="D1270" s="561">
        <v>289</v>
      </c>
      <c r="E1270" s="478">
        <v>0</v>
      </c>
      <c r="F1270" s="477" t="str">
        <f t="shared" si="133"/>
        <v/>
      </c>
      <c r="G1270" s="477">
        <f t="shared" si="134"/>
        <v>0</v>
      </c>
      <c r="H1270" s="731" t="str">
        <f t="shared" si="135"/>
        <v>是</v>
      </c>
      <c r="I1270" s="732" t="str">
        <f t="shared" si="136"/>
        <v>项</v>
      </c>
      <c r="J1270" s="686" t="str">
        <f t="shared" si="137"/>
        <v>224</v>
      </c>
      <c r="K1270" s="686" t="str">
        <f t="shared" si="138"/>
        <v>22405</v>
      </c>
      <c r="L1270" s="686" t="str">
        <f t="shared" si="139"/>
        <v>2240507</v>
      </c>
    </row>
    <row r="1271" s="529" customFormat="1" ht="34.9" hidden="1" customHeight="1" spans="1:12">
      <c r="A1271" s="484">
        <v>2240508</v>
      </c>
      <c r="B1271" s="243" t="s">
        <v>1102</v>
      </c>
      <c r="C1271" s="300">
        <v>0</v>
      </c>
      <c r="D1271" s="301">
        <v>0</v>
      </c>
      <c r="E1271" s="548">
        <v>0</v>
      </c>
      <c r="F1271" s="477" t="str">
        <f t="shared" si="133"/>
        <v/>
      </c>
      <c r="G1271" s="477" t="str">
        <f t="shared" si="134"/>
        <v/>
      </c>
      <c r="H1271" s="731" t="str">
        <f t="shared" si="135"/>
        <v>否</v>
      </c>
      <c r="I1271" s="732" t="str">
        <f t="shared" si="136"/>
        <v>项</v>
      </c>
      <c r="J1271" s="686" t="str">
        <f t="shared" si="137"/>
        <v>224</v>
      </c>
      <c r="K1271" s="686" t="str">
        <f t="shared" si="138"/>
        <v>22405</v>
      </c>
      <c r="L1271" s="686" t="str">
        <f t="shared" si="139"/>
        <v>2240508</v>
      </c>
    </row>
    <row r="1272" s="529" customFormat="1" ht="34.9" hidden="1" customHeight="1" spans="1:12">
      <c r="A1272" s="484">
        <v>2240509</v>
      </c>
      <c r="B1272" s="243" t="s">
        <v>1103</v>
      </c>
      <c r="C1272" s="300">
        <v>0</v>
      </c>
      <c r="D1272" s="301">
        <v>0</v>
      </c>
      <c r="E1272" s="548">
        <v>0</v>
      </c>
      <c r="F1272" s="477" t="str">
        <f t="shared" si="133"/>
        <v/>
      </c>
      <c r="G1272" s="477" t="str">
        <f t="shared" si="134"/>
        <v/>
      </c>
      <c r="H1272" s="731" t="str">
        <f t="shared" si="135"/>
        <v>否</v>
      </c>
      <c r="I1272" s="732" t="str">
        <f t="shared" si="136"/>
        <v>项</v>
      </c>
      <c r="J1272" s="686" t="str">
        <f t="shared" si="137"/>
        <v>224</v>
      </c>
      <c r="K1272" s="686" t="str">
        <f t="shared" si="138"/>
        <v>22405</v>
      </c>
      <c r="L1272" s="686" t="str">
        <f t="shared" si="139"/>
        <v>2240509</v>
      </c>
    </row>
    <row r="1273" s="529" customFormat="1" ht="34.9" customHeight="1" spans="1:12">
      <c r="A1273" s="484">
        <v>2240510</v>
      </c>
      <c r="B1273" s="243" t="s">
        <v>1104</v>
      </c>
      <c r="C1273" s="561">
        <v>6</v>
      </c>
      <c r="D1273" s="561">
        <v>34</v>
      </c>
      <c r="E1273" s="478">
        <v>3</v>
      </c>
      <c r="F1273" s="477">
        <f t="shared" si="133"/>
        <v>-0.5</v>
      </c>
      <c r="G1273" s="477">
        <f t="shared" si="134"/>
        <v>0.0882352941176471</v>
      </c>
      <c r="H1273" s="731" t="str">
        <f t="shared" si="135"/>
        <v>是</v>
      </c>
      <c r="I1273" s="732" t="str">
        <f t="shared" si="136"/>
        <v>项</v>
      </c>
      <c r="J1273" s="686" t="str">
        <f t="shared" si="137"/>
        <v>224</v>
      </c>
      <c r="K1273" s="686" t="str">
        <f t="shared" si="138"/>
        <v>22405</v>
      </c>
      <c r="L1273" s="686" t="str">
        <f t="shared" si="139"/>
        <v>2240510</v>
      </c>
    </row>
    <row r="1274" s="529" customFormat="1" ht="34.9" customHeight="1" spans="1:12">
      <c r="A1274" s="484">
        <v>2240550</v>
      </c>
      <c r="B1274" s="243" t="s">
        <v>1105</v>
      </c>
      <c r="C1274" s="561">
        <v>93</v>
      </c>
      <c r="D1274" s="561">
        <v>102</v>
      </c>
      <c r="E1274" s="478">
        <v>116</v>
      </c>
      <c r="F1274" s="477">
        <f t="shared" si="133"/>
        <v>0.247311827956989</v>
      </c>
      <c r="G1274" s="477">
        <f t="shared" si="134"/>
        <v>1.13725490196078</v>
      </c>
      <c r="H1274" s="731" t="str">
        <f t="shared" si="135"/>
        <v>是</v>
      </c>
      <c r="I1274" s="732" t="str">
        <f t="shared" si="136"/>
        <v>项</v>
      </c>
      <c r="J1274" s="686" t="str">
        <f t="shared" si="137"/>
        <v>224</v>
      </c>
      <c r="K1274" s="686" t="str">
        <f t="shared" si="138"/>
        <v>22405</v>
      </c>
      <c r="L1274" s="686" t="str">
        <f t="shared" si="139"/>
        <v>2240550</v>
      </c>
    </row>
    <row r="1275" s="529" customFormat="1" ht="34.9" hidden="1" customHeight="1" spans="1:12">
      <c r="A1275" s="484">
        <v>2240599</v>
      </c>
      <c r="B1275" s="243" t="s">
        <v>1106</v>
      </c>
      <c r="C1275" s="300">
        <v>0</v>
      </c>
      <c r="D1275" s="301">
        <v>0</v>
      </c>
      <c r="E1275" s="548">
        <v>0</v>
      </c>
      <c r="F1275" s="477" t="str">
        <f t="shared" si="133"/>
        <v/>
      </c>
      <c r="G1275" s="477" t="str">
        <f t="shared" si="134"/>
        <v/>
      </c>
      <c r="H1275" s="731" t="str">
        <f t="shared" si="135"/>
        <v>否</v>
      </c>
      <c r="I1275" s="732" t="str">
        <f t="shared" si="136"/>
        <v>项</v>
      </c>
      <c r="J1275" s="686" t="str">
        <f t="shared" si="137"/>
        <v>224</v>
      </c>
      <c r="K1275" s="686" t="str">
        <f t="shared" si="138"/>
        <v>22405</v>
      </c>
      <c r="L1275" s="686" t="str">
        <f t="shared" si="139"/>
        <v>2240599</v>
      </c>
    </row>
    <row r="1276" s="529" customFormat="1" ht="34.9" customHeight="1" spans="1:12">
      <c r="A1276" s="482">
        <v>22406</v>
      </c>
      <c r="B1276" s="483" t="s">
        <v>1107</v>
      </c>
      <c r="C1276" s="693">
        <f>SUMIFS(C1277:C$1300,$I1277:$I$1300,"项",$K1277:$K$1300,$A1276)</f>
        <v>1767</v>
      </c>
      <c r="D1276" s="693">
        <f>SUMIFS(D1277:D$1300,$I1277:$I$1300,"项",$K1277:$K$1300,$A1276)</f>
        <v>934</v>
      </c>
      <c r="E1276" s="693">
        <f>SUMIFS(E1277:E$1300,$I1277:$I$1300,"项",$K1277:$K$1300,$A1276)</f>
        <v>1195</v>
      </c>
      <c r="F1276" s="477">
        <f t="shared" si="133"/>
        <v>-0.323712507074137</v>
      </c>
      <c r="G1276" s="477">
        <f t="shared" si="134"/>
        <v>1.27944325481799</v>
      </c>
      <c r="H1276" s="731" t="str">
        <f t="shared" si="135"/>
        <v>是</v>
      </c>
      <c r="I1276" s="732" t="str">
        <f t="shared" si="136"/>
        <v>款</v>
      </c>
      <c r="J1276" s="686" t="str">
        <f t="shared" si="137"/>
        <v>224</v>
      </c>
      <c r="K1276" s="686" t="str">
        <f t="shared" si="138"/>
        <v>22406</v>
      </c>
      <c r="L1276" s="686" t="str">
        <f t="shared" si="139"/>
        <v>22406</v>
      </c>
    </row>
    <row r="1277" s="529" customFormat="1" ht="34.9" customHeight="1" spans="1:12">
      <c r="A1277" s="484">
        <v>2240601</v>
      </c>
      <c r="B1277" s="243" t="s">
        <v>1108</v>
      </c>
      <c r="C1277" s="561">
        <v>1757</v>
      </c>
      <c r="D1277" s="561">
        <v>856</v>
      </c>
      <c r="E1277" s="478">
        <v>1122</v>
      </c>
      <c r="F1277" s="477">
        <f t="shared" si="133"/>
        <v>-0.361411496869664</v>
      </c>
      <c r="G1277" s="477">
        <f t="shared" si="134"/>
        <v>1.3107476635514</v>
      </c>
      <c r="H1277" s="731" t="str">
        <f t="shared" si="135"/>
        <v>是</v>
      </c>
      <c r="I1277" s="732" t="str">
        <f t="shared" si="136"/>
        <v>项</v>
      </c>
      <c r="J1277" s="686" t="str">
        <f t="shared" si="137"/>
        <v>224</v>
      </c>
      <c r="K1277" s="686" t="str">
        <f t="shared" si="138"/>
        <v>22406</v>
      </c>
      <c r="L1277" s="686" t="str">
        <f t="shared" si="139"/>
        <v>2240601</v>
      </c>
    </row>
    <row r="1278" s="529" customFormat="1" ht="34.9" hidden="1" customHeight="1" spans="1:12">
      <c r="A1278" s="484">
        <v>2240602</v>
      </c>
      <c r="B1278" s="243" t="s">
        <v>1109</v>
      </c>
      <c r="C1278" s="300">
        <v>0</v>
      </c>
      <c r="D1278" s="301">
        <v>0</v>
      </c>
      <c r="E1278" s="548">
        <v>0</v>
      </c>
      <c r="F1278" s="477" t="str">
        <f t="shared" si="133"/>
        <v/>
      </c>
      <c r="G1278" s="477" t="str">
        <f t="shared" si="134"/>
        <v/>
      </c>
      <c r="H1278" s="731" t="str">
        <f t="shared" si="135"/>
        <v>否</v>
      </c>
      <c r="I1278" s="732" t="str">
        <f t="shared" si="136"/>
        <v>项</v>
      </c>
      <c r="J1278" s="686" t="str">
        <f t="shared" si="137"/>
        <v>224</v>
      </c>
      <c r="K1278" s="686" t="str">
        <f t="shared" si="138"/>
        <v>22406</v>
      </c>
      <c r="L1278" s="686" t="str">
        <f t="shared" si="139"/>
        <v>2240602</v>
      </c>
    </row>
    <row r="1279" s="529" customFormat="1" ht="34.9" customHeight="1" spans="1:12">
      <c r="A1279" s="484">
        <v>2240699</v>
      </c>
      <c r="B1279" s="243" t="s">
        <v>1110</v>
      </c>
      <c r="C1279" s="561">
        <v>10</v>
      </c>
      <c r="D1279" s="561">
        <v>78</v>
      </c>
      <c r="E1279" s="478">
        <v>73</v>
      </c>
      <c r="F1279" s="477">
        <f t="shared" si="133"/>
        <v>6.3</v>
      </c>
      <c r="G1279" s="477">
        <f t="shared" si="134"/>
        <v>0.935897435897436</v>
      </c>
      <c r="H1279" s="731" t="str">
        <f t="shared" si="135"/>
        <v>是</v>
      </c>
      <c r="I1279" s="732" t="str">
        <f t="shared" si="136"/>
        <v>项</v>
      </c>
      <c r="J1279" s="686" t="str">
        <f t="shared" si="137"/>
        <v>224</v>
      </c>
      <c r="K1279" s="686" t="str">
        <f t="shared" si="138"/>
        <v>22406</v>
      </c>
      <c r="L1279" s="686" t="str">
        <f t="shared" si="139"/>
        <v>2240699</v>
      </c>
    </row>
    <row r="1280" s="529" customFormat="1" ht="34.9" customHeight="1" spans="1:12">
      <c r="A1280" s="482">
        <v>22407</v>
      </c>
      <c r="B1280" s="483" t="s">
        <v>1111</v>
      </c>
      <c r="C1280" s="693">
        <f>SUMIFS(C1281:C$1300,$I1281:$I$1300,"项",$K1281:$K$1300,$A1280)</f>
        <v>527</v>
      </c>
      <c r="D1280" s="693">
        <f>SUMIFS(D1281:D$1300,$I1281:$I$1300,"项",$K1281:$K$1300,$A1280)</f>
        <v>147</v>
      </c>
      <c r="E1280" s="693">
        <f>SUMIFS(E1281:E$1300,$I1281:$I$1300,"项",$K1281:$K$1300,$A1280)</f>
        <v>370</v>
      </c>
      <c r="F1280" s="477">
        <f t="shared" si="133"/>
        <v>-0.297912713472486</v>
      </c>
      <c r="G1280" s="477">
        <f t="shared" si="134"/>
        <v>2.51700680272109</v>
      </c>
      <c r="H1280" s="731" t="str">
        <f t="shared" si="135"/>
        <v>是</v>
      </c>
      <c r="I1280" s="732" t="str">
        <f t="shared" si="136"/>
        <v>款</v>
      </c>
      <c r="J1280" s="686" t="str">
        <f t="shared" si="137"/>
        <v>224</v>
      </c>
      <c r="K1280" s="686" t="str">
        <f t="shared" si="138"/>
        <v>22407</v>
      </c>
      <c r="L1280" s="686" t="str">
        <f t="shared" si="139"/>
        <v>22407</v>
      </c>
    </row>
    <row r="1281" s="529" customFormat="1" ht="34.9" customHeight="1" spans="1:12">
      <c r="A1281" s="484">
        <v>2240703</v>
      </c>
      <c r="B1281" s="243" t="s">
        <v>1112</v>
      </c>
      <c r="C1281" s="561">
        <v>527</v>
      </c>
      <c r="D1281" s="561">
        <v>147</v>
      </c>
      <c r="E1281" s="478">
        <v>370</v>
      </c>
      <c r="F1281" s="477">
        <f t="shared" si="133"/>
        <v>-0.297912713472486</v>
      </c>
      <c r="G1281" s="477">
        <f t="shared" si="134"/>
        <v>2.51700680272109</v>
      </c>
      <c r="H1281" s="731" t="str">
        <f t="shared" si="135"/>
        <v>是</v>
      </c>
      <c r="I1281" s="732" t="str">
        <f t="shared" si="136"/>
        <v>项</v>
      </c>
      <c r="J1281" s="686" t="str">
        <f t="shared" si="137"/>
        <v>224</v>
      </c>
      <c r="K1281" s="686" t="str">
        <f t="shared" si="138"/>
        <v>22407</v>
      </c>
      <c r="L1281" s="686" t="str">
        <f t="shared" si="139"/>
        <v>2240703</v>
      </c>
    </row>
    <row r="1282" s="529" customFormat="1" ht="34.9" hidden="1" customHeight="1" spans="1:12">
      <c r="A1282" s="484">
        <v>2240704</v>
      </c>
      <c r="B1282" s="243" t="s">
        <v>1113</v>
      </c>
      <c r="C1282" s="300">
        <v>0</v>
      </c>
      <c r="D1282" s="301">
        <v>0</v>
      </c>
      <c r="E1282" s="548">
        <v>0</v>
      </c>
      <c r="F1282" s="477" t="str">
        <f t="shared" si="133"/>
        <v/>
      </c>
      <c r="G1282" s="477" t="str">
        <f t="shared" si="134"/>
        <v/>
      </c>
      <c r="H1282" s="731" t="str">
        <f t="shared" si="135"/>
        <v>否</v>
      </c>
      <c r="I1282" s="732" t="str">
        <f t="shared" si="136"/>
        <v>项</v>
      </c>
      <c r="J1282" s="686" t="str">
        <f t="shared" si="137"/>
        <v>224</v>
      </c>
      <c r="K1282" s="686" t="str">
        <f t="shared" si="138"/>
        <v>22407</v>
      </c>
      <c r="L1282" s="686" t="str">
        <f t="shared" si="139"/>
        <v>2240704</v>
      </c>
    </row>
    <row r="1283" s="529" customFormat="1" ht="34.9" hidden="1" customHeight="1" spans="1:12">
      <c r="A1283" s="484">
        <v>2240799</v>
      </c>
      <c r="B1283" s="243" t="s">
        <v>1114</v>
      </c>
      <c r="C1283" s="300">
        <v>0</v>
      </c>
      <c r="D1283" s="301">
        <v>0</v>
      </c>
      <c r="E1283" s="548">
        <v>0</v>
      </c>
      <c r="F1283" s="477" t="str">
        <f t="shared" si="133"/>
        <v/>
      </c>
      <c r="G1283" s="477" t="str">
        <f t="shared" si="134"/>
        <v/>
      </c>
      <c r="H1283" s="731" t="str">
        <f t="shared" si="135"/>
        <v>否</v>
      </c>
      <c r="I1283" s="732" t="str">
        <f t="shared" si="136"/>
        <v>项</v>
      </c>
      <c r="J1283" s="686" t="str">
        <f t="shared" si="137"/>
        <v>224</v>
      </c>
      <c r="K1283" s="686" t="str">
        <f t="shared" si="138"/>
        <v>22407</v>
      </c>
      <c r="L1283" s="686" t="str">
        <f t="shared" si="139"/>
        <v>2240799</v>
      </c>
    </row>
    <row r="1284" s="529" customFormat="1" ht="34.9" hidden="1" customHeight="1" spans="1:12">
      <c r="A1284" s="482">
        <v>22499</v>
      </c>
      <c r="B1284" s="483" t="s">
        <v>1115</v>
      </c>
      <c r="C1284" s="297">
        <f>SUMIFS(C1285:C$1300,$I1285:$I$1300,"项",$K1285:$K$1300,$A1284)</f>
        <v>0</v>
      </c>
      <c r="D1284" s="297">
        <f>SUMIFS(D1285:D$1300,$I1285:$I$1300,"项",$K1285:$K$1300,$A1284)</f>
        <v>0</v>
      </c>
      <c r="E1284" s="297">
        <f>SUMIFS(E1285:E$1300,$I1285:$I$1300,"项",$K1285:$K$1300,$A1284)</f>
        <v>0</v>
      </c>
      <c r="F1284" s="477" t="str">
        <f t="shared" si="133"/>
        <v/>
      </c>
      <c r="G1284" s="477" t="str">
        <f t="shared" si="134"/>
        <v/>
      </c>
      <c r="H1284" s="731" t="str">
        <f t="shared" si="135"/>
        <v>否</v>
      </c>
      <c r="I1284" s="732" t="str">
        <f t="shared" si="136"/>
        <v>款</v>
      </c>
      <c r="J1284" s="686" t="str">
        <f t="shared" si="137"/>
        <v>224</v>
      </c>
      <c r="K1284" s="686" t="str">
        <f t="shared" si="138"/>
        <v>22499</v>
      </c>
      <c r="L1284" s="686" t="str">
        <f t="shared" si="139"/>
        <v>22499</v>
      </c>
    </row>
    <row r="1285" s="529" customFormat="1" ht="34.9" hidden="1" customHeight="1" spans="1:12">
      <c r="A1285" s="484">
        <v>2249999</v>
      </c>
      <c r="B1285" s="243" t="s">
        <v>1116</v>
      </c>
      <c r="C1285" s="300">
        <v>0</v>
      </c>
      <c r="D1285" s="301">
        <v>0</v>
      </c>
      <c r="E1285" s="301">
        <v>0</v>
      </c>
      <c r="F1285" s="477" t="str">
        <f t="shared" ref="F1285:F1316" si="140">IF(C1285&lt;&gt;0,E1285/C1285-1,"")</f>
        <v/>
      </c>
      <c r="G1285" s="477" t="str">
        <f t="shared" ref="G1285:G1316" si="141">IF(D1285&lt;&gt;0,E1285/D1285,"")</f>
        <v/>
      </c>
      <c r="H1285" s="731" t="str">
        <f t="shared" ref="H1285:H1316" si="142">IF(LEN(A1285)=3,"是",IF(B1285&lt;&gt;"",IF(SUM(C1285:E1285)&lt;&gt;0,"是","否"),"是"))</f>
        <v>否</v>
      </c>
      <c r="I1285" s="732" t="str">
        <f t="shared" ref="I1285:I1300" si="143">_xlfn.IFS(LEN(A1285)=3,"类",LEN(A1285)=5,"款",LEN(A1285)=7,"项")</f>
        <v>项</v>
      </c>
      <c r="J1285" s="686" t="str">
        <f t="shared" ref="J1285:J1316" si="144">LEFT(A1285,3)</f>
        <v>224</v>
      </c>
      <c r="K1285" s="686" t="str">
        <f t="shared" ref="K1285:K1316" si="145">LEFT(A1285,5)</f>
        <v>22499</v>
      </c>
      <c r="L1285" s="686" t="str">
        <f t="shared" ref="L1285:L1316" si="146">LEFT(A1285,7)</f>
        <v>2249999</v>
      </c>
    </row>
    <row r="1286" s="529" customFormat="1" ht="34.9" customHeight="1" spans="1:12">
      <c r="A1286" s="733">
        <v>227</v>
      </c>
      <c r="B1286" s="347" t="s">
        <v>125</v>
      </c>
      <c r="C1286" s="694">
        <v>0</v>
      </c>
      <c r="D1286" s="694">
        <v>4600</v>
      </c>
      <c r="E1286" s="694">
        <v>0</v>
      </c>
      <c r="F1286" s="471" t="str">
        <f t="shared" si="140"/>
        <v/>
      </c>
      <c r="G1286" s="471">
        <f t="shared" si="141"/>
        <v>0</v>
      </c>
      <c r="H1286" s="731" t="str">
        <f t="shared" si="142"/>
        <v>是</v>
      </c>
      <c r="I1286" s="732" t="str">
        <f t="shared" si="143"/>
        <v>类</v>
      </c>
      <c r="J1286" s="686" t="str">
        <f t="shared" si="144"/>
        <v>227</v>
      </c>
      <c r="K1286" s="686" t="str">
        <f t="shared" si="145"/>
        <v>227</v>
      </c>
      <c r="L1286" s="686" t="str">
        <f t="shared" si="146"/>
        <v>227</v>
      </c>
    </row>
    <row r="1287" s="529" customFormat="1" ht="34.9" customHeight="1" spans="1:12">
      <c r="A1287" s="730">
        <v>229</v>
      </c>
      <c r="B1287" s="185" t="s">
        <v>1117</v>
      </c>
      <c r="C1287" s="353">
        <f>SUMIFS(C1288:C$1300,$I1288:$I$1300,"款",$J1288:$J$1300,$A1287)</f>
        <v>8851</v>
      </c>
      <c r="D1287" s="353">
        <f>SUMIFS(D1288:D$1300,$I1288:$I$1300,"款",$J1288:$J$1300,$A1287)</f>
        <v>29789</v>
      </c>
      <c r="E1287" s="353">
        <f>SUMIFS(E1288:E$1300,$I1288:$I$1300,"款",$J1288:$J$1300,$A1287)</f>
        <v>-17</v>
      </c>
      <c r="F1287" s="471">
        <f t="shared" si="140"/>
        <v>-1.00192068692803</v>
      </c>
      <c r="G1287" s="471">
        <f t="shared" si="141"/>
        <v>-0.000570680452516029</v>
      </c>
      <c r="H1287" s="731" t="str">
        <f t="shared" si="142"/>
        <v>是</v>
      </c>
      <c r="I1287" s="732" t="str">
        <f t="shared" si="143"/>
        <v>类</v>
      </c>
      <c r="J1287" s="686" t="str">
        <f t="shared" si="144"/>
        <v>229</v>
      </c>
      <c r="K1287" s="686" t="str">
        <f t="shared" si="145"/>
        <v>229</v>
      </c>
      <c r="L1287" s="686" t="str">
        <f t="shared" si="146"/>
        <v>229</v>
      </c>
    </row>
    <row r="1288" s="529" customFormat="1" ht="34.9" hidden="1" customHeight="1" spans="1:12">
      <c r="A1288" s="482">
        <v>22902</v>
      </c>
      <c r="B1288" s="483" t="s">
        <v>1118</v>
      </c>
      <c r="C1288" s="297">
        <f>SUMIFS(C1289:C$1300,$I1289:$I$1300,"项",$K1289:$K$1300,$A1288)</f>
        <v>0</v>
      </c>
      <c r="D1288" s="297">
        <f>SUMIFS(D1289:D$1300,$I1289:$I$1300,"项",$K1289:$K$1300,$A1288)</f>
        <v>0</v>
      </c>
      <c r="E1288" s="297">
        <f>SUMIFS(E1289:E$1300,$I1289:$I$1300,"项",$K1289:$K$1300,$A1288)</f>
        <v>0</v>
      </c>
      <c r="F1288" s="477" t="str">
        <f t="shared" si="140"/>
        <v/>
      </c>
      <c r="G1288" s="477" t="str">
        <f t="shared" si="141"/>
        <v/>
      </c>
      <c r="H1288" s="731" t="str">
        <f t="shared" si="142"/>
        <v>否</v>
      </c>
      <c r="I1288" s="732" t="str">
        <f t="shared" si="143"/>
        <v>款</v>
      </c>
      <c r="J1288" s="686" t="str">
        <f t="shared" si="144"/>
        <v>229</v>
      </c>
      <c r="K1288" s="686" t="str">
        <f t="shared" si="145"/>
        <v>22902</v>
      </c>
      <c r="L1288" s="686" t="str">
        <f t="shared" si="146"/>
        <v>22902</v>
      </c>
    </row>
    <row r="1289" s="529" customFormat="1" ht="34.9" hidden="1" customHeight="1" spans="1:12">
      <c r="A1289" s="484">
        <v>2290201</v>
      </c>
      <c r="B1289" s="243" t="s">
        <v>1119</v>
      </c>
      <c r="C1289" s="300">
        <v>0</v>
      </c>
      <c r="D1289" s="301">
        <v>0</v>
      </c>
      <c r="E1289" s="548">
        <v>0</v>
      </c>
      <c r="F1289" s="477" t="str">
        <f t="shared" si="140"/>
        <v/>
      </c>
      <c r="G1289" s="477" t="str">
        <f t="shared" si="141"/>
        <v/>
      </c>
      <c r="H1289" s="731" t="str">
        <f t="shared" si="142"/>
        <v>否</v>
      </c>
      <c r="I1289" s="732" t="str">
        <f t="shared" si="143"/>
        <v>项</v>
      </c>
      <c r="J1289" s="686" t="str">
        <f t="shared" si="144"/>
        <v>229</v>
      </c>
      <c r="K1289" s="686" t="str">
        <f t="shared" si="145"/>
        <v>22902</v>
      </c>
      <c r="L1289" s="686" t="str">
        <f t="shared" si="146"/>
        <v>2290201</v>
      </c>
    </row>
    <row r="1290" s="529" customFormat="1" ht="34.9" customHeight="1" spans="1:12">
      <c r="A1290" s="482">
        <v>22999</v>
      </c>
      <c r="B1290" s="483" t="s">
        <v>986</v>
      </c>
      <c r="C1290" s="693">
        <f>SUMIFS(C1291:C$1300,$I1291:$I$1300,"项",$K1291:$K$1300,$A1290)</f>
        <v>8851</v>
      </c>
      <c r="D1290" s="693">
        <f>SUMIFS(D1291:D$1300,$I1291:$I$1300,"项",$K1291:$K$1300,$A1290)</f>
        <v>29789</v>
      </c>
      <c r="E1290" s="693">
        <f>SUMIFS(E1291:E$1300,$I1291:$I$1300,"项",$K1291:$K$1300,$A1290)</f>
        <v>-17</v>
      </c>
      <c r="F1290" s="477">
        <f t="shared" si="140"/>
        <v>-1.00192068692803</v>
      </c>
      <c r="G1290" s="477">
        <f t="shared" si="141"/>
        <v>-0.000570680452516029</v>
      </c>
      <c r="H1290" s="731" t="str">
        <f t="shared" si="142"/>
        <v>是</v>
      </c>
      <c r="I1290" s="732" t="str">
        <f t="shared" si="143"/>
        <v>款</v>
      </c>
      <c r="J1290" s="686" t="str">
        <f t="shared" si="144"/>
        <v>229</v>
      </c>
      <c r="K1290" s="686" t="str">
        <f t="shared" si="145"/>
        <v>22999</v>
      </c>
      <c r="L1290" s="686" t="str">
        <f t="shared" si="146"/>
        <v>22999</v>
      </c>
    </row>
    <row r="1291" s="529" customFormat="1" ht="34.9" customHeight="1" spans="1:12">
      <c r="A1291" s="484" t="s">
        <v>1120</v>
      </c>
      <c r="B1291" s="243" t="s">
        <v>1121</v>
      </c>
      <c r="C1291" s="561">
        <v>8851</v>
      </c>
      <c r="D1291" s="561">
        <v>29789</v>
      </c>
      <c r="E1291" s="561">
        <v>-17</v>
      </c>
      <c r="F1291" s="477">
        <f t="shared" si="140"/>
        <v>-1.00192068692803</v>
      </c>
      <c r="G1291" s="477">
        <f t="shared" si="141"/>
        <v>-0.000570680452516029</v>
      </c>
      <c r="H1291" s="731" t="str">
        <f t="shared" si="142"/>
        <v>是</v>
      </c>
      <c r="I1291" s="732" t="str">
        <f t="shared" si="143"/>
        <v>项</v>
      </c>
      <c r="J1291" s="686" t="str">
        <f t="shared" si="144"/>
        <v>229</v>
      </c>
      <c r="K1291" s="686" t="str">
        <f t="shared" si="145"/>
        <v>22999</v>
      </c>
      <c r="L1291" s="686" t="str">
        <f t="shared" si="146"/>
        <v>2299999</v>
      </c>
    </row>
    <row r="1292" s="529" customFormat="1" ht="34.9" customHeight="1" spans="1:12">
      <c r="A1292" s="730">
        <v>232</v>
      </c>
      <c r="B1292" s="185" t="s">
        <v>1122</v>
      </c>
      <c r="C1292" s="353">
        <f>SUMIFS(C1293:C$1300,$I1293:$I$1300,"款",$J1293:$J$1300,$A1292)</f>
        <v>5220</v>
      </c>
      <c r="D1292" s="353">
        <f>SUMIFS(D1293:D$1300,$I1293:$I$1300,"款",$J1293:$J$1300,$A1292)</f>
        <v>6205</v>
      </c>
      <c r="E1292" s="353">
        <f>SUMIFS(E1293:E$1300,$I1293:$I$1300,"款",$J1293:$J$1300,$A1292)</f>
        <v>5018</v>
      </c>
      <c r="F1292" s="471">
        <f t="shared" si="140"/>
        <v>-0.0386973180076629</v>
      </c>
      <c r="G1292" s="471">
        <f t="shared" si="141"/>
        <v>0.80870265914585</v>
      </c>
      <c r="H1292" s="731" t="str">
        <f t="shared" si="142"/>
        <v>是</v>
      </c>
      <c r="I1292" s="732" t="str">
        <f t="shared" si="143"/>
        <v>类</v>
      </c>
      <c r="J1292" s="686" t="str">
        <f t="shared" si="144"/>
        <v>232</v>
      </c>
      <c r="K1292" s="686" t="str">
        <f t="shared" si="145"/>
        <v>232</v>
      </c>
      <c r="L1292" s="686" t="str">
        <f t="shared" si="146"/>
        <v>232</v>
      </c>
    </row>
    <row r="1293" s="529" customFormat="1" ht="34.9" customHeight="1" spans="1:12">
      <c r="A1293" s="482">
        <v>23203</v>
      </c>
      <c r="B1293" s="483" t="s">
        <v>1123</v>
      </c>
      <c r="C1293" s="693">
        <f>SUMIFS(C1294:C$1300,$I1294:$I$1300,"项",$K1294:$K$1300,$A1293)</f>
        <v>5220</v>
      </c>
      <c r="D1293" s="693">
        <f>SUMIFS(D1294:D$1300,$I1294:$I$1300,"项",$K1294:$K$1300,$A1293)</f>
        <v>6205</v>
      </c>
      <c r="E1293" s="693">
        <f>SUMIFS(E1294:E$1300,$I1294:$I$1300,"项",$K1294:$K$1300,$A1293)</f>
        <v>5018</v>
      </c>
      <c r="F1293" s="477">
        <f t="shared" si="140"/>
        <v>-0.0386973180076629</v>
      </c>
      <c r="G1293" s="477">
        <f t="shared" si="141"/>
        <v>0.80870265914585</v>
      </c>
      <c r="H1293" s="731" t="str">
        <f t="shared" si="142"/>
        <v>是</v>
      </c>
      <c r="I1293" s="732" t="str">
        <f t="shared" si="143"/>
        <v>款</v>
      </c>
      <c r="J1293" s="686" t="str">
        <f t="shared" si="144"/>
        <v>232</v>
      </c>
      <c r="K1293" s="686" t="str">
        <f t="shared" si="145"/>
        <v>23203</v>
      </c>
      <c r="L1293" s="686" t="str">
        <f t="shared" si="146"/>
        <v>23203</v>
      </c>
    </row>
    <row r="1294" s="529" customFormat="1" ht="34.9" customHeight="1" spans="1:12">
      <c r="A1294" s="484" t="s">
        <v>1124</v>
      </c>
      <c r="B1294" s="243" t="s">
        <v>1125</v>
      </c>
      <c r="C1294" s="561">
        <v>5220</v>
      </c>
      <c r="D1294" s="561">
        <v>6205</v>
      </c>
      <c r="E1294" s="478">
        <v>5018</v>
      </c>
      <c r="F1294" s="477">
        <f t="shared" si="140"/>
        <v>-0.0386973180076629</v>
      </c>
      <c r="G1294" s="477">
        <f t="shared" si="141"/>
        <v>0.80870265914585</v>
      </c>
      <c r="H1294" s="731" t="str">
        <f t="shared" si="142"/>
        <v>是</v>
      </c>
      <c r="I1294" s="732" t="str">
        <f t="shared" si="143"/>
        <v>项</v>
      </c>
      <c r="J1294" s="686" t="str">
        <f t="shared" si="144"/>
        <v>232</v>
      </c>
      <c r="K1294" s="686" t="str">
        <f t="shared" si="145"/>
        <v>23203</v>
      </c>
      <c r="L1294" s="686" t="str">
        <f t="shared" si="146"/>
        <v>2320301</v>
      </c>
    </row>
    <row r="1295" s="529" customFormat="1" ht="34.9" hidden="1" customHeight="1" spans="1:12">
      <c r="A1295" s="484">
        <v>2320302</v>
      </c>
      <c r="B1295" s="243" t="s">
        <v>1126</v>
      </c>
      <c r="C1295" s="300">
        <v>0</v>
      </c>
      <c r="D1295" s="301">
        <v>0</v>
      </c>
      <c r="E1295" s="548">
        <v>0</v>
      </c>
      <c r="F1295" s="477" t="str">
        <f t="shared" si="140"/>
        <v/>
      </c>
      <c r="G1295" s="477" t="str">
        <f t="shared" si="141"/>
        <v/>
      </c>
      <c r="H1295" s="731" t="str">
        <f t="shared" si="142"/>
        <v>否</v>
      </c>
      <c r="I1295" s="732" t="str">
        <f t="shared" si="143"/>
        <v>项</v>
      </c>
      <c r="J1295" s="686" t="str">
        <f t="shared" si="144"/>
        <v>232</v>
      </c>
      <c r="K1295" s="686" t="str">
        <f t="shared" si="145"/>
        <v>23203</v>
      </c>
      <c r="L1295" s="686" t="str">
        <f t="shared" si="146"/>
        <v>2320302</v>
      </c>
    </row>
    <row r="1296" s="529" customFormat="1" ht="34.9" hidden="1" customHeight="1" spans="1:12">
      <c r="A1296" s="484">
        <v>2320303</v>
      </c>
      <c r="B1296" s="243" t="s">
        <v>1127</v>
      </c>
      <c r="C1296" s="300">
        <v>0</v>
      </c>
      <c r="D1296" s="301">
        <v>0</v>
      </c>
      <c r="E1296" s="548">
        <v>0</v>
      </c>
      <c r="F1296" s="477" t="str">
        <f t="shared" si="140"/>
        <v/>
      </c>
      <c r="G1296" s="477" t="str">
        <f t="shared" si="141"/>
        <v/>
      </c>
      <c r="H1296" s="731" t="str">
        <f t="shared" si="142"/>
        <v>否</v>
      </c>
      <c r="I1296" s="732" t="str">
        <f t="shared" si="143"/>
        <v>项</v>
      </c>
      <c r="J1296" s="686" t="str">
        <f t="shared" si="144"/>
        <v>232</v>
      </c>
      <c r="K1296" s="686" t="str">
        <f t="shared" si="145"/>
        <v>23203</v>
      </c>
      <c r="L1296" s="686" t="str">
        <f t="shared" si="146"/>
        <v>2320303</v>
      </c>
    </row>
    <row r="1297" s="529" customFormat="1" ht="34.9" hidden="1" customHeight="1" spans="1:20">
      <c r="A1297" s="484">
        <v>2320399</v>
      </c>
      <c r="B1297" s="243" t="s">
        <v>1128</v>
      </c>
      <c r="C1297" s="300">
        <v>0</v>
      </c>
      <c r="D1297" s="301">
        <v>0</v>
      </c>
      <c r="E1297" s="548">
        <v>0</v>
      </c>
      <c r="F1297" s="477" t="str">
        <f t="shared" si="140"/>
        <v/>
      </c>
      <c r="G1297" s="477" t="str">
        <f t="shared" si="141"/>
        <v/>
      </c>
      <c r="H1297" s="731" t="str">
        <f t="shared" si="142"/>
        <v>否</v>
      </c>
      <c r="I1297" s="732" t="str">
        <f t="shared" si="143"/>
        <v>项</v>
      </c>
      <c r="J1297" s="686" t="str">
        <f t="shared" si="144"/>
        <v>232</v>
      </c>
      <c r="K1297" s="686" t="str">
        <f t="shared" si="145"/>
        <v>23203</v>
      </c>
      <c r="L1297" s="686" t="str">
        <f t="shared" si="146"/>
        <v>2320399</v>
      </c>
    </row>
    <row r="1298" s="529" customFormat="1" ht="34.9" customHeight="1" spans="1:20">
      <c r="A1298" s="730">
        <v>233</v>
      </c>
      <c r="B1298" s="185" t="s">
        <v>1129</v>
      </c>
      <c r="C1298" s="353">
        <f>SUMIFS(C1299:C$1300,$I1299:$I$1300,"款",$J1299:$J$1300,$A1298)</f>
        <v>7</v>
      </c>
      <c r="D1298" s="353">
        <f>SUMIFS(D1299:D$1300,$I1299:$I$1300,"款",$J1299:$J$1300,$A1298)</f>
        <v>62</v>
      </c>
      <c r="E1298" s="353">
        <f>SUMIFS(E1299:E$1300,$I1299:$I$1300,"款",$J1299:$J$1300,$A1298)</f>
        <v>35</v>
      </c>
      <c r="F1298" s="471">
        <f t="shared" si="140"/>
        <v>4</v>
      </c>
      <c r="G1298" s="471">
        <f t="shared" si="141"/>
        <v>0.564516129032258</v>
      </c>
      <c r="H1298" s="731" t="str">
        <f t="shared" si="142"/>
        <v>是</v>
      </c>
      <c r="I1298" s="732" t="str">
        <f t="shared" si="143"/>
        <v>类</v>
      </c>
      <c r="J1298" s="686" t="str">
        <f t="shared" si="144"/>
        <v>233</v>
      </c>
      <c r="K1298" s="686" t="str">
        <f t="shared" si="145"/>
        <v>233</v>
      </c>
      <c r="L1298" s="686" t="str">
        <f t="shared" si="146"/>
        <v>233</v>
      </c>
    </row>
    <row r="1299" s="529" customFormat="1" ht="34.9" customHeight="1" spans="1:20">
      <c r="A1299" s="482">
        <v>23303</v>
      </c>
      <c r="B1299" s="483" t="s">
        <v>1130</v>
      </c>
      <c r="C1299" s="693">
        <f>SUMIFS(C1300:C$1300,$I1300:$I$1300,"项",$K1300:$K$1300,$A1299)</f>
        <v>7</v>
      </c>
      <c r="D1299" s="693">
        <f>SUMIFS(D1300:D$1300,$I1300:$I$1300,"项",$K1300:$K$1300,$A1299)</f>
        <v>62</v>
      </c>
      <c r="E1299" s="693">
        <f>SUMIFS(E1300:E$1300,$I1300:$I$1300,"项",$K1300:$K$1300,$A1299)</f>
        <v>35</v>
      </c>
      <c r="F1299" s="477">
        <f t="shared" si="140"/>
        <v>4</v>
      </c>
      <c r="G1299" s="477">
        <f t="shared" si="141"/>
        <v>0.564516129032258</v>
      </c>
      <c r="H1299" s="731" t="str">
        <f t="shared" si="142"/>
        <v>是</v>
      </c>
      <c r="I1299" s="732" t="str">
        <f t="shared" si="143"/>
        <v>款</v>
      </c>
      <c r="J1299" s="686" t="str">
        <f t="shared" si="144"/>
        <v>233</v>
      </c>
      <c r="K1299" s="686" t="str">
        <f t="shared" si="145"/>
        <v>23303</v>
      </c>
      <c r="L1299" s="686" t="str">
        <f t="shared" si="146"/>
        <v>23303</v>
      </c>
      <c r="N1299" s="741"/>
    </row>
    <row r="1300" s="529" customFormat="1" ht="34.9" customHeight="1" spans="1:20">
      <c r="A1300" s="484" t="s">
        <v>1131</v>
      </c>
      <c r="B1300" s="243" t="s">
        <v>1132</v>
      </c>
      <c r="C1300" s="561">
        <v>7</v>
      </c>
      <c r="D1300" s="561">
        <v>62</v>
      </c>
      <c r="E1300" s="478">
        <v>35</v>
      </c>
      <c r="F1300" s="477">
        <f t="shared" si="140"/>
        <v>4</v>
      </c>
      <c r="G1300" s="477">
        <f t="shared" si="141"/>
        <v>0.564516129032258</v>
      </c>
      <c r="H1300" s="731" t="str">
        <f t="shared" si="142"/>
        <v>是</v>
      </c>
      <c r="I1300" s="732" t="str">
        <f t="shared" si="143"/>
        <v>项</v>
      </c>
      <c r="J1300" s="686" t="str">
        <f t="shared" si="144"/>
        <v>233</v>
      </c>
      <c r="K1300" s="686" t="str">
        <f t="shared" si="145"/>
        <v>23303</v>
      </c>
      <c r="L1300" s="686" t="str">
        <f t="shared" si="146"/>
        <v>2330301</v>
      </c>
    </row>
    <row r="1301" s="529" customFormat="1" ht="34.9" customHeight="1" spans="1:20">
      <c r="A1301" s="734"/>
      <c r="B1301" s="243"/>
      <c r="C1301" s="742">
        <v>0</v>
      </c>
      <c r="D1301" s="742">
        <v>0</v>
      </c>
      <c r="E1301" s="511">
        <v>0</v>
      </c>
      <c r="F1301" s="477" t="str">
        <f t="shared" si="140"/>
        <v/>
      </c>
      <c r="G1301" s="477" t="str">
        <f t="shared" si="141"/>
        <v/>
      </c>
      <c r="H1301" s="731" t="str">
        <f t="shared" si="142"/>
        <v>是</v>
      </c>
      <c r="I1301" s="732"/>
      <c r="J1301" s="686" t="str">
        <f t="shared" si="144"/>
        <v/>
      </c>
      <c r="K1301" s="686" t="str">
        <f t="shared" si="145"/>
        <v/>
      </c>
      <c r="L1301" s="686" t="str">
        <f t="shared" si="146"/>
        <v/>
      </c>
    </row>
    <row r="1302" s="529" customFormat="1" ht="34.9" customHeight="1" spans="1:20">
      <c r="A1302" s="730"/>
      <c r="B1302" s="207" t="s">
        <v>1133</v>
      </c>
      <c r="C1302" s="353">
        <f>SUMIFS(C$5:C$1300,$I$5:$I$1300,"类")</f>
        <v>350753</v>
      </c>
      <c r="D1302" s="353">
        <f>SUMIFS(D$5:D$1300,$I$5:$I$1300,"类")</f>
        <v>455457</v>
      </c>
      <c r="E1302" s="353">
        <f>SUMIFS(E$5:E$1300,$I$5:$I$1300,"类")</f>
        <v>340079</v>
      </c>
      <c r="F1302" s="471">
        <f t="shared" si="140"/>
        <v>-0.0304316712900531</v>
      </c>
      <c r="G1302" s="471">
        <f t="shared" si="141"/>
        <v>0.746676415117124</v>
      </c>
      <c r="H1302" s="731" t="str">
        <f t="shared" si="142"/>
        <v>是</v>
      </c>
      <c r="I1302" s="732"/>
      <c r="J1302" s="686" t="str">
        <f t="shared" si="144"/>
        <v/>
      </c>
      <c r="K1302" s="686" t="str">
        <f t="shared" si="145"/>
        <v/>
      </c>
      <c r="L1302" s="686" t="str">
        <f t="shared" si="146"/>
        <v/>
      </c>
    </row>
    <row r="1303" s="529" customFormat="1" ht="34.9" customHeight="1" spans="1:20">
      <c r="A1303" s="730">
        <v>230</v>
      </c>
      <c r="B1303" s="185" t="s">
        <v>1134</v>
      </c>
      <c r="C1303" s="353">
        <f>SUMIFS(C1304:C$1314,$I1304:$I$1314,"款",$J1304:$J$1314,$A1303)</f>
        <v>9712</v>
      </c>
      <c r="D1303" s="353">
        <f>SUMIFS(D1304:D$1314,$I1304:$I$1314,"款",$J1304:$J$1314,$A1303)</f>
        <v>7263</v>
      </c>
      <c r="E1303" s="353">
        <f>SUMIFS(E1304:E$1314,$I1304:$I$1314,"款",$J1304:$J$1314,$A1303)</f>
        <v>11900</v>
      </c>
      <c r="F1303" s="471">
        <f t="shared" si="140"/>
        <v>0.225288303130148</v>
      </c>
      <c r="G1303" s="471">
        <f t="shared" si="141"/>
        <v>1.63844141539309</v>
      </c>
      <c r="H1303" s="731" t="str">
        <f t="shared" si="142"/>
        <v>是</v>
      </c>
      <c r="I1303" s="732" t="str">
        <f t="shared" ref="I1303:I1315" si="147">_xlfn.IFS(LEN(A1303)=3,"类",LEN(A1303)=5,"款",LEN(A1303)=7,"项")</f>
        <v>类</v>
      </c>
      <c r="J1303" s="686" t="str">
        <f t="shared" si="144"/>
        <v>230</v>
      </c>
      <c r="K1303" s="686" t="str">
        <f t="shared" si="145"/>
        <v>230</v>
      </c>
      <c r="L1303" s="686" t="str">
        <f t="shared" si="146"/>
        <v>230</v>
      </c>
    </row>
    <row r="1304" s="529" customFormat="1" ht="34.9" customHeight="1" spans="1:20">
      <c r="A1304" s="482">
        <v>23006</v>
      </c>
      <c r="B1304" s="483" t="s">
        <v>1135</v>
      </c>
      <c r="C1304" s="693">
        <f>SUMIFS(C1305:C$1314,$I1305:$I$1314,"项",$K1305:$K$1314,$A1304)</f>
        <v>9069</v>
      </c>
      <c r="D1304" s="693">
        <f>SUMIFS(D1305:D$1314,$I1305:$I$1314,"项",$K1305:$K$1314,$A1304)</f>
        <v>7263</v>
      </c>
      <c r="E1304" s="693">
        <f>SUMIFS(E1305:E$1314,$I1305:$I$1314,"项",$K1305:$K$1314,$A1304)</f>
        <v>8340</v>
      </c>
      <c r="F1304" s="477">
        <f t="shared" si="140"/>
        <v>-0.0803837247767119</v>
      </c>
      <c r="G1304" s="477">
        <f t="shared" si="141"/>
        <v>1.1482858323007</v>
      </c>
      <c r="H1304" s="731" t="str">
        <f t="shared" si="142"/>
        <v>是</v>
      </c>
      <c r="I1304" s="732" t="str">
        <f t="shared" si="147"/>
        <v>款</v>
      </c>
      <c r="J1304" s="686" t="str">
        <f t="shared" si="144"/>
        <v>230</v>
      </c>
      <c r="K1304" s="686" t="str">
        <f t="shared" si="145"/>
        <v>23006</v>
      </c>
      <c r="L1304" s="686" t="str">
        <f t="shared" si="146"/>
        <v>23006</v>
      </c>
    </row>
    <row r="1305" s="529" customFormat="1" ht="34.9" hidden="1" customHeight="1" spans="1:20">
      <c r="A1305" s="734" t="s">
        <v>1136</v>
      </c>
      <c r="B1305" s="243" t="s">
        <v>1137</v>
      </c>
      <c r="C1305" s="743">
        <v>0</v>
      </c>
      <c r="D1305" s="744">
        <v>0</v>
      </c>
      <c r="E1305" s="745">
        <v>0</v>
      </c>
      <c r="F1305" s="477" t="str">
        <f t="shared" si="140"/>
        <v/>
      </c>
      <c r="G1305" s="477" t="str">
        <f t="shared" si="141"/>
        <v/>
      </c>
      <c r="H1305" s="731" t="str">
        <f t="shared" si="142"/>
        <v>否</v>
      </c>
      <c r="I1305" s="732" t="str">
        <f t="shared" si="147"/>
        <v>项</v>
      </c>
      <c r="J1305" s="686" t="str">
        <f t="shared" si="144"/>
        <v>230</v>
      </c>
      <c r="K1305" s="686" t="str">
        <f t="shared" si="145"/>
        <v>23006</v>
      </c>
      <c r="L1305" s="686" t="str">
        <f t="shared" si="146"/>
        <v>2300601</v>
      </c>
    </row>
    <row r="1306" s="529" customFormat="1" ht="34.9" customHeight="1" spans="1:20">
      <c r="A1306" s="734">
        <v>2300602</v>
      </c>
      <c r="B1306" s="243" t="s">
        <v>1138</v>
      </c>
      <c r="C1306" s="742">
        <v>9069</v>
      </c>
      <c r="D1306" s="742">
        <v>7263</v>
      </c>
      <c r="E1306" s="511">
        <v>8340</v>
      </c>
      <c r="F1306" s="477">
        <f t="shared" si="140"/>
        <v>-0.0803837247767119</v>
      </c>
      <c r="G1306" s="477">
        <f t="shared" si="141"/>
        <v>1.1482858323007</v>
      </c>
      <c r="H1306" s="731" t="str">
        <f t="shared" si="142"/>
        <v>是</v>
      </c>
      <c r="I1306" s="732" t="str">
        <f t="shared" si="147"/>
        <v>项</v>
      </c>
      <c r="J1306" s="686" t="str">
        <f t="shared" si="144"/>
        <v>230</v>
      </c>
      <c r="K1306" s="686" t="str">
        <f t="shared" si="145"/>
        <v>23006</v>
      </c>
      <c r="L1306" s="686" t="str">
        <f t="shared" si="146"/>
        <v>2300602</v>
      </c>
    </row>
    <row r="1307" s="529" customFormat="1" ht="34.9" customHeight="1" spans="1:20">
      <c r="A1307" s="734" t="s">
        <v>1139</v>
      </c>
      <c r="B1307" s="243" t="s">
        <v>1140</v>
      </c>
      <c r="C1307" s="742">
        <v>342</v>
      </c>
      <c r="D1307" s="742">
        <v>0</v>
      </c>
      <c r="E1307" s="511">
        <v>3560</v>
      </c>
      <c r="F1307" s="477">
        <f t="shared" si="140"/>
        <v>9.4093567251462</v>
      </c>
      <c r="G1307" s="477" t="str">
        <f t="shared" si="141"/>
        <v/>
      </c>
      <c r="H1307" s="731" t="str">
        <f t="shared" si="142"/>
        <v>是</v>
      </c>
      <c r="I1307" s="732" t="str">
        <f t="shared" si="147"/>
        <v>款</v>
      </c>
      <c r="J1307" s="686" t="str">
        <f t="shared" si="144"/>
        <v>230</v>
      </c>
      <c r="K1307" s="686" t="str">
        <f t="shared" si="145"/>
        <v>23008</v>
      </c>
      <c r="L1307" s="686" t="str">
        <f t="shared" si="146"/>
        <v>23008</v>
      </c>
    </row>
    <row r="1308" s="529" customFormat="1" ht="34.9" hidden="1" customHeight="1" spans="1:20">
      <c r="A1308" s="734" t="s">
        <v>1141</v>
      </c>
      <c r="B1308" s="243" t="s">
        <v>1142</v>
      </c>
      <c r="C1308" s="743">
        <v>0</v>
      </c>
      <c r="D1308" s="744">
        <v>0</v>
      </c>
      <c r="E1308" s="745">
        <v>0</v>
      </c>
      <c r="F1308" s="477" t="str">
        <f t="shared" si="140"/>
        <v/>
      </c>
      <c r="G1308" s="477" t="str">
        <f t="shared" si="141"/>
        <v/>
      </c>
      <c r="H1308" s="731" t="str">
        <f t="shared" si="142"/>
        <v>否</v>
      </c>
      <c r="I1308" s="732" t="str">
        <f t="shared" si="147"/>
        <v>款</v>
      </c>
      <c r="J1308" s="686" t="str">
        <f t="shared" si="144"/>
        <v>230</v>
      </c>
      <c r="K1308" s="686" t="str">
        <f t="shared" si="145"/>
        <v>23015</v>
      </c>
      <c r="L1308" s="686" t="str">
        <f t="shared" si="146"/>
        <v>23015</v>
      </c>
    </row>
    <row r="1309" s="529" customFormat="1" ht="34.9" hidden="1" customHeight="1" spans="1:20">
      <c r="A1309" s="734" t="s">
        <v>1143</v>
      </c>
      <c r="B1309" s="243" t="s">
        <v>1144</v>
      </c>
      <c r="C1309" s="743">
        <v>0</v>
      </c>
      <c r="D1309" s="744">
        <v>0</v>
      </c>
      <c r="E1309" s="745">
        <v>0</v>
      </c>
      <c r="F1309" s="477" t="str">
        <f t="shared" si="140"/>
        <v/>
      </c>
      <c r="G1309" s="477" t="str">
        <f t="shared" si="141"/>
        <v/>
      </c>
      <c r="H1309" s="731" t="str">
        <f t="shared" si="142"/>
        <v>否</v>
      </c>
      <c r="I1309" s="732" t="str">
        <f t="shared" si="147"/>
        <v>款</v>
      </c>
      <c r="J1309" s="686" t="str">
        <f t="shared" si="144"/>
        <v>230</v>
      </c>
      <c r="K1309" s="686" t="str">
        <f t="shared" si="145"/>
        <v>23016</v>
      </c>
      <c r="L1309" s="686" t="str">
        <f t="shared" si="146"/>
        <v>23016</v>
      </c>
      <c r="T1309" s="529" t="s">
        <v>1145</v>
      </c>
    </row>
    <row r="1310" s="529" customFormat="1" ht="34.9" customHeight="1" spans="1:20">
      <c r="A1310" s="482" t="s">
        <v>138</v>
      </c>
      <c r="B1310" s="483" t="s">
        <v>1146</v>
      </c>
      <c r="C1310" s="693">
        <f>SUMIFS(C1311:C$1314,$I1311:$I$1314,"项",$K1311:$K$1314,$A1310)</f>
        <v>301</v>
      </c>
      <c r="D1310" s="693">
        <f>SUMIFS(D1311:D$1314,$I1311:$I$1314,"项",$K1311:$K$1314,$A1310)</f>
        <v>0</v>
      </c>
      <c r="E1310" s="693">
        <f>SUMIFS(E1311:E$1314,$I1311:$I$1314,"项",$K1311:$K$1314,$A1310)</f>
        <v>0</v>
      </c>
      <c r="F1310" s="477">
        <f t="shared" si="140"/>
        <v>-1</v>
      </c>
      <c r="G1310" s="477" t="str">
        <f t="shared" si="141"/>
        <v/>
      </c>
      <c r="H1310" s="731" t="str">
        <f t="shared" si="142"/>
        <v>是</v>
      </c>
      <c r="I1310" s="732" t="str">
        <f t="shared" si="147"/>
        <v>款</v>
      </c>
      <c r="J1310" s="686" t="str">
        <f t="shared" si="144"/>
        <v>230</v>
      </c>
      <c r="K1310" s="686" t="str">
        <f t="shared" si="145"/>
        <v>23021</v>
      </c>
      <c r="L1310" s="686" t="str">
        <f t="shared" si="146"/>
        <v>23021</v>
      </c>
    </row>
    <row r="1311" s="529" customFormat="1" ht="34.9" customHeight="1" spans="1:20">
      <c r="A1311" s="734" t="s">
        <v>1147</v>
      </c>
      <c r="B1311" s="243" t="s">
        <v>1148</v>
      </c>
      <c r="C1311" s="742">
        <v>301</v>
      </c>
      <c r="D1311" s="742">
        <v>0</v>
      </c>
      <c r="E1311" s="511"/>
      <c r="F1311" s="477">
        <f t="shared" si="140"/>
        <v>-1</v>
      </c>
      <c r="G1311" s="477" t="str">
        <f t="shared" si="141"/>
        <v/>
      </c>
      <c r="H1311" s="731" t="str">
        <f t="shared" si="142"/>
        <v>是</v>
      </c>
      <c r="I1311" s="732" t="str">
        <f t="shared" si="147"/>
        <v>项</v>
      </c>
      <c r="J1311" s="686" t="str">
        <f t="shared" si="144"/>
        <v>230</v>
      </c>
      <c r="K1311" s="686" t="str">
        <f t="shared" si="145"/>
        <v>23021</v>
      </c>
      <c r="L1311" s="686" t="str">
        <f t="shared" si="146"/>
        <v>2302103</v>
      </c>
    </row>
    <row r="1312" s="529" customFormat="1" ht="34.9" customHeight="1" spans="1:20">
      <c r="A1312" s="730">
        <v>231</v>
      </c>
      <c r="B1312" s="185" t="s">
        <v>1149</v>
      </c>
      <c r="C1312" s="353">
        <f>SUMIFS(C1313:C$1314,$I1313:$I$1314,"款",$J1313:$J$1314,$A1312)</f>
        <v>7600</v>
      </c>
      <c r="D1312" s="353">
        <f>SUMIFS(D1313:D$1314,$I1313:$I$1314,"款",$J1313:$J$1314,$A1312)</f>
        <v>29232</v>
      </c>
      <c r="E1312" s="353">
        <f>SUMIFS(E1313:E$1314,$I1313:$I$1314,"款",$J1313:$J$1314,$A1312)</f>
        <v>37432</v>
      </c>
      <c r="F1312" s="471">
        <f t="shared" si="140"/>
        <v>3.92526315789474</v>
      </c>
      <c r="G1312" s="471">
        <f t="shared" si="141"/>
        <v>1.28051450465244</v>
      </c>
      <c r="H1312" s="731" t="str">
        <f t="shared" si="142"/>
        <v>是</v>
      </c>
      <c r="I1312" s="732" t="str">
        <f t="shared" si="147"/>
        <v>类</v>
      </c>
      <c r="J1312" s="686" t="str">
        <f t="shared" si="144"/>
        <v>231</v>
      </c>
      <c r="K1312" s="686" t="str">
        <f t="shared" si="145"/>
        <v>231</v>
      </c>
      <c r="L1312" s="686" t="str">
        <f t="shared" si="146"/>
        <v>231</v>
      </c>
    </row>
    <row r="1313" s="529" customFormat="1" ht="34.9" customHeight="1" spans="1:12">
      <c r="A1313" s="482">
        <v>23103</v>
      </c>
      <c r="B1313" s="483" t="s">
        <v>1150</v>
      </c>
      <c r="C1313" s="693">
        <f>SUMIFS(C1314:C$1314,$I1314:$I$1314,"项",$K1314:$K$1314,$A1313)</f>
        <v>7600</v>
      </c>
      <c r="D1313" s="693">
        <f>SUMIFS(D1314:D$1314,$I1314:$I$1314,"项",$K1314:$K$1314,$A1313)</f>
        <v>29232</v>
      </c>
      <c r="E1313" s="693">
        <f>SUMIFS(E1314:E$1314,$I1314:$I$1314,"项",$K1314:$K$1314,$A1313)</f>
        <v>37432</v>
      </c>
      <c r="F1313" s="477">
        <f t="shared" si="140"/>
        <v>3.92526315789474</v>
      </c>
      <c r="G1313" s="477">
        <f t="shared" si="141"/>
        <v>1.28051450465244</v>
      </c>
      <c r="H1313" s="731" t="str">
        <f t="shared" si="142"/>
        <v>是</v>
      </c>
      <c r="I1313" s="732" t="str">
        <f t="shared" si="147"/>
        <v>款</v>
      </c>
      <c r="J1313" s="686" t="str">
        <f t="shared" si="144"/>
        <v>231</v>
      </c>
      <c r="K1313" s="686" t="str">
        <f t="shared" si="145"/>
        <v>23103</v>
      </c>
      <c r="L1313" s="686" t="str">
        <f t="shared" si="146"/>
        <v>23103</v>
      </c>
    </row>
    <row r="1314" s="529" customFormat="1" ht="34.9" customHeight="1" spans="1:12">
      <c r="A1314" s="734">
        <v>2310301</v>
      </c>
      <c r="B1314" s="243" t="s">
        <v>1151</v>
      </c>
      <c r="C1314" s="742">
        <v>7600</v>
      </c>
      <c r="D1314" s="742">
        <v>29232</v>
      </c>
      <c r="E1314" s="511">
        <v>37432</v>
      </c>
      <c r="F1314" s="477">
        <f t="shared" si="140"/>
        <v>3.92526315789474</v>
      </c>
      <c r="G1314" s="477">
        <f t="shared" si="141"/>
        <v>1.28051450465244</v>
      </c>
      <c r="H1314" s="731" t="str">
        <f t="shared" si="142"/>
        <v>是</v>
      </c>
      <c r="I1314" s="732" t="str">
        <f t="shared" si="147"/>
        <v>项</v>
      </c>
      <c r="J1314" s="686" t="str">
        <f t="shared" si="144"/>
        <v>231</v>
      </c>
      <c r="K1314" s="686" t="str">
        <f t="shared" si="145"/>
        <v>23103</v>
      </c>
      <c r="L1314" s="686" t="str">
        <f t="shared" si="146"/>
        <v>2310301</v>
      </c>
    </row>
    <row r="1315" s="529" customFormat="1" ht="34.9" customHeight="1" spans="1:12">
      <c r="A1315" s="733">
        <v>23009</v>
      </c>
      <c r="B1315" s="347" t="s">
        <v>1152</v>
      </c>
      <c r="C1315" s="694">
        <v>11670</v>
      </c>
      <c r="D1315" s="694"/>
      <c r="E1315" s="694">
        <v>6442</v>
      </c>
      <c r="F1315" s="471">
        <f t="shared" si="140"/>
        <v>-0.447986289631534</v>
      </c>
      <c r="G1315" s="471" t="str">
        <f t="shared" si="141"/>
        <v/>
      </c>
      <c r="H1315" s="731" t="str">
        <f t="shared" si="142"/>
        <v>是</v>
      </c>
      <c r="I1315" s="732" t="str">
        <f t="shared" si="147"/>
        <v>款</v>
      </c>
      <c r="J1315" s="686" t="str">
        <f t="shared" si="144"/>
        <v>230</v>
      </c>
      <c r="K1315" s="686" t="str">
        <f t="shared" si="145"/>
        <v>23009</v>
      </c>
      <c r="L1315" s="686" t="str">
        <f t="shared" si="146"/>
        <v>23009</v>
      </c>
    </row>
    <row r="1316" s="529" customFormat="1" ht="34.9" customHeight="1" spans="1:12">
      <c r="A1316" s="730"/>
      <c r="B1316" s="207" t="s">
        <v>143</v>
      </c>
      <c r="C1316" s="353">
        <f>SUM(C1302,C1303,C1312,C1315)</f>
        <v>379735</v>
      </c>
      <c r="D1316" s="353">
        <f>SUM(D1302,D1303,D1312,D1315)</f>
        <v>491952</v>
      </c>
      <c r="E1316" s="353">
        <f>SUM(E1302,E1303,E1312,E1315)</f>
        <v>395853</v>
      </c>
      <c r="F1316" s="471">
        <f t="shared" si="140"/>
        <v>0.0424453895479742</v>
      </c>
      <c r="G1316" s="471">
        <f t="shared" si="141"/>
        <v>0.804657771489901</v>
      </c>
      <c r="H1316" s="731" t="str">
        <f t="shared" si="142"/>
        <v>是</v>
      </c>
      <c r="I1316" s="732"/>
      <c r="J1316" s="686" t="str">
        <f t="shared" si="144"/>
        <v/>
      </c>
      <c r="K1316" s="686" t="str">
        <f t="shared" si="145"/>
        <v/>
      </c>
      <c r="L1316" s="686" t="str">
        <f t="shared" si="146"/>
        <v/>
      </c>
    </row>
  </sheetData>
  <autoFilter xmlns:etc="http://www.wps.cn/officeDocument/2017/etCustomData" ref="A4:L1316" etc:filterBottomFollowUsedRange="0">
    <filterColumn colId="7">
      <customFilters>
        <customFilter operator="equal" val="是"/>
      </customFilters>
    </filterColumn>
    <extLst/>
  </autoFilter>
  <mergeCells count="6">
    <mergeCell ref="B1:G1"/>
    <mergeCell ref="D3:E3"/>
    <mergeCell ref="F3:G3"/>
    <mergeCell ref="A3:A4"/>
    <mergeCell ref="B3:B4"/>
    <mergeCell ref="C3:C4"/>
  </mergeCells>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tabColor theme="9" tint="0.4"/>
  </sheetPr>
  <dimension ref="A1:D48"/>
  <sheetViews>
    <sheetView showZeros="0" workbookViewId="0">
      <pane ySplit="3" topLeftCell="A10" activePane="bottomLeft" state="frozen"/>
      <selection/>
      <selection pane="bottomLeft" activeCell="G11" sqref="G11"/>
    </sheetView>
  </sheetViews>
  <sheetFormatPr defaultColWidth="10" defaultRowHeight="12" outlineLevelCol="3"/>
  <cols>
    <col min="1" max="1" width="44.85" style="1" customWidth="1"/>
    <col min="2" max="3" width="18.225" style="3" customWidth="1"/>
    <col min="4" max="4" width="13.35" style="1" customWidth="1"/>
    <col min="5" max="16384" width="10" style="1"/>
  </cols>
  <sheetData>
    <row r="1" s="1" customFormat="1" ht="34" customHeight="1" spans="1:4">
      <c r="A1" s="4" t="s">
        <v>2213</v>
      </c>
      <c r="B1" s="5"/>
      <c r="C1" s="5"/>
      <c r="D1" s="4"/>
    </row>
    <row r="2" s="1" customFormat="1" ht="21.75" customHeight="1" spans="1:4">
      <c r="A2" s="6" t="s">
        <v>2214</v>
      </c>
      <c r="B2" s="7"/>
      <c r="C2" s="7"/>
      <c r="D2" s="8" t="s">
        <v>2</v>
      </c>
    </row>
    <row r="3" s="1" customFormat="1" ht="28" customHeight="1" spans="1:4">
      <c r="A3" s="9" t="s">
        <v>4</v>
      </c>
      <c r="B3" s="10" t="s">
        <v>1642</v>
      </c>
      <c r="C3" s="10" t="s">
        <v>1643</v>
      </c>
      <c r="D3" s="11" t="s">
        <v>2113</v>
      </c>
    </row>
    <row r="4" s="1" customFormat="1" ht="28" customHeight="1" spans="1:4">
      <c r="A4" s="12" t="s">
        <v>2210</v>
      </c>
      <c r="B4" s="13"/>
      <c r="C4" s="13"/>
      <c r="D4" s="12"/>
    </row>
    <row r="5" s="2" customFormat="1" ht="28" customHeight="1" spans="1:4">
      <c r="A5" s="14" t="s">
        <v>2115</v>
      </c>
      <c r="B5" s="15">
        <f>B6+B7</f>
        <v>156978</v>
      </c>
      <c r="C5" s="15">
        <f>C6+C7</f>
        <v>162246</v>
      </c>
      <c r="D5" s="16">
        <f t="shared" ref="D5:D18" si="0">IFERROR((C5/B5-1),"")</f>
        <v>0.0335588426403699</v>
      </c>
    </row>
    <row r="6" s="1" customFormat="1" ht="28" customHeight="1" spans="1:4">
      <c r="A6" s="17" t="s">
        <v>2116</v>
      </c>
      <c r="B6" s="18">
        <v>156978</v>
      </c>
      <c r="C6" s="18">
        <v>162246</v>
      </c>
      <c r="D6" s="19">
        <f t="shared" si="0"/>
        <v>0.0335588426403699</v>
      </c>
    </row>
    <row r="7" s="1" customFormat="1" ht="28" customHeight="1" spans="1:4">
      <c r="A7" s="17" t="s">
        <v>2117</v>
      </c>
      <c r="B7" s="18"/>
      <c r="C7" s="18"/>
      <c r="D7" s="19" t="str">
        <f t="shared" si="0"/>
        <v/>
      </c>
    </row>
    <row r="8" s="2" customFormat="1" ht="28" customHeight="1" spans="1:4">
      <c r="A8" s="14" t="s">
        <v>2118</v>
      </c>
      <c r="B8" s="15">
        <v>166200</v>
      </c>
      <c r="C8" s="15">
        <v>166200</v>
      </c>
      <c r="D8" s="16">
        <f t="shared" si="0"/>
        <v>0</v>
      </c>
    </row>
    <row r="9" s="2" customFormat="1" ht="28" customHeight="1" spans="1:4">
      <c r="A9" s="14" t="s">
        <v>2119</v>
      </c>
      <c r="B9" s="15">
        <f>B10+B11+B12+B13</f>
        <v>34500</v>
      </c>
      <c r="C9" s="15">
        <f>C10+C11+C12+C13</f>
        <v>26030</v>
      </c>
      <c r="D9" s="16">
        <f t="shared" si="0"/>
        <v>-0.245507246376812</v>
      </c>
    </row>
    <row r="10" s="1" customFormat="1" ht="28" customHeight="1" spans="1:4">
      <c r="A10" s="17" t="s">
        <v>2120</v>
      </c>
      <c r="B10" s="18"/>
      <c r="C10" s="18"/>
      <c r="D10" s="19" t="str">
        <f t="shared" si="0"/>
        <v/>
      </c>
    </row>
    <row r="11" s="1" customFormat="1" ht="28" customHeight="1" spans="1:4">
      <c r="A11" s="17" t="s">
        <v>2121</v>
      </c>
      <c r="B11" s="18">
        <v>34500</v>
      </c>
      <c r="C11" s="18">
        <v>26030</v>
      </c>
      <c r="D11" s="19">
        <f t="shared" si="0"/>
        <v>-0.245507246376812</v>
      </c>
    </row>
    <row r="12" s="1" customFormat="1" ht="28" customHeight="1" spans="1:4">
      <c r="A12" s="17" t="s">
        <v>2122</v>
      </c>
      <c r="B12" s="18"/>
      <c r="C12" s="18"/>
      <c r="D12" s="19" t="str">
        <f t="shared" si="0"/>
        <v/>
      </c>
    </row>
    <row r="13" s="1" customFormat="1" ht="28" customHeight="1" spans="1:4">
      <c r="A13" s="17" t="s">
        <v>2211</v>
      </c>
      <c r="B13" s="18"/>
      <c r="C13" s="18"/>
      <c r="D13" s="19" t="str">
        <f t="shared" si="0"/>
        <v/>
      </c>
    </row>
    <row r="14" s="2" customFormat="1" ht="28" customHeight="1" spans="1:4">
      <c r="A14" s="14" t="s">
        <v>2123</v>
      </c>
      <c r="B14" s="15">
        <f>B15+B16</f>
        <v>37432</v>
      </c>
      <c r="C14" s="15">
        <f>C15+C16</f>
        <v>29700</v>
      </c>
      <c r="D14" s="16">
        <f t="shared" si="0"/>
        <v>-0.206561231032272</v>
      </c>
    </row>
    <row r="15" s="1" customFormat="1" ht="28" customHeight="1" spans="1:4">
      <c r="A15" s="17" t="s">
        <v>2124</v>
      </c>
      <c r="B15" s="18">
        <v>34500</v>
      </c>
      <c r="C15" s="18">
        <v>26030</v>
      </c>
      <c r="D15" s="19">
        <f t="shared" si="0"/>
        <v>-0.245507246376812</v>
      </c>
    </row>
    <row r="16" s="1" customFormat="1" ht="28" customHeight="1" spans="1:4">
      <c r="A16" s="17" t="s">
        <v>2125</v>
      </c>
      <c r="B16" s="18">
        <v>2932</v>
      </c>
      <c r="C16" s="18">
        <v>3670</v>
      </c>
      <c r="D16" s="19">
        <f t="shared" si="0"/>
        <v>0.251705320600273</v>
      </c>
    </row>
    <row r="17" s="1" customFormat="1" ht="28" customHeight="1" spans="1:4">
      <c r="A17" s="14" t="s">
        <v>2126</v>
      </c>
      <c r="B17" s="20">
        <v>-8200</v>
      </c>
      <c r="C17" s="18"/>
      <c r="D17" s="19">
        <f t="shared" si="0"/>
        <v>-1</v>
      </c>
    </row>
    <row r="18" s="2" customFormat="1" ht="28" customHeight="1" spans="1:4">
      <c r="A18" s="14" t="s">
        <v>2127</v>
      </c>
      <c r="B18" s="15">
        <f>B5+B9-B14-B17</f>
        <v>162246</v>
      </c>
      <c r="C18" s="15">
        <f>C5+C9-C14</f>
        <v>158576</v>
      </c>
      <c r="D18" s="16">
        <f t="shared" si="0"/>
        <v>-0.0226199721410697</v>
      </c>
    </row>
    <row r="19" s="1" customFormat="1" ht="28" customHeight="1" spans="1:4">
      <c r="A19" s="12" t="s">
        <v>2212</v>
      </c>
      <c r="B19" s="13"/>
      <c r="C19" s="13"/>
      <c r="D19" s="12"/>
    </row>
    <row r="20" s="2" customFormat="1" ht="28" customHeight="1" spans="1:4">
      <c r="A20" s="14" t="s">
        <v>2129</v>
      </c>
      <c r="B20" s="15">
        <f>B21+B22+B23</f>
        <v>357500</v>
      </c>
      <c r="C20" s="15">
        <f>C21+C22+C23</f>
        <v>422980</v>
      </c>
      <c r="D20" s="16">
        <f t="shared" ref="D20:D22" si="1">IFERROR((C20/B20-1),"")</f>
        <v>0.183160839160839</v>
      </c>
    </row>
    <row r="21" s="1" customFormat="1" ht="28" customHeight="1" spans="1:4">
      <c r="A21" s="17" t="s">
        <v>2130</v>
      </c>
      <c r="B21" s="18">
        <v>357500</v>
      </c>
      <c r="C21" s="18">
        <v>422980</v>
      </c>
      <c r="D21" s="19">
        <f t="shared" si="1"/>
        <v>0.183160839160839</v>
      </c>
    </row>
    <row r="22" s="1" customFormat="1" ht="28" customHeight="1" spans="1:4">
      <c r="A22" s="17" t="s">
        <v>2131</v>
      </c>
      <c r="B22" s="18"/>
      <c r="C22" s="18"/>
      <c r="D22" s="19" t="str">
        <f t="shared" si="1"/>
        <v/>
      </c>
    </row>
    <row r="23" s="1" customFormat="1" ht="28" customHeight="1" spans="1:4">
      <c r="A23" s="17" t="s">
        <v>2132</v>
      </c>
      <c r="B23" s="21"/>
      <c r="C23" s="21"/>
      <c r="D23" s="19"/>
    </row>
    <row r="24" s="1" customFormat="1" ht="28" customHeight="1" spans="1:4">
      <c r="A24" s="14" t="s">
        <v>2133</v>
      </c>
      <c r="B24" s="20">
        <v>430110</v>
      </c>
      <c r="C24" s="20">
        <v>430110</v>
      </c>
      <c r="D24" s="16">
        <f t="shared" ref="D24:D33" si="2">IFERROR((C24/B24-1),"")</f>
        <v>0</v>
      </c>
    </row>
    <row r="25" s="2" customFormat="1" ht="28" customHeight="1" spans="1:4">
      <c r="A25" s="14" t="s">
        <v>2134</v>
      </c>
      <c r="B25" s="15">
        <f>B26+B27+B28</f>
        <v>75780</v>
      </c>
      <c r="C25" s="15">
        <f>C26+C27+C28</f>
        <v>7390</v>
      </c>
      <c r="D25" s="16">
        <f t="shared" si="2"/>
        <v>-0.902480865663764</v>
      </c>
    </row>
    <row r="26" s="1" customFormat="1" ht="28" customHeight="1" spans="1:4">
      <c r="A26" s="17" t="s">
        <v>2135</v>
      </c>
      <c r="B26" s="18">
        <v>59927</v>
      </c>
      <c r="C26" s="18">
        <v>0</v>
      </c>
      <c r="D26" s="19">
        <f t="shared" si="2"/>
        <v>-1</v>
      </c>
    </row>
    <row r="27" s="1" customFormat="1" ht="28" customHeight="1" spans="1:4">
      <c r="A27" s="17" t="s">
        <v>2136</v>
      </c>
      <c r="B27" s="18">
        <v>15853</v>
      </c>
      <c r="C27" s="18">
        <v>7390</v>
      </c>
      <c r="D27" s="19">
        <f t="shared" si="2"/>
        <v>-0.533842174982653</v>
      </c>
    </row>
    <row r="28" s="1" customFormat="1" ht="28" customHeight="1" spans="1:4">
      <c r="A28" s="17" t="s">
        <v>2137</v>
      </c>
      <c r="B28" s="18"/>
      <c r="C28" s="18"/>
      <c r="D28" s="19" t="str">
        <f t="shared" si="2"/>
        <v/>
      </c>
    </row>
    <row r="29" s="2" customFormat="1" ht="28" customHeight="1" spans="1:4">
      <c r="A29" s="14" t="s">
        <v>2138</v>
      </c>
      <c r="B29" s="15">
        <f>B30+B31</f>
        <v>16883</v>
      </c>
      <c r="C29" s="15">
        <f>C30+C31</f>
        <v>8200</v>
      </c>
      <c r="D29" s="16">
        <f t="shared" si="2"/>
        <v>-0.514304329799206</v>
      </c>
    </row>
    <row r="30" s="1" customFormat="1" ht="28" customHeight="1" spans="1:4">
      <c r="A30" s="17" t="s">
        <v>2139</v>
      </c>
      <c r="B30" s="18">
        <v>15853</v>
      </c>
      <c r="C30" s="18">
        <v>7390</v>
      </c>
      <c r="D30" s="19">
        <f t="shared" si="2"/>
        <v>-0.533842174982653</v>
      </c>
    </row>
    <row r="31" s="1" customFormat="1" ht="28" customHeight="1" spans="1:4">
      <c r="A31" s="17" t="s">
        <v>2140</v>
      </c>
      <c r="B31" s="18">
        <v>1030</v>
      </c>
      <c r="C31" s="18">
        <v>810</v>
      </c>
      <c r="D31" s="19">
        <f t="shared" si="2"/>
        <v>-0.213592233009709</v>
      </c>
    </row>
    <row r="32" s="1" customFormat="1" ht="28" customHeight="1" spans="1:4">
      <c r="A32" s="14" t="s">
        <v>2126</v>
      </c>
      <c r="B32" s="18">
        <v>-6583</v>
      </c>
      <c r="C32" s="18"/>
      <c r="D32" s="19">
        <f t="shared" si="2"/>
        <v>-1</v>
      </c>
    </row>
    <row r="33" s="2" customFormat="1" ht="28" customHeight="1" spans="1:4">
      <c r="A33" s="14" t="s">
        <v>2141</v>
      </c>
      <c r="B33" s="15">
        <f>B20+B25-B29-B32</f>
        <v>422980</v>
      </c>
      <c r="C33" s="15">
        <f>C20+C25-C29</f>
        <v>422170</v>
      </c>
      <c r="D33" s="16">
        <f t="shared" si="2"/>
        <v>-0.00191498416000757</v>
      </c>
    </row>
    <row r="34" s="1" customFormat="1" ht="28" customHeight="1" spans="1:4">
      <c r="A34" s="12" t="s">
        <v>2142</v>
      </c>
      <c r="B34" s="13"/>
      <c r="C34" s="13"/>
      <c r="D34" s="12"/>
    </row>
    <row r="35" s="2" customFormat="1" ht="28" customHeight="1" spans="1:4">
      <c r="A35" s="14" t="s">
        <v>2143</v>
      </c>
      <c r="B35" s="15">
        <f>B36+B37</f>
        <v>514478</v>
      </c>
      <c r="C35" s="15">
        <f>C36+C37</f>
        <v>585226</v>
      </c>
      <c r="D35" s="16">
        <f t="shared" ref="D35:D48" si="3">IFERROR((C35/B35-1),"")</f>
        <v>0.13751414054634</v>
      </c>
    </row>
    <row r="36" s="1" customFormat="1" ht="28" customHeight="1" spans="1:4">
      <c r="A36" s="17" t="s">
        <v>2144</v>
      </c>
      <c r="B36" s="18">
        <v>514478</v>
      </c>
      <c r="C36" s="18">
        <v>585226</v>
      </c>
      <c r="D36" s="19">
        <f t="shared" si="3"/>
        <v>0.13751414054634</v>
      </c>
    </row>
    <row r="37" s="1" customFormat="1" ht="28" customHeight="1" spans="1:4">
      <c r="A37" s="17" t="s">
        <v>2145</v>
      </c>
      <c r="B37" s="18">
        <v>0</v>
      </c>
      <c r="C37" s="18">
        <v>0</v>
      </c>
      <c r="D37" s="19" t="str">
        <f t="shared" si="3"/>
        <v/>
      </c>
    </row>
    <row r="38" s="2" customFormat="1" ht="28" customHeight="1" spans="1:4">
      <c r="A38" s="14" t="s">
        <v>2146</v>
      </c>
      <c r="B38" s="20">
        <f>B8+B24</f>
        <v>596310</v>
      </c>
      <c r="C38" s="20">
        <f>C8+C24</f>
        <v>596310</v>
      </c>
      <c r="D38" s="16">
        <f t="shared" si="3"/>
        <v>0</v>
      </c>
    </row>
    <row r="39" s="2" customFormat="1" ht="28" customHeight="1" spans="1:4">
      <c r="A39" s="14" t="s">
        <v>2147</v>
      </c>
      <c r="B39" s="15">
        <f>B40+B41+B42+B43</f>
        <v>110280</v>
      </c>
      <c r="C39" s="15">
        <f>C40+C41+C42+C43</f>
        <v>33420</v>
      </c>
      <c r="D39" s="16">
        <f t="shared" si="3"/>
        <v>-0.696953210010881</v>
      </c>
    </row>
    <row r="40" s="1" customFormat="1" ht="28" customHeight="1" spans="1:4">
      <c r="A40" s="17" t="s">
        <v>2148</v>
      </c>
      <c r="B40" s="18">
        <v>59927</v>
      </c>
      <c r="C40" s="18">
        <v>0</v>
      </c>
      <c r="D40" s="19">
        <f t="shared" si="3"/>
        <v>-1</v>
      </c>
    </row>
    <row r="41" s="1" customFormat="1" ht="28" customHeight="1" spans="1:4">
      <c r="A41" s="17" t="s">
        <v>2149</v>
      </c>
      <c r="B41" s="18">
        <v>50353</v>
      </c>
      <c r="C41" s="18">
        <v>33420</v>
      </c>
      <c r="D41" s="19">
        <f t="shared" si="3"/>
        <v>-0.336285822096002</v>
      </c>
    </row>
    <row r="42" s="1" customFormat="1" ht="28" customHeight="1" spans="1:4">
      <c r="A42" s="17" t="s">
        <v>2150</v>
      </c>
      <c r="B42" s="18">
        <v>0</v>
      </c>
      <c r="C42" s="18">
        <v>0</v>
      </c>
      <c r="D42" s="19" t="str">
        <f t="shared" si="3"/>
        <v/>
      </c>
    </row>
    <row r="43" s="1" customFormat="1" ht="28" customHeight="1" spans="1:4">
      <c r="A43" s="17" t="s">
        <v>2211</v>
      </c>
      <c r="B43" s="18">
        <v>0</v>
      </c>
      <c r="C43" s="18">
        <v>0</v>
      </c>
      <c r="D43" s="19" t="str">
        <f t="shared" si="3"/>
        <v/>
      </c>
    </row>
    <row r="44" s="2" customFormat="1" ht="28" customHeight="1" spans="1:4">
      <c r="A44" s="14" t="s">
        <v>2151</v>
      </c>
      <c r="B44" s="15">
        <f>B45+B46</f>
        <v>54315</v>
      </c>
      <c r="C44" s="15">
        <f>C45+C46</f>
        <v>37900</v>
      </c>
      <c r="D44" s="16">
        <f t="shared" si="3"/>
        <v>-0.302218539998159</v>
      </c>
    </row>
    <row r="45" s="1" customFormat="1" ht="28" customHeight="1" spans="1:4">
      <c r="A45" s="17" t="s">
        <v>2152</v>
      </c>
      <c r="B45" s="18">
        <v>50353</v>
      </c>
      <c r="C45" s="18">
        <v>33420</v>
      </c>
      <c r="D45" s="19">
        <f t="shared" si="3"/>
        <v>-0.336285822096002</v>
      </c>
    </row>
    <row r="46" s="1" customFormat="1" ht="28" customHeight="1" spans="1:4">
      <c r="A46" s="17" t="s">
        <v>2153</v>
      </c>
      <c r="B46" s="18">
        <v>3962</v>
      </c>
      <c r="C46" s="18">
        <v>4480</v>
      </c>
      <c r="D46" s="19">
        <f t="shared" si="3"/>
        <v>0.130742049469965</v>
      </c>
    </row>
    <row r="47" s="1" customFormat="1" ht="28" customHeight="1" spans="1:4">
      <c r="A47" s="14" t="s">
        <v>2126</v>
      </c>
      <c r="B47" s="18">
        <v>-14783</v>
      </c>
      <c r="C47" s="18"/>
      <c r="D47" s="19">
        <f t="shared" si="3"/>
        <v>-1</v>
      </c>
    </row>
    <row r="48" s="2" customFormat="1" ht="28" customHeight="1" spans="1:4">
      <c r="A48" s="14" t="s">
        <v>2154</v>
      </c>
      <c r="B48" s="15">
        <f>B18+B33</f>
        <v>585226</v>
      </c>
      <c r="C48" s="15">
        <f>C18+C33</f>
        <v>580746</v>
      </c>
      <c r="D48" s="16">
        <f t="shared" si="3"/>
        <v>-0.00765516227918783</v>
      </c>
    </row>
  </sheetData>
  <mergeCells count="4">
    <mergeCell ref="A1:D1"/>
    <mergeCell ref="A4:D4"/>
    <mergeCell ref="A19:D19"/>
    <mergeCell ref="A34:D34"/>
  </mergeCells>
  <printOptions horizontalCentered="1"/>
  <pageMargins left="0.751388888888889" right="0.751388888888889" top="1" bottom="1" header="0.5" footer="0.5"/>
  <pageSetup paperSize="9" scale="90" orientation="portrait" blackAndWhite="1"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7">
    <tabColor theme="9" tint="0.4"/>
  </sheetPr>
  <dimension ref="A1:I38"/>
  <sheetViews>
    <sheetView showZeros="0" zoomScale="70" zoomScaleNormal="70" workbookViewId="0">
      <pane ySplit="4" topLeftCell="A25" activePane="bottomLeft" state="frozen"/>
      <selection/>
      <selection pane="bottomLeft" activeCell="M34" sqref="M34"/>
    </sheetView>
  </sheetViews>
  <sheetFormatPr defaultColWidth="9" defaultRowHeight="14.25"/>
  <cols>
    <col min="1" max="1" width="18.8833333333333" style="696" customWidth="1"/>
    <col min="2" max="2" width="43.75" style="696" customWidth="1"/>
    <col min="3" max="3" width="17.6166666666667" style="697" customWidth="1"/>
    <col min="4" max="5" width="16.75" style="697" customWidth="1"/>
    <col min="6" max="7" width="15.3833333333333" style="698" customWidth="1"/>
    <col min="8" max="8" width="3.75" style="275" customWidth="1"/>
    <col min="9" max="16367" width="9" style="696" customWidth="1"/>
    <col min="16368" max="16384" width="9" style="696"/>
  </cols>
  <sheetData>
    <row r="1" s="275" customFormat="1" ht="45" customHeight="1" spans="1:9">
      <c r="B1" s="280" t="s">
        <v>1158</v>
      </c>
      <c r="C1" s="536"/>
      <c r="D1" s="536"/>
      <c r="E1" s="536"/>
      <c r="F1" s="280"/>
      <c r="G1" s="280"/>
    </row>
    <row r="2" s="275" customFormat="1" ht="20.1" customHeight="1" spans="1:9">
      <c r="A2" s="282"/>
      <c r="B2" s="538" t="s">
        <v>1159</v>
      </c>
      <c r="C2" s="539"/>
      <c r="D2" s="539"/>
      <c r="E2" s="692"/>
      <c r="F2" s="534"/>
      <c r="G2" s="699" t="s">
        <v>2</v>
      </c>
    </row>
    <row r="3" s="276" customFormat="1" ht="36" customHeight="1" spans="1:9">
      <c r="A3" s="286" t="s">
        <v>3</v>
      </c>
      <c r="B3" s="97" t="s">
        <v>4</v>
      </c>
      <c r="C3" s="217" t="s">
        <v>5</v>
      </c>
      <c r="D3" s="217" t="s">
        <v>6</v>
      </c>
      <c r="E3" s="217"/>
      <c r="F3" s="97" t="s">
        <v>7</v>
      </c>
      <c r="G3" s="97"/>
    </row>
    <row r="4" s="276" customFormat="1" ht="36" customHeight="1" spans="1:9">
      <c r="A4" s="683"/>
      <c r="B4" s="97"/>
      <c r="C4" s="217"/>
      <c r="D4" s="217" t="s">
        <v>9</v>
      </c>
      <c r="E4" s="217" t="s">
        <v>10</v>
      </c>
      <c r="F4" s="96" t="s">
        <v>11</v>
      </c>
      <c r="G4" s="96" t="s">
        <v>81</v>
      </c>
      <c r="H4" s="700" t="s">
        <v>8</v>
      </c>
    </row>
    <row r="5" s="695" customFormat="1" ht="36" customHeight="1" spans="1:9">
      <c r="A5" s="509" t="s">
        <v>1160</v>
      </c>
      <c r="B5" s="313" t="s">
        <v>1161</v>
      </c>
      <c r="C5" s="694"/>
      <c r="D5" s="694">
        <v>0</v>
      </c>
      <c r="E5" s="556">
        <v>0</v>
      </c>
      <c r="F5" s="701" t="str">
        <f t="shared" ref="F5:F14" si="0">IF(C5&lt;&gt;0,E5/C5-1,"")</f>
        <v/>
      </c>
      <c r="G5" s="701" t="str">
        <f t="shared" ref="G5:G14" si="1">IF(D5&lt;&gt;0,E5/D5,"")</f>
        <v/>
      </c>
      <c r="H5" s="702" t="str">
        <f t="shared" ref="H5:H14" si="2">IF(LEN(A5)=7,"是",IF(B5&lt;&gt;"",IF(SUM(C5:E5)&lt;&gt;0,"是","否"),"是"))</f>
        <v>是</v>
      </c>
      <c r="I5" s="696"/>
    </row>
    <row r="6" ht="36" customHeight="1" spans="1:9">
      <c r="A6" s="509" t="s">
        <v>1162</v>
      </c>
      <c r="B6" s="313" t="s">
        <v>1163</v>
      </c>
      <c r="C6" s="694"/>
      <c r="D6" s="694">
        <v>0</v>
      </c>
      <c r="E6" s="556">
        <v>0</v>
      </c>
      <c r="F6" s="701" t="str">
        <f t="shared" si="0"/>
        <v/>
      </c>
      <c r="G6" s="701" t="str">
        <f t="shared" si="1"/>
        <v/>
      </c>
      <c r="H6" s="702" t="str">
        <f t="shared" si="2"/>
        <v>是</v>
      </c>
    </row>
    <row r="7" ht="36" customHeight="1" spans="1:9">
      <c r="A7" s="509" t="s">
        <v>1164</v>
      </c>
      <c r="B7" s="313" t="s">
        <v>1165</v>
      </c>
      <c r="C7" s="694"/>
      <c r="D7" s="694">
        <v>0</v>
      </c>
      <c r="E7" s="556">
        <v>0</v>
      </c>
      <c r="F7" s="701" t="str">
        <f t="shared" si="0"/>
        <v/>
      </c>
      <c r="G7" s="701" t="str">
        <f t="shared" si="1"/>
        <v/>
      </c>
      <c r="H7" s="702" t="str">
        <f t="shared" si="2"/>
        <v>是</v>
      </c>
    </row>
    <row r="8" ht="36" customHeight="1" spans="1:9">
      <c r="A8" s="509" t="s">
        <v>1166</v>
      </c>
      <c r="B8" s="313" t="s">
        <v>1167</v>
      </c>
      <c r="C8" s="694"/>
      <c r="D8" s="694">
        <v>0</v>
      </c>
      <c r="E8" s="556">
        <v>0</v>
      </c>
      <c r="F8" s="701" t="str">
        <f t="shared" si="0"/>
        <v/>
      </c>
      <c r="G8" s="701" t="str">
        <f t="shared" si="1"/>
        <v/>
      </c>
      <c r="H8" s="702" t="str">
        <f t="shared" si="2"/>
        <v>是</v>
      </c>
    </row>
    <row r="9" ht="36" customHeight="1" spans="1:9">
      <c r="A9" s="703" t="s">
        <v>1168</v>
      </c>
      <c r="B9" s="310" t="s">
        <v>1169</v>
      </c>
      <c r="C9" s="353">
        <f>SUM(C10:C16)</f>
        <v>11340</v>
      </c>
      <c r="D9" s="353">
        <f>SUM(D10:D16)</f>
        <v>31443</v>
      </c>
      <c r="E9" s="353">
        <f>SUM(E10:E16)</f>
        <v>10216</v>
      </c>
      <c r="F9" s="338">
        <f t="shared" si="0"/>
        <v>-0.0991181657848325</v>
      </c>
      <c r="G9" s="338">
        <f t="shared" si="1"/>
        <v>0.324905384346277</v>
      </c>
      <c r="H9" s="702" t="str">
        <f t="shared" si="2"/>
        <v>是</v>
      </c>
    </row>
    <row r="10" ht="36" customHeight="1" spans="1:9">
      <c r="A10" s="509" t="s">
        <v>1170</v>
      </c>
      <c r="B10" s="308" t="s">
        <v>1171</v>
      </c>
      <c r="C10" s="561">
        <v>10362</v>
      </c>
      <c r="D10" s="704">
        <v>26768</v>
      </c>
      <c r="E10" s="478">
        <v>10437</v>
      </c>
      <c r="F10" s="701">
        <f t="shared" si="0"/>
        <v>0.00723798494499128</v>
      </c>
      <c r="G10" s="701">
        <f t="shared" si="1"/>
        <v>0.389905857740586</v>
      </c>
      <c r="H10" s="702" t="str">
        <f t="shared" si="2"/>
        <v>是</v>
      </c>
    </row>
    <row r="11" ht="36" customHeight="1" spans="1:9">
      <c r="A11" s="509" t="s">
        <v>1172</v>
      </c>
      <c r="B11" s="308" t="s">
        <v>1173</v>
      </c>
      <c r="C11" s="561">
        <v>59</v>
      </c>
      <c r="D11" s="561">
        <v>0</v>
      </c>
      <c r="E11" s="478">
        <v>44</v>
      </c>
      <c r="F11" s="701">
        <f t="shared" si="0"/>
        <v>-0.254237288135593</v>
      </c>
      <c r="G11" s="701" t="str">
        <f t="shared" si="1"/>
        <v/>
      </c>
      <c r="H11" s="702" t="str">
        <f t="shared" si="2"/>
        <v>是</v>
      </c>
    </row>
    <row r="12" ht="36" customHeight="1" spans="1:9">
      <c r="A12" s="509" t="s">
        <v>1174</v>
      </c>
      <c r="B12" s="308" t="s">
        <v>1175</v>
      </c>
      <c r="C12" s="561">
        <v>1284</v>
      </c>
      <c r="D12" s="704">
        <v>6007</v>
      </c>
      <c r="E12" s="478">
        <v>1746</v>
      </c>
      <c r="F12" s="701">
        <f t="shared" si="0"/>
        <v>0.35981308411215</v>
      </c>
      <c r="G12" s="701">
        <f t="shared" si="1"/>
        <v>0.290660895621775</v>
      </c>
      <c r="H12" s="702" t="str">
        <f t="shared" si="2"/>
        <v>是</v>
      </c>
    </row>
    <row r="13" ht="36" hidden="1" customHeight="1" spans="1:9">
      <c r="A13" s="333">
        <v>103014890</v>
      </c>
      <c r="B13" s="342" t="s">
        <v>1176</v>
      </c>
      <c r="C13" s="705">
        <v>0</v>
      </c>
      <c r="D13" s="706">
        <v>0</v>
      </c>
      <c r="E13" s="707">
        <v>0</v>
      </c>
      <c r="F13" s="701" t="str">
        <f t="shared" si="0"/>
        <v/>
      </c>
      <c r="G13" s="701" t="str">
        <f t="shared" si="1"/>
        <v/>
      </c>
      <c r="H13" s="702" t="str">
        <f t="shared" si="2"/>
        <v>否</v>
      </c>
    </row>
    <row r="14" ht="36" hidden="1" customHeight="1" spans="1:9">
      <c r="A14" s="333">
        <v>103014893</v>
      </c>
      <c r="B14" s="342" t="s">
        <v>1177</v>
      </c>
      <c r="C14" s="705">
        <v>0</v>
      </c>
      <c r="D14" s="706">
        <v>0</v>
      </c>
      <c r="E14" s="707">
        <v>0</v>
      </c>
      <c r="F14" s="701" t="str">
        <f t="shared" si="0"/>
        <v/>
      </c>
      <c r="G14" s="701" t="str">
        <f t="shared" si="1"/>
        <v/>
      </c>
      <c r="H14" s="702" t="str">
        <f t="shared" si="2"/>
        <v>否</v>
      </c>
    </row>
    <row r="15" ht="36" customHeight="1" spans="1:9">
      <c r="A15" s="509" t="s">
        <v>1178</v>
      </c>
      <c r="B15" s="308" t="s">
        <v>1179</v>
      </c>
      <c r="C15" s="561">
        <v>-628</v>
      </c>
      <c r="D15" s="704">
        <v>-1332</v>
      </c>
      <c r="E15" s="478">
        <v>-2011</v>
      </c>
      <c r="F15" s="701">
        <f t="shared" ref="F15:F28" si="3">IF(C15&lt;&gt;0,E15/C15-1,"")</f>
        <v>2.20222929936306</v>
      </c>
      <c r="G15" s="701">
        <f t="shared" ref="G15:G28" si="4">IF(D15&lt;&gt;0,E15/D15,"")</f>
        <v>1.50975975975976</v>
      </c>
      <c r="H15" s="702" t="str">
        <f t="shared" ref="H15:H38" si="5">IF(LEN(A15)=7,"是",IF(B15&lt;&gt;"",IF(SUM(C15:E15)&lt;&gt;0,"是","否"),"是"))</f>
        <v>是</v>
      </c>
    </row>
    <row r="16" ht="36" customHeight="1" spans="1:9">
      <c r="A16" s="509" t="s">
        <v>1180</v>
      </c>
      <c r="B16" s="308" t="s">
        <v>1181</v>
      </c>
      <c r="C16" s="561">
        <v>263</v>
      </c>
      <c r="D16" s="479">
        <v>0</v>
      </c>
      <c r="E16" s="478">
        <v>0</v>
      </c>
      <c r="F16" s="701">
        <f t="shared" si="3"/>
        <v>-1</v>
      </c>
      <c r="G16" s="701" t="str">
        <f t="shared" si="4"/>
        <v/>
      </c>
      <c r="H16" s="702" t="str">
        <f t="shared" si="5"/>
        <v>是</v>
      </c>
    </row>
    <row r="17" ht="36" customHeight="1" spans="1:8">
      <c r="A17" s="509" t="s">
        <v>1182</v>
      </c>
      <c r="B17" s="313" t="s">
        <v>1183</v>
      </c>
      <c r="C17" s="694"/>
      <c r="D17" s="694">
        <v>0</v>
      </c>
      <c r="E17" s="556">
        <v>0</v>
      </c>
      <c r="F17" s="708" t="str">
        <f t="shared" si="3"/>
        <v/>
      </c>
      <c r="G17" s="708" t="str">
        <f t="shared" si="4"/>
        <v/>
      </c>
      <c r="H17" s="702" t="str">
        <f t="shared" si="5"/>
        <v>是</v>
      </c>
    </row>
    <row r="18" ht="36" customHeight="1" spans="1:8">
      <c r="A18" s="703" t="s">
        <v>1184</v>
      </c>
      <c r="B18" s="310" t="s">
        <v>1185</v>
      </c>
      <c r="C18" s="709">
        <f>SUM(C19:C20)</f>
        <v>373</v>
      </c>
      <c r="D18" s="709">
        <f>SUM(D19:D20)</f>
        <v>400</v>
      </c>
      <c r="E18" s="710">
        <f>SUM(E19:E20)</f>
        <v>261</v>
      </c>
      <c r="F18" s="708">
        <f t="shared" si="3"/>
        <v>-0.300268096514745</v>
      </c>
      <c r="G18" s="708">
        <f t="shared" si="4"/>
        <v>0.6525</v>
      </c>
      <c r="H18" s="702" t="str">
        <f t="shared" si="5"/>
        <v>是</v>
      </c>
    </row>
    <row r="19" ht="36" customHeight="1" spans="1:8">
      <c r="A19" s="509" t="s">
        <v>1186</v>
      </c>
      <c r="B19" s="308" t="s">
        <v>1187</v>
      </c>
      <c r="C19" s="561">
        <v>175</v>
      </c>
      <c r="D19" s="561">
        <v>200</v>
      </c>
      <c r="E19" s="478">
        <v>127</v>
      </c>
      <c r="F19" s="701">
        <f t="shared" si="3"/>
        <v>-0.274285714285714</v>
      </c>
      <c r="G19" s="701">
        <f t="shared" si="4"/>
        <v>0.635</v>
      </c>
      <c r="H19" s="702" t="str">
        <f t="shared" si="5"/>
        <v>是</v>
      </c>
    </row>
    <row r="20" ht="36" customHeight="1" spans="1:8">
      <c r="A20" s="509" t="s">
        <v>1188</v>
      </c>
      <c r="B20" s="308" t="s">
        <v>1189</v>
      </c>
      <c r="C20" s="561">
        <v>198</v>
      </c>
      <c r="D20" s="561">
        <v>200</v>
      </c>
      <c r="E20" s="478">
        <v>134</v>
      </c>
      <c r="F20" s="701">
        <f t="shared" si="3"/>
        <v>-0.323232323232323</v>
      </c>
      <c r="G20" s="701">
        <f t="shared" si="4"/>
        <v>0.67</v>
      </c>
      <c r="H20" s="702" t="str">
        <f t="shared" si="5"/>
        <v>是</v>
      </c>
    </row>
    <row r="21" ht="36" customHeight="1" spans="1:8">
      <c r="A21" s="509" t="s">
        <v>1190</v>
      </c>
      <c r="B21" s="313" t="s">
        <v>1191</v>
      </c>
      <c r="C21" s="694">
        <v>63</v>
      </c>
      <c r="D21" s="711">
        <v>100</v>
      </c>
      <c r="E21" s="556">
        <v>259</v>
      </c>
      <c r="F21" s="708">
        <f t="shared" si="3"/>
        <v>3.11111111111111</v>
      </c>
      <c r="G21" s="708">
        <f t="shared" si="4"/>
        <v>2.59</v>
      </c>
      <c r="H21" s="702" t="str">
        <f t="shared" si="5"/>
        <v>是</v>
      </c>
    </row>
    <row r="22" ht="36" customHeight="1" spans="1:8">
      <c r="A22" s="509" t="s">
        <v>1192</v>
      </c>
      <c r="B22" s="313" t="s">
        <v>1193</v>
      </c>
      <c r="C22" s="694"/>
      <c r="D22" s="694">
        <v>0</v>
      </c>
      <c r="E22" s="556">
        <v>0</v>
      </c>
      <c r="F22" s="708" t="str">
        <f t="shared" si="3"/>
        <v/>
      </c>
      <c r="G22" s="708" t="str">
        <f t="shared" si="4"/>
        <v/>
      </c>
      <c r="H22" s="702" t="str">
        <f t="shared" si="5"/>
        <v>是</v>
      </c>
    </row>
    <row r="23" ht="36" customHeight="1" spans="1:8">
      <c r="A23" s="509" t="s">
        <v>1194</v>
      </c>
      <c r="B23" s="313" t="s">
        <v>1195</v>
      </c>
      <c r="C23" s="694"/>
      <c r="D23" s="694">
        <v>0</v>
      </c>
      <c r="E23" s="556">
        <v>0</v>
      </c>
      <c r="F23" s="708" t="str">
        <f t="shared" si="3"/>
        <v/>
      </c>
      <c r="G23" s="708" t="str">
        <f t="shared" si="4"/>
        <v/>
      </c>
      <c r="H23" s="702" t="str">
        <f t="shared" si="5"/>
        <v>是</v>
      </c>
    </row>
    <row r="24" ht="36" customHeight="1" spans="1:8">
      <c r="A24" s="509" t="s">
        <v>1196</v>
      </c>
      <c r="B24" s="313" t="s">
        <v>1197</v>
      </c>
      <c r="C24" s="694"/>
      <c r="D24" s="694">
        <v>0</v>
      </c>
      <c r="E24" s="556">
        <v>0</v>
      </c>
      <c r="F24" s="708" t="str">
        <f t="shared" si="3"/>
        <v/>
      </c>
      <c r="G24" s="708" t="str">
        <f t="shared" si="4"/>
        <v/>
      </c>
      <c r="H24" s="702" t="str">
        <f t="shared" si="5"/>
        <v>是</v>
      </c>
    </row>
    <row r="25" ht="36" customHeight="1" spans="1:8">
      <c r="A25" s="509" t="s">
        <v>1198</v>
      </c>
      <c r="B25" s="712" t="s">
        <v>1199</v>
      </c>
      <c r="C25" s="694">
        <v>627</v>
      </c>
      <c r="D25" s="711">
        <v>620</v>
      </c>
      <c r="E25" s="556">
        <v>648</v>
      </c>
      <c r="F25" s="708">
        <f t="shared" si="3"/>
        <v>0.0334928229665072</v>
      </c>
      <c r="G25" s="708">
        <f t="shared" si="4"/>
        <v>1.04516129032258</v>
      </c>
      <c r="H25" s="702" t="str">
        <f t="shared" si="5"/>
        <v>是</v>
      </c>
    </row>
    <row r="26" ht="36" customHeight="1" spans="1:8">
      <c r="A26" s="509" t="s">
        <v>1200</v>
      </c>
      <c r="B26" s="712" t="s">
        <v>1201</v>
      </c>
      <c r="C26" s="694"/>
      <c r="D26" s="694">
        <v>0</v>
      </c>
      <c r="E26" s="556">
        <v>0</v>
      </c>
      <c r="F26" s="708" t="str">
        <f t="shared" si="3"/>
        <v/>
      </c>
      <c r="G26" s="708" t="str">
        <f t="shared" si="4"/>
        <v/>
      </c>
      <c r="H26" s="702" t="str">
        <f t="shared" si="5"/>
        <v>是</v>
      </c>
    </row>
    <row r="27" ht="36" customHeight="1" spans="1:8">
      <c r="A27" s="509" t="s">
        <v>1202</v>
      </c>
      <c r="B27" s="712" t="s">
        <v>1203</v>
      </c>
      <c r="C27" s="694"/>
      <c r="D27" s="694">
        <v>0</v>
      </c>
      <c r="E27" s="556">
        <v>0</v>
      </c>
      <c r="F27" s="338" t="str">
        <f t="shared" si="3"/>
        <v/>
      </c>
      <c r="G27" s="338" t="str">
        <f t="shared" si="4"/>
        <v/>
      </c>
      <c r="H27" s="702" t="str">
        <f t="shared" si="5"/>
        <v>是</v>
      </c>
    </row>
    <row r="28" ht="36" customHeight="1" spans="1:8">
      <c r="A28" s="713" t="s">
        <v>1204</v>
      </c>
      <c r="B28" s="712" t="s">
        <v>1205</v>
      </c>
      <c r="C28" s="694">
        <v>11855</v>
      </c>
      <c r="D28" s="711">
        <v>12342</v>
      </c>
      <c r="E28" s="556">
        <v>7428</v>
      </c>
      <c r="F28" s="338">
        <f t="shared" si="3"/>
        <v>-0.373428932939688</v>
      </c>
      <c r="G28" s="338">
        <f t="shared" si="4"/>
        <v>0.601847350510452</v>
      </c>
      <c r="H28" s="702" t="str">
        <f t="shared" si="5"/>
        <v>是</v>
      </c>
    </row>
    <row r="29" ht="36" customHeight="1" spans="1:8">
      <c r="A29" s="546"/>
      <c r="B29" s="354"/>
      <c r="C29" s="561"/>
      <c r="D29" s="561">
        <v>0</v>
      </c>
      <c r="E29" s="478">
        <v>0</v>
      </c>
      <c r="F29" s="336"/>
      <c r="G29" s="336"/>
      <c r="H29" s="702" t="str">
        <f t="shared" si="5"/>
        <v>是</v>
      </c>
    </row>
    <row r="30" ht="36" customHeight="1" spans="1:8">
      <c r="A30" s="557"/>
      <c r="B30" s="252" t="s">
        <v>63</v>
      </c>
      <c r="C30" s="353">
        <f>SUM(C5,C6,C7,C8,C9,C17,C18,C21,C22,C23,C24,C25,C26,C27,C28)</f>
        <v>24258</v>
      </c>
      <c r="D30" s="353">
        <f>SUM(D5,D6,D7,D8,D9,D17,D18,D21,D22,D23,D24,D25,D26,D27,D28)</f>
        <v>44905</v>
      </c>
      <c r="E30" s="358">
        <f>SUM(E5,E6,E7,E8,E9,E17,E18,E21,E22,E23,E24,E25,E26,E27,E28)</f>
        <v>18812</v>
      </c>
      <c r="F30" s="338">
        <f t="shared" ref="F30:F35" si="6">IF(C30&lt;&gt;0,E30/C30-1,"")</f>
        <v>-0.224503256657598</v>
      </c>
      <c r="G30" s="338">
        <f t="shared" ref="G30:G35" si="7">IF(D30&lt;&gt;0,E30/D30,"")</f>
        <v>0.41892884979401</v>
      </c>
      <c r="H30" s="702" t="str">
        <f t="shared" si="5"/>
        <v>是</v>
      </c>
    </row>
    <row r="31" ht="36" hidden="1" customHeight="1" spans="1:8">
      <c r="A31" s="714">
        <v>105</v>
      </c>
      <c r="B31" s="715" t="s">
        <v>1206</v>
      </c>
      <c r="C31" s="314"/>
      <c r="D31" s="716">
        <v>0</v>
      </c>
      <c r="E31" s="717">
        <v>0</v>
      </c>
      <c r="F31" s="338" t="str">
        <f t="shared" si="6"/>
        <v/>
      </c>
      <c r="G31" s="338" t="str">
        <f t="shared" si="7"/>
        <v/>
      </c>
      <c r="H31" s="702" t="str">
        <f t="shared" si="5"/>
        <v>否</v>
      </c>
    </row>
    <row r="32" ht="36" customHeight="1" spans="1:8">
      <c r="A32" s="550">
        <v>110</v>
      </c>
      <c r="B32" s="352" t="s">
        <v>65</v>
      </c>
      <c r="C32" s="353">
        <f>SUM(C33:C37)</f>
        <v>86834</v>
      </c>
      <c r="D32" s="709">
        <f>SUM(D33:D37)</f>
        <v>56024</v>
      </c>
      <c r="E32" s="709">
        <f>SUM(E33:E37)</f>
        <v>110471</v>
      </c>
      <c r="F32" s="338">
        <f t="shared" si="6"/>
        <v>0.27220904254094</v>
      </c>
      <c r="G32" s="338">
        <f t="shared" si="7"/>
        <v>1.97185134942168</v>
      </c>
      <c r="H32" s="702" t="str">
        <f t="shared" si="5"/>
        <v>是</v>
      </c>
    </row>
    <row r="33" s="275" customFormat="1" ht="36" customHeight="1" spans="1:8">
      <c r="A33" s="546">
        <v>11004</v>
      </c>
      <c r="B33" s="354" t="s">
        <v>1207</v>
      </c>
      <c r="C33" s="561">
        <v>18956</v>
      </c>
      <c r="D33" s="561">
        <v>0</v>
      </c>
      <c r="E33" s="478">
        <v>4377</v>
      </c>
      <c r="F33" s="338">
        <f t="shared" si="6"/>
        <v>-0.769096855876767</v>
      </c>
      <c r="G33" s="338" t="str">
        <f t="shared" si="7"/>
        <v/>
      </c>
      <c r="H33" s="702" t="str">
        <f t="shared" si="5"/>
        <v>是</v>
      </c>
    </row>
    <row r="34" ht="36" customHeight="1" spans="1:8">
      <c r="A34" s="546">
        <v>11008</v>
      </c>
      <c r="B34" s="354" t="s">
        <v>1208</v>
      </c>
      <c r="C34" s="561">
        <v>6936</v>
      </c>
      <c r="D34" s="549">
        <v>26754</v>
      </c>
      <c r="E34" s="478">
        <v>26754</v>
      </c>
      <c r="F34" s="336">
        <f t="shared" si="6"/>
        <v>2.85726643598616</v>
      </c>
      <c r="G34" s="336">
        <f t="shared" si="7"/>
        <v>1</v>
      </c>
      <c r="H34" s="702" t="str">
        <f t="shared" si="5"/>
        <v>是</v>
      </c>
    </row>
    <row r="35" ht="36" hidden="1" customHeight="1" spans="1:8">
      <c r="A35" s="718">
        <v>11009</v>
      </c>
      <c r="B35" s="354" t="s">
        <v>70</v>
      </c>
      <c r="C35" s="300"/>
      <c r="D35" s="301">
        <v>0</v>
      </c>
      <c r="E35" s="548">
        <v>0</v>
      </c>
      <c r="F35" s="338" t="str">
        <f t="shared" si="6"/>
        <v/>
      </c>
      <c r="G35" s="338" t="str">
        <f t="shared" si="7"/>
        <v/>
      </c>
      <c r="H35" s="702" t="str">
        <f t="shared" si="5"/>
        <v>否</v>
      </c>
    </row>
    <row r="36" ht="36" customHeight="1" spans="1:8">
      <c r="A36" s="718">
        <v>110902</v>
      </c>
      <c r="B36" s="354" t="s">
        <v>1209</v>
      </c>
      <c r="C36" s="719">
        <v>342</v>
      </c>
      <c r="D36" s="561"/>
      <c r="E36" s="478">
        <v>3560</v>
      </c>
      <c r="F36" s="338"/>
      <c r="G36" s="338"/>
      <c r="H36" s="702" t="str">
        <f t="shared" si="5"/>
        <v>是</v>
      </c>
    </row>
    <row r="37" ht="36" customHeight="1" spans="1:8">
      <c r="A37" s="718">
        <v>11011</v>
      </c>
      <c r="B37" s="354" t="s">
        <v>71</v>
      </c>
      <c r="C37" s="561">
        <v>60600</v>
      </c>
      <c r="D37" s="549">
        <v>29270</v>
      </c>
      <c r="E37" s="478">
        <v>75780</v>
      </c>
      <c r="F37" s="338">
        <f>IF(C37&lt;&gt;0,E37/C37-1,"")</f>
        <v>0.25049504950495</v>
      </c>
      <c r="G37" s="338">
        <f>IF(D37&lt;&gt;0,E37/D37,"")</f>
        <v>2.58899897505979</v>
      </c>
      <c r="H37" s="702" t="str">
        <f t="shared" si="5"/>
        <v>是</v>
      </c>
    </row>
    <row r="38" ht="36" customHeight="1" spans="1:8">
      <c r="A38" s="720"/>
      <c r="B38" s="252" t="s">
        <v>75</v>
      </c>
      <c r="C38" s="709">
        <f>SUM(C30:C31,C32)</f>
        <v>111092</v>
      </c>
      <c r="D38" s="709">
        <f>SUM(D30:D31,D32)</f>
        <v>100929</v>
      </c>
      <c r="E38" s="710">
        <f>SUM(E30:E31,E32)</f>
        <v>129283</v>
      </c>
      <c r="F38" s="338">
        <f>IF(C38&lt;&gt;0,E38/C38-1,"")</f>
        <v>0.163747164512296</v>
      </c>
      <c r="G38" s="338">
        <f>IF(D38&lt;&gt;0,E38/D38,"")</f>
        <v>1.28093015882452</v>
      </c>
      <c r="H38" s="702" t="str">
        <f t="shared" si="5"/>
        <v>是</v>
      </c>
    </row>
  </sheetData>
  <autoFilter xmlns:etc="http://www.wps.cn/officeDocument/2017/etCustomData" ref="A4:I38" etc:filterBottomFollowUsedRange="0">
    <filterColumn colId="7">
      <customFilters>
        <customFilter operator="equal" val="是"/>
      </customFilters>
    </filterColumn>
    <extLst/>
  </autoFilter>
  <mergeCells count="6">
    <mergeCell ref="B1:G1"/>
    <mergeCell ref="D3:E3"/>
    <mergeCell ref="F3:G3"/>
    <mergeCell ref="A3:A4"/>
    <mergeCell ref="B3:B4"/>
    <mergeCell ref="C3:C4"/>
  </mergeCells>
  <conditionalFormatting sqref="C5">
    <cfRule type="expression" dxfId="1" priority="11" stopIfTrue="1">
      <formula>"len($A:$A)=3"</formula>
    </cfRule>
  </conditionalFormatting>
  <conditionalFormatting sqref="C6">
    <cfRule type="expression" dxfId="1" priority="12" stopIfTrue="1">
      <formula>"len($A:$A)=3"</formula>
    </cfRule>
  </conditionalFormatting>
  <conditionalFormatting sqref="C7">
    <cfRule type="expression" dxfId="1" priority="13" stopIfTrue="1">
      <formula>"len($A:$A)=3"</formula>
    </cfRule>
  </conditionalFormatting>
  <conditionalFormatting sqref="C8">
    <cfRule type="expression" dxfId="1" priority="14" stopIfTrue="1">
      <formula>"len($A:$A)=3"</formula>
    </cfRule>
  </conditionalFormatting>
  <conditionalFormatting sqref="C9:E9">
    <cfRule type="expression" dxfId="1" priority="3" stopIfTrue="1">
      <formula>"len($A:$A)=3"</formula>
    </cfRule>
  </conditionalFormatting>
  <conditionalFormatting sqref="C17">
    <cfRule type="expression" dxfId="1" priority="15" stopIfTrue="1">
      <formula>"len($A:$A)=3"</formula>
    </cfRule>
  </conditionalFormatting>
  <conditionalFormatting sqref="C21">
    <cfRule type="expression" dxfId="1" priority="10" stopIfTrue="1">
      <formula>"len($A:$A)=3"</formula>
    </cfRule>
  </conditionalFormatting>
  <conditionalFormatting sqref="C22">
    <cfRule type="expression" dxfId="1" priority="9" stopIfTrue="1">
      <formula>"len($A:$A)=3"</formula>
    </cfRule>
  </conditionalFormatting>
  <conditionalFormatting sqref="C23">
    <cfRule type="expression" dxfId="1" priority="8" stopIfTrue="1">
      <formula>"len($A:$A)=3"</formula>
    </cfRule>
  </conditionalFormatting>
  <conditionalFormatting sqref="C24">
    <cfRule type="expression" dxfId="1" priority="7" stopIfTrue="1">
      <formula>"len($A:$A)=3"</formula>
    </cfRule>
  </conditionalFormatting>
  <conditionalFormatting sqref="C25">
    <cfRule type="expression" dxfId="1" priority="6" stopIfTrue="1">
      <formula>"len($A:$A)=3"</formula>
    </cfRule>
  </conditionalFormatting>
  <conditionalFormatting sqref="C26">
    <cfRule type="expression" dxfId="1" priority="5" stopIfTrue="1">
      <formula>"len($A:$A)=3"</formula>
    </cfRule>
  </conditionalFormatting>
  <conditionalFormatting sqref="D34">
    <cfRule type="expression" dxfId="1" priority="2" stopIfTrue="1">
      <formula>"len($A:$A)=3"</formula>
    </cfRule>
  </conditionalFormatting>
  <conditionalFormatting sqref="D37">
    <cfRule type="expression" dxfId="1" priority="1" stopIfTrue="1">
      <formula>"len($A:$A)=3"</formula>
    </cfRule>
  </conditionalFormatting>
  <conditionalFormatting sqref="B6:B24">
    <cfRule type="expression" dxfId="1" priority="18" stopIfTrue="1">
      <formula>"len($A:$A)=3"</formula>
    </cfRule>
  </conditionalFormatting>
  <conditionalFormatting sqref="B31:B33">
    <cfRule type="expression" dxfId="1" priority="22" stopIfTrue="1">
      <formula>"len($A:$A)=3"</formula>
    </cfRule>
  </conditionalFormatting>
  <conditionalFormatting sqref="C10:C14">
    <cfRule type="expression" dxfId="1" priority="16" stopIfTrue="1">
      <formula>"len($A:$A)=3"</formula>
    </cfRule>
  </conditionalFormatting>
  <conditionalFormatting sqref="C16 C18:C20">
    <cfRule type="expression" dxfId="1" priority="17" stopIfTrue="1">
      <formula>"len($A:$A)=3"</formula>
    </cfRule>
  </conditionalFormatting>
  <conditionalFormatting sqref="C31:C33 D32:E32">
    <cfRule type="expression" dxfId="1" priority="21"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8">
    <tabColor theme="9" tint="0.4"/>
  </sheetPr>
  <dimension ref="A1:I38"/>
  <sheetViews>
    <sheetView showZeros="0" zoomScale="70" zoomScaleNormal="70" workbookViewId="0">
      <pane ySplit="4" topLeftCell="A28" activePane="bottomLeft" state="frozen"/>
      <selection/>
      <selection pane="bottomLeft" activeCell="O4" sqref="O4"/>
    </sheetView>
  </sheetViews>
  <sheetFormatPr defaultColWidth="9" defaultRowHeight="14.25"/>
  <cols>
    <col min="1" max="1" width="18.8833333333333" style="696" customWidth="1"/>
    <col min="2" max="2" width="43.75" style="696" customWidth="1"/>
    <col min="3" max="3" width="17.6166666666667" style="697" customWidth="1"/>
    <col min="4" max="5" width="16.75" style="697" customWidth="1"/>
    <col min="6" max="7" width="15.3833333333333" style="698" customWidth="1"/>
    <col min="8" max="8" width="3.75" style="275" customWidth="1"/>
    <col min="9" max="16367" width="9" style="696" customWidth="1"/>
    <col min="16368" max="16384" width="9" style="696"/>
  </cols>
  <sheetData>
    <row r="1" s="275" customFormat="1" ht="45" customHeight="1" spans="1:9">
      <c r="B1" s="280" t="s">
        <v>1210</v>
      </c>
      <c r="C1" s="536"/>
      <c r="D1" s="536"/>
      <c r="E1" s="536"/>
      <c r="F1" s="280"/>
      <c r="G1" s="280"/>
    </row>
    <row r="2" s="275" customFormat="1" ht="20.1" customHeight="1" spans="1:9">
      <c r="A2" s="282"/>
      <c r="B2" s="538" t="s">
        <v>1211</v>
      </c>
      <c r="C2" s="539"/>
      <c r="D2" s="539"/>
      <c r="E2" s="692"/>
      <c r="F2" s="534"/>
      <c r="G2" s="699" t="s">
        <v>2</v>
      </c>
    </row>
    <row r="3" s="276" customFormat="1" ht="36" customHeight="1" spans="1:9">
      <c r="A3" s="286" t="s">
        <v>3</v>
      </c>
      <c r="B3" s="97" t="s">
        <v>4</v>
      </c>
      <c r="C3" s="217" t="s">
        <v>5</v>
      </c>
      <c r="D3" s="217" t="s">
        <v>6</v>
      </c>
      <c r="E3" s="217"/>
      <c r="F3" s="97" t="s">
        <v>7</v>
      </c>
      <c r="G3" s="97"/>
    </row>
    <row r="4" s="276" customFormat="1" ht="36" customHeight="1" spans="1:9">
      <c r="A4" s="683"/>
      <c r="B4" s="97"/>
      <c r="C4" s="217"/>
      <c r="D4" s="217" t="s">
        <v>9</v>
      </c>
      <c r="E4" s="217" t="s">
        <v>10</v>
      </c>
      <c r="F4" s="96" t="s">
        <v>11</v>
      </c>
      <c r="G4" s="96" t="s">
        <v>81</v>
      </c>
      <c r="H4" s="700" t="s">
        <v>8</v>
      </c>
    </row>
    <row r="5" s="695" customFormat="1" ht="36" customHeight="1" spans="1:9">
      <c r="A5" s="509" t="s">
        <v>1160</v>
      </c>
      <c r="B5" s="313" t="s">
        <v>1161</v>
      </c>
      <c r="C5" s="694"/>
      <c r="D5" s="694">
        <v>0</v>
      </c>
      <c r="E5" s="556">
        <v>0</v>
      </c>
      <c r="F5" s="701" t="str">
        <f t="shared" ref="F5:F28" si="0">IF(C5&lt;&gt;0,E5/C5-1,"")</f>
        <v/>
      </c>
      <c r="G5" s="701" t="str">
        <f t="shared" ref="G5:G28" si="1">IF(D5&lt;&gt;0,E5/D5,"")</f>
        <v/>
      </c>
      <c r="H5" s="702" t="str">
        <f t="shared" ref="H5:H35" si="2">IF(LEN(A5)=7,"是",IF(B5&lt;&gt;"",IF(SUM(C5:E5)&lt;&gt;0,"是","否"),"是"))</f>
        <v>是</v>
      </c>
      <c r="I5" s="696"/>
    </row>
    <row r="6" s="696" customFormat="1" ht="36" customHeight="1" spans="1:9">
      <c r="A6" s="509" t="s">
        <v>1162</v>
      </c>
      <c r="B6" s="313" t="s">
        <v>1163</v>
      </c>
      <c r="C6" s="694"/>
      <c r="D6" s="694">
        <v>0</v>
      </c>
      <c r="E6" s="556">
        <v>0</v>
      </c>
      <c r="F6" s="701" t="str">
        <f t="shared" si="0"/>
        <v/>
      </c>
      <c r="G6" s="701" t="str">
        <f t="shared" si="1"/>
        <v/>
      </c>
      <c r="H6" s="702" t="str">
        <f t="shared" si="2"/>
        <v>是</v>
      </c>
    </row>
    <row r="7" s="696" customFormat="1" ht="36" customHeight="1" spans="1:9">
      <c r="A7" s="509" t="s">
        <v>1164</v>
      </c>
      <c r="B7" s="313" t="s">
        <v>1165</v>
      </c>
      <c r="C7" s="694"/>
      <c r="D7" s="694">
        <v>0</v>
      </c>
      <c r="E7" s="556">
        <v>0</v>
      </c>
      <c r="F7" s="701" t="str">
        <f t="shared" si="0"/>
        <v/>
      </c>
      <c r="G7" s="701" t="str">
        <f t="shared" si="1"/>
        <v/>
      </c>
      <c r="H7" s="702" t="str">
        <f t="shared" si="2"/>
        <v>是</v>
      </c>
    </row>
    <row r="8" s="696" customFormat="1" ht="36" customHeight="1" spans="1:9">
      <c r="A8" s="509" t="s">
        <v>1166</v>
      </c>
      <c r="B8" s="313" t="s">
        <v>1167</v>
      </c>
      <c r="C8" s="694"/>
      <c r="D8" s="694">
        <v>0</v>
      </c>
      <c r="E8" s="556">
        <v>0</v>
      </c>
      <c r="F8" s="701" t="str">
        <f t="shared" si="0"/>
        <v/>
      </c>
      <c r="G8" s="701" t="str">
        <f t="shared" si="1"/>
        <v/>
      </c>
      <c r="H8" s="702" t="str">
        <f t="shared" si="2"/>
        <v>是</v>
      </c>
    </row>
    <row r="9" s="696" customFormat="1" ht="36" customHeight="1" spans="1:9">
      <c r="A9" s="703" t="s">
        <v>1168</v>
      </c>
      <c r="B9" s="310" t="s">
        <v>1169</v>
      </c>
      <c r="C9" s="353">
        <f>SUM(C10:C16)</f>
        <v>11340</v>
      </c>
      <c r="D9" s="353">
        <f>SUM(D10:D16)</f>
        <v>31443</v>
      </c>
      <c r="E9" s="353">
        <f>SUM(E10:E16)</f>
        <v>10216</v>
      </c>
      <c r="F9" s="338">
        <f t="shared" si="0"/>
        <v>-0.0991181657848325</v>
      </c>
      <c r="G9" s="338">
        <f t="shared" si="1"/>
        <v>0.324905384346277</v>
      </c>
      <c r="H9" s="702" t="str">
        <f t="shared" si="2"/>
        <v>是</v>
      </c>
    </row>
    <row r="10" s="696" customFormat="1" ht="36" customHeight="1" spans="1:9">
      <c r="A10" s="509" t="s">
        <v>1170</v>
      </c>
      <c r="B10" s="308" t="s">
        <v>1171</v>
      </c>
      <c r="C10" s="561">
        <v>10362</v>
      </c>
      <c r="D10" s="704">
        <v>26768</v>
      </c>
      <c r="E10" s="478">
        <v>10437</v>
      </c>
      <c r="F10" s="701">
        <f t="shared" si="0"/>
        <v>0.00723798494499128</v>
      </c>
      <c r="G10" s="701">
        <f t="shared" si="1"/>
        <v>0.389905857740586</v>
      </c>
      <c r="H10" s="702" t="str">
        <f t="shared" si="2"/>
        <v>是</v>
      </c>
    </row>
    <row r="11" s="696" customFormat="1" ht="36" customHeight="1" spans="1:9">
      <c r="A11" s="509" t="s">
        <v>1172</v>
      </c>
      <c r="B11" s="308" t="s">
        <v>1173</v>
      </c>
      <c r="C11" s="561">
        <v>59</v>
      </c>
      <c r="D11" s="561">
        <v>0</v>
      </c>
      <c r="E11" s="478">
        <v>44</v>
      </c>
      <c r="F11" s="701">
        <f t="shared" si="0"/>
        <v>-0.254237288135593</v>
      </c>
      <c r="G11" s="701" t="str">
        <f t="shared" si="1"/>
        <v/>
      </c>
      <c r="H11" s="702" t="str">
        <f t="shared" si="2"/>
        <v>是</v>
      </c>
    </row>
    <row r="12" s="696" customFormat="1" ht="36" customHeight="1" spans="1:9">
      <c r="A12" s="509" t="s">
        <v>1174</v>
      </c>
      <c r="B12" s="308" t="s">
        <v>1175</v>
      </c>
      <c r="C12" s="561">
        <v>1284</v>
      </c>
      <c r="D12" s="704">
        <v>6007</v>
      </c>
      <c r="E12" s="478">
        <v>1746</v>
      </c>
      <c r="F12" s="701">
        <f t="shared" si="0"/>
        <v>0.35981308411215</v>
      </c>
      <c r="G12" s="701">
        <f t="shared" si="1"/>
        <v>0.290660895621775</v>
      </c>
      <c r="H12" s="702" t="str">
        <f t="shared" si="2"/>
        <v>是</v>
      </c>
    </row>
    <row r="13" s="696" customFormat="1" ht="36" hidden="1" customHeight="1" spans="1:9">
      <c r="A13" s="333">
        <v>103014890</v>
      </c>
      <c r="B13" s="342" t="s">
        <v>1176</v>
      </c>
      <c r="C13" s="705">
        <v>0</v>
      </c>
      <c r="D13" s="706">
        <v>0</v>
      </c>
      <c r="E13" s="707">
        <v>0</v>
      </c>
      <c r="F13" s="701" t="str">
        <f t="shared" si="0"/>
        <v/>
      </c>
      <c r="G13" s="701" t="str">
        <f t="shared" si="1"/>
        <v/>
      </c>
      <c r="H13" s="702" t="str">
        <f t="shared" si="2"/>
        <v>否</v>
      </c>
    </row>
    <row r="14" s="696" customFormat="1" ht="36" hidden="1" customHeight="1" spans="1:9">
      <c r="A14" s="333">
        <v>103014893</v>
      </c>
      <c r="B14" s="342" t="s">
        <v>1177</v>
      </c>
      <c r="C14" s="705">
        <v>0</v>
      </c>
      <c r="D14" s="706">
        <v>0</v>
      </c>
      <c r="E14" s="707">
        <v>0</v>
      </c>
      <c r="F14" s="701" t="str">
        <f t="shared" si="0"/>
        <v/>
      </c>
      <c r="G14" s="701" t="str">
        <f t="shared" si="1"/>
        <v/>
      </c>
      <c r="H14" s="702" t="str">
        <f t="shared" si="2"/>
        <v>否</v>
      </c>
    </row>
    <row r="15" s="696" customFormat="1" ht="36" customHeight="1" spans="1:9">
      <c r="A15" s="509" t="s">
        <v>1178</v>
      </c>
      <c r="B15" s="308" t="s">
        <v>1179</v>
      </c>
      <c r="C15" s="561">
        <v>-628</v>
      </c>
      <c r="D15" s="704">
        <v>-1332</v>
      </c>
      <c r="E15" s="478">
        <v>-2011</v>
      </c>
      <c r="F15" s="701">
        <f t="shared" si="0"/>
        <v>2.20222929936306</v>
      </c>
      <c r="G15" s="701">
        <f t="shared" si="1"/>
        <v>1.50975975975976</v>
      </c>
      <c r="H15" s="702" t="str">
        <f t="shared" si="2"/>
        <v>是</v>
      </c>
    </row>
    <row r="16" s="696" customFormat="1" ht="36" customHeight="1" spans="1:9">
      <c r="A16" s="509" t="s">
        <v>1180</v>
      </c>
      <c r="B16" s="308" t="s">
        <v>1181</v>
      </c>
      <c r="C16" s="561">
        <v>263</v>
      </c>
      <c r="D16" s="479">
        <v>0</v>
      </c>
      <c r="E16" s="478">
        <v>0</v>
      </c>
      <c r="F16" s="701">
        <f t="shared" si="0"/>
        <v>-1</v>
      </c>
      <c r="G16" s="701" t="str">
        <f t="shared" si="1"/>
        <v/>
      </c>
      <c r="H16" s="702" t="str">
        <f t="shared" si="2"/>
        <v>是</v>
      </c>
    </row>
    <row r="17" s="696" customFormat="1" ht="36" customHeight="1" spans="1:8">
      <c r="A17" s="509" t="s">
        <v>1182</v>
      </c>
      <c r="B17" s="313" t="s">
        <v>1183</v>
      </c>
      <c r="C17" s="694"/>
      <c r="D17" s="694">
        <v>0</v>
      </c>
      <c r="E17" s="556">
        <v>0</v>
      </c>
      <c r="F17" s="708" t="str">
        <f t="shared" si="0"/>
        <v/>
      </c>
      <c r="G17" s="708" t="str">
        <f t="shared" si="1"/>
        <v/>
      </c>
      <c r="H17" s="702" t="str">
        <f t="shared" si="2"/>
        <v>是</v>
      </c>
    </row>
    <row r="18" s="696" customFormat="1" ht="36" customHeight="1" spans="1:8">
      <c r="A18" s="703" t="s">
        <v>1184</v>
      </c>
      <c r="B18" s="310" t="s">
        <v>1185</v>
      </c>
      <c r="C18" s="709">
        <f>SUM(C19:C20)</f>
        <v>373</v>
      </c>
      <c r="D18" s="709">
        <f>SUM(D19:D20)</f>
        <v>400</v>
      </c>
      <c r="E18" s="710">
        <f>SUM(E19:E20)</f>
        <v>261</v>
      </c>
      <c r="F18" s="708">
        <f t="shared" si="0"/>
        <v>-0.300268096514745</v>
      </c>
      <c r="G18" s="708">
        <f t="shared" si="1"/>
        <v>0.6525</v>
      </c>
      <c r="H18" s="702" t="str">
        <f t="shared" si="2"/>
        <v>是</v>
      </c>
    </row>
    <row r="19" s="696" customFormat="1" ht="36" customHeight="1" spans="1:8">
      <c r="A19" s="509" t="s">
        <v>1186</v>
      </c>
      <c r="B19" s="308" t="s">
        <v>1187</v>
      </c>
      <c r="C19" s="561">
        <v>175</v>
      </c>
      <c r="D19" s="561">
        <v>200</v>
      </c>
      <c r="E19" s="478">
        <v>127</v>
      </c>
      <c r="F19" s="701">
        <f t="shared" si="0"/>
        <v>-0.274285714285714</v>
      </c>
      <c r="G19" s="701">
        <f t="shared" si="1"/>
        <v>0.635</v>
      </c>
      <c r="H19" s="702" t="str">
        <f t="shared" si="2"/>
        <v>是</v>
      </c>
    </row>
    <row r="20" s="696" customFormat="1" ht="36" customHeight="1" spans="1:8">
      <c r="A20" s="509" t="s">
        <v>1188</v>
      </c>
      <c r="B20" s="308" t="s">
        <v>1189</v>
      </c>
      <c r="C20" s="561">
        <v>198</v>
      </c>
      <c r="D20" s="561">
        <v>200</v>
      </c>
      <c r="E20" s="478">
        <v>134</v>
      </c>
      <c r="F20" s="701">
        <f t="shared" si="0"/>
        <v>-0.323232323232323</v>
      </c>
      <c r="G20" s="701">
        <f t="shared" si="1"/>
        <v>0.67</v>
      </c>
      <c r="H20" s="702" t="str">
        <f t="shared" si="2"/>
        <v>是</v>
      </c>
    </row>
    <row r="21" s="696" customFormat="1" ht="36" customHeight="1" spans="1:8">
      <c r="A21" s="509" t="s">
        <v>1190</v>
      </c>
      <c r="B21" s="313" t="s">
        <v>1191</v>
      </c>
      <c r="C21" s="694">
        <v>63</v>
      </c>
      <c r="D21" s="711">
        <v>100</v>
      </c>
      <c r="E21" s="556">
        <v>259</v>
      </c>
      <c r="F21" s="708">
        <f t="shared" si="0"/>
        <v>3.11111111111111</v>
      </c>
      <c r="G21" s="708">
        <f t="shared" si="1"/>
        <v>2.59</v>
      </c>
      <c r="H21" s="702" t="str">
        <f t="shared" si="2"/>
        <v>是</v>
      </c>
    </row>
    <row r="22" s="696" customFormat="1" ht="36" customHeight="1" spans="1:8">
      <c r="A22" s="509" t="s">
        <v>1192</v>
      </c>
      <c r="B22" s="313" t="s">
        <v>1193</v>
      </c>
      <c r="C22" s="694"/>
      <c r="D22" s="694">
        <v>0</v>
      </c>
      <c r="E22" s="556">
        <v>0</v>
      </c>
      <c r="F22" s="708" t="str">
        <f t="shared" si="0"/>
        <v/>
      </c>
      <c r="G22" s="708" t="str">
        <f t="shared" si="1"/>
        <v/>
      </c>
      <c r="H22" s="702" t="str">
        <f t="shared" si="2"/>
        <v>是</v>
      </c>
    </row>
    <row r="23" s="696" customFormat="1" ht="36" customHeight="1" spans="1:8">
      <c r="A23" s="509" t="s">
        <v>1194</v>
      </c>
      <c r="B23" s="313" t="s">
        <v>1195</v>
      </c>
      <c r="C23" s="694"/>
      <c r="D23" s="694">
        <v>0</v>
      </c>
      <c r="E23" s="556">
        <v>0</v>
      </c>
      <c r="F23" s="708" t="str">
        <f t="shared" si="0"/>
        <v/>
      </c>
      <c r="G23" s="708" t="str">
        <f t="shared" si="1"/>
        <v/>
      </c>
      <c r="H23" s="702" t="str">
        <f t="shared" si="2"/>
        <v>是</v>
      </c>
    </row>
    <row r="24" s="696" customFormat="1" ht="36" customHeight="1" spans="1:8">
      <c r="A24" s="509" t="s">
        <v>1196</v>
      </c>
      <c r="B24" s="313" t="s">
        <v>1197</v>
      </c>
      <c r="C24" s="694"/>
      <c r="D24" s="694">
        <v>0</v>
      </c>
      <c r="E24" s="556">
        <v>0</v>
      </c>
      <c r="F24" s="708" t="str">
        <f t="shared" si="0"/>
        <v/>
      </c>
      <c r="G24" s="708" t="str">
        <f t="shared" si="1"/>
        <v/>
      </c>
      <c r="H24" s="702" t="str">
        <f t="shared" si="2"/>
        <v>是</v>
      </c>
    </row>
    <row r="25" s="696" customFormat="1" ht="36" customHeight="1" spans="1:8">
      <c r="A25" s="509" t="s">
        <v>1198</v>
      </c>
      <c r="B25" s="712" t="s">
        <v>1199</v>
      </c>
      <c r="C25" s="694">
        <v>627</v>
      </c>
      <c r="D25" s="711">
        <v>620</v>
      </c>
      <c r="E25" s="556">
        <v>648</v>
      </c>
      <c r="F25" s="708">
        <f t="shared" si="0"/>
        <v>0.0334928229665072</v>
      </c>
      <c r="G25" s="708">
        <f t="shared" si="1"/>
        <v>1.04516129032258</v>
      </c>
      <c r="H25" s="702" t="str">
        <f t="shared" si="2"/>
        <v>是</v>
      </c>
    </row>
    <row r="26" s="696" customFormat="1" ht="36" customHeight="1" spans="1:8">
      <c r="A26" s="509" t="s">
        <v>1200</v>
      </c>
      <c r="B26" s="712" t="s">
        <v>1201</v>
      </c>
      <c r="C26" s="694"/>
      <c r="D26" s="694">
        <v>0</v>
      </c>
      <c r="E26" s="556">
        <v>0</v>
      </c>
      <c r="F26" s="708" t="str">
        <f t="shared" si="0"/>
        <v/>
      </c>
      <c r="G26" s="708" t="str">
        <f t="shared" si="1"/>
        <v/>
      </c>
      <c r="H26" s="702" t="str">
        <f t="shared" si="2"/>
        <v>是</v>
      </c>
    </row>
    <row r="27" s="696" customFormat="1" ht="36" customHeight="1" spans="1:8">
      <c r="A27" s="509" t="s">
        <v>1202</v>
      </c>
      <c r="B27" s="712" t="s">
        <v>1203</v>
      </c>
      <c r="C27" s="694"/>
      <c r="D27" s="694">
        <v>0</v>
      </c>
      <c r="E27" s="556">
        <v>0</v>
      </c>
      <c r="F27" s="338" t="str">
        <f t="shared" si="0"/>
        <v/>
      </c>
      <c r="G27" s="338" t="str">
        <f t="shared" si="1"/>
        <v/>
      </c>
      <c r="H27" s="702" t="str">
        <f t="shared" si="2"/>
        <v>是</v>
      </c>
    </row>
    <row r="28" s="696" customFormat="1" ht="36" customHeight="1" spans="1:8">
      <c r="A28" s="713" t="s">
        <v>1204</v>
      </c>
      <c r="B28" s="712" t="s">
        <v>1205</v>
      </c>
      <c r="C28" s="694">
        <v>11855</v>
      </c>
      <c r="D28" s="711">
        <v>12342</v>
      </c>
      <c r="E28" s="556">
        <v>7428</v>
      </c>
      <c r="F28" s="338">
        <f t="shared" si="0"/>
        <v>-0.373428932939688</v>
      </c>
      <c r="G28" s="338">
        <f t="shared" si="1"/>
        <v>0.601847350510452</v>
      </c>
      <c r="H28" s="702" t="str">
        <f t="shared" si="2"/>
        <v>是</v>
      </c>
    </row>
    <row r="29" s="696" customFormat="1" ht="36" customHeight="1" spans="1:8">
      <c r="A29" s="546"/>
      <c r="B29" s="354"/>
      <c r="C29" s="561"/>
      <c r="D29" s="561">
        <v>0</v>
      </c>
      <c r="E29" s="478">
        <v>0</v>
      </c>
      <c r="F29" s="336"/>
      <c r="G29" s="336"/>
      <c r="H29" s="702" t="str">
        <f t="shared" si="2"/>
        <v>是</v>
      </c>
    </row>
    <row r="30" s="696" customFormat="1" ht="36" customHeight="1" spans="1:8">
      <c r="A30" s="557"/>
      <c r="B30" s="252" t="s">
        <v>63</v>
      </c>
      <c r="C30" s="353">
        <f>SUM(C5,C6,C7,C8,C9,C17,C18,C21,C22,C23,C24,C25,C26,C27,C28)</f>
        <v>24258</v>
      </c>
      <c r="D30" s="353">
        <f>SUM(D5,D6,D7,D8,D9,D17,D18,D21,D22,D23,D24,D25,D26,D27,D28)</f>
        <v>44905</v>
      </c>
      <c r="E30" s="358">
        <f>SUM(E5,E6,E7,E8,E9,E17,E18,E21,E22,E23,E24,E25,E26,E27,E28)</f>
        <v>18812</v>
      </c>
      <c r="F30" s="338">
        <f t="shared" ref="F30:F35" si="3">IF(C30&lt;&gt;0,E30/C30-1,"")</f>
        <v>-0.224503256657598</v>
      </c>
      <c r="G30" s="338">
        <f t="shared" ref="G30:G35" si="4">IF(D30&lt;&gt;0,E30/D30,"")</f>
        <v>0.41892884979401</v>
      </c>
      <c r="H30" s="702" t="str">
        <f t="shared" si="2"/>
        <v>是</v>
      </c>
    </row>
    <row r="31" s="696" customFormat="1" ht="36" hidden="1" customHeight="1" spans="1:8">
      <c r="A31" s="714">
        <v>105</v>
      </c>
      <c r="B31" s="715" t="s">
        <v>1206</v>
      </c>
      <c r="C31" s="314"/>
      <c r="D31" s="716">
        <v>0</v>
      </c>
      <c r="E31" s="717">
        <v>0</v>
      </c>
      <c r="F31" s="338" t="str">
        <f t="shared" si="3"/>
        <v/>
      </c>
      <c r="G31" s="338" t="str">
        <f t="shared" si="4"/>
        <v/>
      </c>
      <c r="H31" s="702" t="str">
        <f t="shared" si="2"/>
        <v>否</v>
      </c>
    </row>
    <row r="32" s="696" customFormat="1" ht="36" customHeight="1" spans="1:8">
      <c r="A32" s="550">
        <v>110</v>
      </c>
      <c r="B32" s="352" t="s">
        <v>65</v>
      </c>
      <c r="C32" s="353">
        <f>SUM(C33:C37)</f>
        <v>86834</v>
      </c>
      <c r="D32" s="709">
        <f>SUM(D33:D37)</f>
        <v>56024</v>
      </c>
      <c r="E32" s="709">
        <f>SUM(E33:E37)</f>
        <v>110471</v>
      </c>
      <c r="F32" s="338">
        <f t="shared" si="3"/>
        <v>0.27220904254094</v>
      </c>
      <c r="G32" s="338">
        <f t="shared" si="4"/>
        <v>1.97185134942168</v>
      </c>
      <c r="H32" s="702" t="str">
        <f t="shared" si="2"/>
        <v>是</v>
      </c>
    </row>
    <row r="33" s="275" customFormat="1" ht="36" customHeight="1" spans="1:8">
      <c r="A33" s="546">
        <v>11004</v>
      </c>
      <c r="B33" s="354" t="s">
        <v>1207</v>
      </c>
      <c r="C33" s="561">
        <v>18956</v>
      </c>
      <c r="D33" s="561">
        <v>0</v>
      </c>
      <c r="E33" s="478">
        <v>4377</v>
      </c>
      <c r="F33" s="338">
        <f t="shared" si="3"/>
        <v>-0.769096855876767</v>
      </c>
      <c r="G33" s="338" t="str">
        <f t="shared" si="4"/>
        <v/>
      </c>
      <c r="H33" s="702" t="str">
        <f t="shared" si="2"/>
        <v>是</v>
      </c>
    </row>
    <row r="34" s="696" customFormat="1" ht="36" customHeight="1" spans="1:8">
      <c r="A34" s="546">
        <v>11008</v>
      </c>
      <c r="B34" s="354" t="s">
        <v>1208</v>
      </c>
      <c r="C34" s="561">
        <v>6936</v>
      </c>
      <c r="D34" s="549">
        <v>26754</v>
      </c>
      <c r="E34" s="478">
        <v>26754</v>
      </c>
      <c r="F34" s="336">
        <f t="shared" si="3"/>
        <v>2.85726643598616</v>
      </c>
      <c r="G34" s="336">
        <f t="shared" si="4"/>
        <v>1</v>
      </c>
      <c r="H34" s="702" t="str">
        <f t="shared" si="2"/>
        <v>是</v>
      </c>
    </row>
    <row r="35" s="696" customFormat="1" ht="36" hidden="1" customHeight="1" spans="1:8">
      <c r="A35" s="718">
        <v>11009</v>
      </c>
      <c r="B35" s="354" t="s">
        <v>70</v>
      </c>
      <c r="C35" s="300"/>
      <c r="D35" s="301">
        <v>0</v>
      </c>
      <c r="E35" s="548">
        <v>0</v>
      </c>
      <c r="F35" s="338" t="str">
        <f t="shared" si="3"/>
        <v/>
      </c>
      <c r="G35" s="338" t="str">
        <f t="shared" si="4"/>
        <v/>
      </c>
      <c r="H35" s="702" t="str">
        <f t="shared" si="2"/>
        <v>否</v>
      </c>
    </row>
    <row r="36" s="696" customFormat="1" ht="36" hidden="1" customHeight="1" spans="1:8">
      <c r="A36" s="718">
        <v>110902</v>
      </c>
      <c r="B36" s="354" t="s">
        <v>1209</v>
      </c>
      <c r="C36" s="719">
        <v>342</v>
      </c>
      <c r="D36" s="561"/>
      <c r="E36" s="478">
        <v>3560</v>
      </c>
      <c r="F36" s="338"/>
      <c r="G36" s="338"/>
      <c r="H36" s="702"/>
    </row>
    <row r="37" s="696" customFormat="1" ht="36" customHeight="1" spans="1:8">
      <c r="A37" s="718">
        <v>11011</v>
      </c>
      <c r="B37" s="354" t="s">
        <v>71</v>
      </c>
      <c r="C37" s="561">
        <v>60600</v>
      </c>
      <c r="D37" s="549">
        <v>29270</v>
      </c>
      <c r="E37" s="478">
        <v>75780</v>
      </c>
      <c r="F37" s="338">
        <f>IF(C37&lt;&gt;0,E37/C37-1,"")</f>
        <v>0.25049504950495</v>
      </c>
      <c r="G37" s="338">
        <f>IF(D37&lt;&gt;0,E37/D37,"")</f>
        <v>2.58899897505979</v>
      </c>
      <c r="H37" s="702" t="str">
        <f>IF(LEN(A37)=7,"是",IF(B37&lt;&gt;"",IF(SUM(C37:E37)&lt;&gt;0,"是","否"),"是"))</f>
        <v>是</v>
      </c>
    </row>
    <row r="38" s="696" customFormat="1" ht="36" customHeight="1" spans="1:8">
      <c r="A38" s="720"/>
      <c r="B38" s="252" t="s">
        <v>75</v>
      </c>
      <c r="C38" s="709">
        <f>SUM(C30:C31,C32)</f>
        <v>111092</v>
      </c>
      <c r="D38" s="709">
        <f>SUM(D30:D31,D32)</f>
        <v>100929</v>
      </c>
      <c r="E38" s="710">
        <f>SUM(E30:E31,E32)</f>
        <v>129283</v>
      </c>
      <c r="F38" s="338">
        <f>IF(C38&lt;&gt;0,E38/C38-1,"")</f>
        <v>0.163747164512296</v>
      </c>
      <c r="G38" s="338">
        <f>IF(D38&lt;&gt;0,E38/D38,"")</f>
        <v>1.28093015882452</v>
      </c>
      <c r="H38" s="702" t="str">
        <f>IF(LEN(A38)=7,"是",IF(B38&lt;&gt;"",IF(SUM(C38:E38)&lt;&gt;0,"是","否"),"是"))</f>
        <v>是</v>
      </c>
    </row>
  </sheetData>
  <autoFilter xmlns:etc="http://www.wps.cn/officeDocument/2017/etCustomData" ref="A4:I38" etc:filterBottomFollowUsedRange="0">
    <filterColumn colId="7">
      <customFilters>
        <customFilter operator="equal" val="是"/>
      </customFilters>
    </filterColumn>
    <extLst/>
  </autoFilter>
  <mergeCells count="6">
    <mergeCell ref="B1:G1"/>
    <mergeCell ref="D3:E3"/>
    <mergeCell ref="F3:G3"/>
    <mergeCell ref="A3:A4"/>
    <mergeCell ref="B3:B4"/>
    <mergeCell ref="C3:C4"/>
  </mergeCells>
  <conditionalFormatting sqref="C5">
    <cfRule type="expression" dxfId="1" priority="10" stopIfTrue="1">
      <formula>"len($A:$A)=3"</formula>
    </cfRule>
  </conditionalFormatting>
  <conditionalFormatting sqref="C6">
    <cfRule type="expression" dxfId="1" priority="11" stopIfTrue="1">
      <formula>"len($A:$A)=3"</formula>
    </cfRule>
  </conditionalFormatting>
  <conditionalFormatting sqref="C7">
    <cfRule type="expression" dxfId="1" priority="12" stopIfTrue="1">
      <formula>"len($A:$A)=3"</formula>
    </cfRule>
  </conditionalFormatting>
  <conditionalFormatting sqref="C8">
    <cfRule type="expression" dxfId="1" priority="13" stopIfTrue="1">
      <formula>"len($A:$A)=3"</formula>
    </cfRule>
  </conditionalFormatting>
  <conditionalFormatting sqref="C9:E9">
    <cfRule type="expression" dxfId="1" priority="3" stopIfTrue="1">
      <formula>"len($A:$A)=3"</formula>
    </cfRule>
  </conditionalFormatting>
  <conditionalFormatting sqref="C17">
    <cfRule type="expression" dxfId="1" priority="14" stopIfTrue="1">
      <formula>"len($A:$A)=3"</formula>
    </cfRule>
  </conditionalFormatting>
  <conditionalFormatting sqref="C21">
    <cfRule type="expression" dxfId="1" priority="9" stopIfTrue="1">
      <formula>"len($A:$A)=3"</formula>
    </cfRule>
  </conditionalFormatting>
  <conditionalFormatting sqref="C22">
    <cfRule type="expression" dxfId="1" priority="8" stopIfTrue="1">
      <formula>"len($A:$A)=3"</formula>
    </cfRule>
  </conditionalFormatting>
  <conditionalFormatting sqref="C23">
    <cfRule type="expression" dxfId="1" priority="7" stopIfTrue="1">
      <formula>"len($A:$A)=3"</formula>
    </cfRule>
  </conditionalFormatting>
  <conditionalFormatting sqref="C24">
    <cfRule type="expression" dxfId="1" priority="6" stopIfTrue="1">
      <formula>"len($A:$A)=3"</formula>
    </cfRule>
  </conditionalFormatting>
  <conditionalFormatting sqref="C25">
    <cfRule type="expression" dxfId="1" priority="5" stopIfTrue="1">
      <formula>"len($A:$A)=3"</formula>
    </cfRule>
  </conditionalFormatting>
  <conditionalFormatting sqref="C26">
    <cfRule type="expression" dxfId="1" priority="4" stopIfTrue="1">
      <formula>"len($A:$A)=3"</formula>
    </cfRule>
  </conditionalFormatting>
  <conditionalFormatting sqref="D34">
    <cfRule type="expression" dxfId="1" priority="2" stopIfTrue="1">
      <formula>"len($A:$A)=3"</formula>
    </cfRule>
  </conditionalFormatting>
  <conditionalFormatting sqref="D37">
    <cfRule type="expression" dxfId="1" priority="1" stopIfTrue="1">
      <formula>"len($A:$A)=3"</formula>
    </cfRule>
  </conditionalFormatting>
  <conditionalFormatting sqref="B6:B24">
    <cfRule type="expression" dxfId="1" priority="17" stopIfTrue="1">
      <formula>"len($A:$A)=3"</formula>
    </cfRule>
  </conditionalFormatting>
  <conditionalFormatting sqref="B31:B33">
    <cfRule type="expression" dxfId="1" priority="19" stopIfTrue="1">
      <formula>"len($A:$A)=3"</formula>
    </cfRule>
  </conditionalFormatting>
  <conditionalFormatting sqref="C10:C14">
    <cfRule type="expression" dxfId="1" priority="15" stopIfTrue="1">
      <formula>"len($A:$A)=3"</formula>
    </cfRule>
  </conditionalFormatting>
  <conditionalFormatting sqref="C16 C18:C20">
    <cfRule type="expression" dxfId="1" priority="16" stopIfTrue="1">
      <formula>"len($A:$A)=3"</formula>
    </cfRule>
  </conditionalFormatting>
  <conditionalFormatting sqref="C31:C33 D32:E32">
    <cfRule type="expression" dxfId="1" priority="18"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9">
    <tabColor theme="9" tint="0.4"/>
  </sheetPr>
  <dimension ref="A1:P291"/>
  <sheetViews>
    <sheetView showZeros="0" zoomScale="70" zoomScaleNormal="70" workbookViewId="0">
      <pane ySplit="4" topLeftCell="A224" activePane="bottomLeft" state="frozen"/>
      <selection/>
      <selection pane="bottomLeft" activeCell="B290" sqref="B290"/>
    </sheetView>
  </sheetViews>
  <sheetFormatPr defaultColWidth="9" defaultRowHeight="14.25"/>
  <cols>
    <col min="1" max="1" width="12.6333333333333" style="275" customWidth="1"/>
    <col min="2" max="2" width="43.75" style="275" customWidth="1"/>
    <col min="3" max="3" width="19.2" style="533" customWidth="1"/>
    <col min="4" max="5" width="16.75" style="533" customWidth="1"/>
    <col min="6" max="7" width="15.6333333333333" style="534" customWidth="1"/>
    <col min="8" max="8" width="3.75" style="681" customWidth="1"/>
    <col min="9" max="9" width="9.25" style="275" hidden="1" customWidth="1"/>
    <col min="10" max="12" width="9" style="275" hidden="1" customWidth="1"/>
    <col min="13" max="16384" width="9" style="275"/>
  </cols>
  <sheetData>
    <row r="1" s="275" customFormat="1" ht="45" customHeight="1" spans="1:16">
      <c r="B1" s="280" t="s">
        <v>1212</v>
      </c>
      <c r="C1" s="536"/>
      <c r="D1" s="536"/>
      <c r="E1" s="536"/>
      <c r="F1" s="280"/>
      <c r="G1" s="280"/>
      <c r="H1" s="681"/>
    </row>
    <row r="2" s="275" customFormat="1" ht="20.1" customHeight="1" spans="1:16">
      <c r="A2" s="282"/>
      <c r="B2" s="283" t="s">
        <v>1213</v>
      </c>
      <c r="C2" s="691"/>
      <c r="D2" s="691"/>
      <c r="E2" s="692"/>
      <c r="F2" s="534"/>
      <c r="G2" s="540" t="s">
        <v>2</v>
      </c>
      <c r="H2" s="681"/>
    </row>
    <row r="3" s="276" customFormat="1" ht="36" customHeight="1" spans="1:16">
      <c r="A3" s="286" t="s">
        <v>3</v>
      </c>
      <c r="B3" s="97" t="s">
        <v>4</v>
      </c>
      <c r="C3" s="217" t="s">
        <v>5</v>
      </c>
      <c r="D3" s="217" t="s">
        <v>6</v>
      </c>
      <c r="E3" s="217"/>
      <c r="F3" s="97" t="s">
        <v>7</v>
      </c>
      <c r="G3" s="97"/>
    </row>
    <row r="4" s="276" customFormat="1" ht="36" customHeight="1" spans="1:16">
      <c r="A4" s="683"/>
      <c r="B4" s="97"/>
      <c r="C4" s="217"/>
      <c r="D4" s="217" t="s">
        <v>80</v>
      </c>
      <c r="E4" s="217" t="s">
        <v>10</v>
      </c>
      <c r="F4" s="96" t="s">
        <v>11</v>
      </c>
      <c r="G4" s="96" t="s">
        <v>81</v>
      </c>
      <c r="H4" s="684" t="s">
        <v>8</v>
      </c>
      <c r="I4" s="276" t="s">
        <v>146</v>
      </c>
      <c r="J4" s="685" t="s">
        <v>147</v>
      </c>
      <c r="K4" s="685" t="s">
        <v>148</v>
      </c>
      <c r="L4" s="685" t="s">
        <v>149</v>
      </c>
    </row>
    <row r="5" s="277" customFormat="1" ht="36" customHeight="1" spans="1:16">
      <c r="A5" s="289">
        <v>207</v>
      </c>
      <c r="B5" s="290" t="s">
        <v>1214</v>
      </c>
      <c r="C5" s="353">
        <f>SUMIFS(C6:C$279,$I6:$I$279,"款",$J6:$J$279,$A5)</f>
        <v>5</v>
      </c>
      <c r="D5" s="353">
        <f>SUMIFS(D6:D$279,$I6:$I$279,"款",$J6:$J$279,$A5)</f>
        <v>0</v>
      </c>
      <c r="E5" s="353">
        <f>SUMIFS(E6:E$279,$I6:$I$279,"款",$J6:$J$279,$A5)</f>
        <v>0</v>
      </c>
      <c r="F5" s="338">
        <f t="shared" ref="F5:F68" si="0">IF(C5&lt;&gt;0,E5/C5-1,"")</f>
        <v>-1</v>
      </c>
      <c r="G5" s="338" t="str">
        <f t="shared" ref="G5:G68" si="1">IF(D5&lt;&gt;0,E5/D5,"")</f>
        <v/>
      </c>
      <c r="H5" s="293" t="str">
        <f t="shared" ref="H5:H68" si="2">IF(LEN(A5)=3,"是",IF(B5&lt;&gt;"",IF(SUM(C5:E5)&lt;&gt;0,"是","否"),"是"))</f>
        <v>是</v>
      </c>
      <c r="I5" s="276" t="str">
        <f t="shared" ref="I5:I68" si="3">_xlfn.IFS(LEN(A5)=3,"类",LEN(A5)=5,"款",LEN(A5)=7,"项")</f>
        <v>类</v>
      </c>
      <c r="J5" s="686" t="str">
        <f t="shared" ref="J5:J68" si="4">LEFT(A5,3)</f>
        <v>207</v>
      </c>
      <c r="K5" s="686" t="str">
        <f t="shared" ref="K5:K68" si="5">LEFT(A5,5)</f>
        <v>207</v>
      </c>
      <c r="L5" s="686" t="str">
        <f t="shared" ref="L5:L68" si="6">LEFT(A5,7)</f>
        <v>207</v>
      </c>
    </row>
    <row r="6" s="275" customFormat="1" ht="36" customHeight="1" spans="1:16">
      <c r="A6" s="295">
        <v>20707</v>
      </c>
      <c r="B6" s="296" t="s">
        <v>1215</v>
      </c>
      <c r="C6" s="693">
        <f>SUMIFS(C7:C$279,$I7:$I$279,"项",$K7:$K$279,$A6)</f>
        <v>5</v>
      </c>
      <c r="D6" s="693">
        <f>SUMIFS(D7:D$279,$I7:$I$279,"项",$K7:$K$279,$A6)</f>
        <v>0</v>
      </c>
      <c r="E6" s="693">
        <f>SUMIFS(E7:E$279,$I7:$I$279,"项",$K7:$K$279,$A6)</f>
        <v>0</v>
      </c>
      <c r="F6" s="336">
        <f t="shared" si="0"/>
        <v>-1</v>
      </c>
      <c r="G6" s="336" t="str">
        <f t="shared" si="1"/>
        <v/>
      </c>
      <c r="H6" s="293" t="str">
        <f t="shared" si="2"/>
        <v>是</v>
      </c>
      <c r="I6" s="276" t="str">
        <f t="shared" si="3"/>
        <v>款</v>
      </c>
      <c r="J6" s="686" t="str">
        <f t="shared" si="4"/>
        <v>207</v>
      </c>
      <c r="K6" s="686" t="str">
        <f t="shared" si="5"/>
        <v>20707</v>
      </c>
      <c r="L6" s="686" t="str">
        <f t="shared" si="6"/>
        <v>20707</v>
      </c>
    </row>
    <row r="7" s="275" customFormat="1" ht="36" customHeight="1" spans="1:16">
      <c r="A7" s="298">
        <v>2070701</v>
      </c>
      <c r="B7" s="299" t="s">
        <v>1216</v>
      </c>
      <c r="C7" s="561">
        <v>5</v>
      </c>
      <c r="D7" s="561">
        <v>0</v>
      </c>
      <c r="E7" s="478">
        <v>0</v>
      </c>
      <c r="F7" s="336">
        <f t="shared" si="0"/>
        <v>-1</v>
      </c>
      <c r="G7" s="336" t="str">
        <f t="shared" si="1"/>
        <v/>
      </c>
      <c r="H7" s="293" t="str">
        <f t="shared" si="2"/>
        <v>是</v>
      </c>
      <c r="I7" s="276" t="str">
        <f t="shared" si="3"/>
        <v>项</v>
      </c>
      <c r="J7" s="686" t="str">
        <f t="shared" si="4"/>
        <v>207</v>
      </c>
      <c r="K7" s="686" t="str">
        <f t="shared" si="5"/>
        <v>20707</v>
      </c>
      <c r="L7" s="686" t="str">
        <f t="shared" si="6"/>
        <v>2070701</v>
      </c>
    </row>
    <row r="8" s="275" customFormat="1" ht="36" hidden="1" customHeight="1" spans="1:16">
      <c r="A8" s="298">
        <v>2070702</v>
      </c>
      <c r="B8" s="299" t="s">
        <v>1217</v>
      </c>
      <c r="C8" s="300">
        <v>0</v>
      </c>
      <c r="D8" s="301">
        <v>0</v>
      </c>
      <c r="E8" s="548">
        <v>0</v>
      </c>
      <c r="F8" s="336" t="str">
        <f t="shared" si="0"/>
        <v/>
      </c>
      <c r="G8" s="336" t="str">
        <f t="shared" si="1"/>
        <v/>
      </c>
      <c r="H8" s="293" t="str">
        <f t="shared" si="2"/>
        <v>否</v>
      </c>
      <c r="I8" s="276" t="str">
        <f t="shared" si="3"/>
        <v>项</v>
      </c>
      <c r="J8" s="686" t="str">
        <f t="shared" si="4"/>
        <v>207</v>
      </c>
      <c r="K8" s="686" t="str">
        <f t="shared" si="5"/>
        <v>20707</v>
      </c>
      <c r="L8" s="686" t="str">
        <f t="shared" si="6"/>
        <v>2070702</v>
      </c>
      <c r="P8" s="275">
        <v>0</v>
      </c>
    </row>
    <row r="9" s="275" customFormat="1" ht="36" hidden="1" customHeight="1" spans="1:16">
      <c r="A9" s="298">
        <v>2070703</v>
      </c>
      <c r="B9" s="302" t="s">
        <v>1218</v>
      </c>
      <c r="C9" s="300">
        <v>0</v>
      </c>
      <c r="D9" s="301">
        <v>0</v>
      </c>
      <c r="E9" s="548">
        <v>0</v>
      </c>
      <c r="F9" s="336" t="str">
        <f t="shared" si="0"/>
        <v/>
      </c>
      <c r="G9" s="336" t="str">
        <f t="shared" si="1"/>
        <v/>
      </c>
      <c r="H9" s="293" t="str">
        <f t="shared" si="2"/>
        <v>否</v>
      </c>
      <c r="I9" s="276" t="str">
        <f t="shared" si="3"/>
        <v>项</v>
      </c>
      <c r="J9" s="686" t="str">
        <f t="shared" si="4"/>
        <v>207</v>
      </c>
      <c r="K9" s="686" t="str">
        <f t="shared" si="5"/>
        <v>20707</v>
      </c>
      <c r="L9" s="686" t="str">
        <f t="shared" si="6"/>
        <v>2070703</v>
      </c>
      <c r="P9" s="275">
        <v>0</v>
      </c>
    </row>
    <row r="10" s="277" customFormat="1" ht="36" hidden="1" customHeight="1" spans="1:16">
      <c r="A10" s="298">
        <v>2070704</v>
      </c>
      <c r="B10" s="299" t="s">
        <v>1219</v>
      </c>
      <c r="C10" s="300">
        <v>0</v>
      </c>
      <c r="D10" s="301">
        <v>0</v>
      </c>
      <c r="E10" s="548">
        <v>0</v>
      </c>
      <c r="F10" s="336" t="str">
        <f t="shared" si="0"/>
        <v/>
      </c>
      <c r="G10" s="336" t="str">
        <f t="shared" si="1"/>
        <v/>
      </c>
      <c r="H10" s="293" t="str">
        <f t="shared" si="2"/>
        <v>否</v>
      </c>
      <c r="I10" s="276" t="str">
        <f t="shared" si="3"/>
        <v>项</v>
      </c>
      <c r="J10" s="686" t="str">
        <f t="shared" si="4"/>
        <v>207</v>
      </c>
      <c r="K10" s="686" t="str">
        <f t="shared" si="5"/>
        <v>20707</v>
      </c>
      <c r="L10" s="686" t="str">
        <f t="shared" si="6"/>
        <v>2070704</v>
      </c>
      <c r="P10" s="275">
        <v>0</v>
      </c>
    </row>
    <row r="11" s="277" customFormat="1" ht="36" hidden="1" customHeight="1" spans="1:16">
      <c r="A11" s="298">
        <v>2070799</v>
      </c>
      <c r="B11" s="303" t="s">
        <v>1220</v>
      </c>
      <c r="C11" s="300">
        <v>0</v>
      </c>
      <c r="D11" s="301">
        <v>0</v>
      </c>
      <c r="E11" s="301">
        <v>0</v>
      </c>
      <c r="F11" s="336" t="str">
        <f t="shared" si="0"/>
        <v/>
      </c>
      <c r="G11" s="336" t="str">
        <f t="shared" si="1"/>
        <v/>
      </c>
      <c r="H11" s="293" t="str">
        <f t="shared" si="2"/>
        <v>否</v>
      </c>
      <c r="I11" s="276" t="str">
        <f t="shared" si="3"/>
        <v>项</v>
      </c>
      <c r="J11" s="686" t="str">
        <f t="shared" si="4"/>
        <v>207</v>
      </c>
      <c r="K11" s="686" t="str">
        <f t="shared" si="5"/>
        <v>20707</v>
      </c>
      <c r="L11" s="686" t="str">
        <f t="shared" si="6"/>
        <v>2070799</v>
      </c>
      <c r="P11" s="275">
        <v>0</v>
      </c>
    </row>
    <row r="12" s="275" customFormat="1" ht="36" hidden="1" customHeight="1" spans="1:16">
      <c r="A12" s="295">
        <v>20709</v>
      </c>
      <c r="B12" s="304" t="s">
        <v>1221</v>
      </c>
      <c r="C12" s="297">
        <f>SUMIFS(C13:C$279,$I13:$I$279,"项",$K13:$K$279,$A12)</f>
        <v>0</v>
      </c>
      <c r="D12" s="297">
        <f>SUMIFS(D13:D$279,$I13:$I$279,"项",$K13:$K$279,$A12)</f>
        <v>0</v>
      </c>
      <c r="E12" s="297">
        <f>SUMIFS(E13:E$279,$I13:$I$279,"项",$K13:$K$279,$A12)</f>
        <v>0</v>
      </c>
      <c r="F12" s="336" t="str">
        <f t="shared" si="0"/>
        <v/>
      </c>
      <c r="G12" s="336" t="str">
        <f t="shared" si="1"/>
        <v/>
      </c>
      <c r="H12" s="293" t="str">
        <f t="shared" si="2"/>
        <v>否</v>
      </c>
      <c r="I12" s="276" t="str">
        <f t="shared" si="3"/>
        <v>款</v>
      </c>
      <c r="J12" s="686" t="str">
        <f t="shared" si="4"/>
        <v>207</v>
      </c>
      <c r="K12" s="686" t="str">
        <f t="shared" si="5"/>
        <v>20709</v>
      </c>
      <c r="L12" s="686" t="str">
        <f t="shared" si="6"/>
        <v>20709</v>
      </c>
    </row>
    <row r="13" s="275" customFormat="1" ht="36" hidden="1" customHeight="1" spans="1:16">
      <c r="A13" s="298">
        <v>2070901</v>
      </c>
      <c r="B13" s="299" t="s">
        <v>1222</v>
      </c>
      <c r="C13" s="300">
        <v>0</v>
      </c>
      <c r="D13" s="301">
        <v>0</v>
      </c>
      <c r="E13" s="548">
        <v>0</v>
      </c>
      <c r="F13" s="336" t="str">
        <f t="shared" si="0"/>
        <v/>
      </c>
      <c r="G13" s="336" t="str">
        <f t="shared" si="1"/>
        <v/>
      </c>
      <c r="H13" s="293" t="str">
        <f t="shared" si="2"/>
        <v>否</v>
      </c>
      <c r="I13" s="276" t="str">
        <f t="shared" si="3"/>
        <v>项</v>
      </c>
      <c r="J13" s="686" t="str">
        <f t="shared" si="4"/>
        <v>207</v>
      </c>
      <c r="K13" s="686" t="str">
        <f t="shared" si="5"/>
        <v>20709</v>
      </c>
      <c r="L13" s="686" t="str">
        <f t="shared" si="6"/>
        <v>2070901</v>
      </c>
      <c r="P13" s="275">
        <v>0</v>
      </c>
    </row>
    <row r="14" s="275" customFormat="1" ht="36" hidden="1" customHeight="1" spans="1:16">
      <c r="A14" s="298">
        <v>2070902</v>
      </c>
      <c r="B14" s="299" t="s">
        <v>1223</v>
      </c>
      <c r="C14" s="300">
        <v>0</v>
      </c>
      <c r="D14" s="301">
        <v>0</v>
      </c>
      <c r="E14" s="548">
        <v>0</v>
      </c>
      <c r="F14" s="336" t="str">
        <f t="shared" si="0"/>
        <v/>
      </c>
      <c r="G14" s="336" t="str">
        <f t="shared" si="1"/>
        <v/>
      </c>
      <c r="H14" s="293" t="str">
        <f t="shared" si="2"/>
        <v>否</v>
      </c>
      <c r="I14" s="276" t="str">
        <f t="shared" si="3"/>
        <v>项</v>
      </c>
      <c r="J14" s="686" t="str">
        <f t="shared" si="4"/>
        <v>207</v>
      </c>
      <c r="K14" s="686" t="str">
        <f t="shared" si="5"/>
        <v>20709</v>
      </c>
      <c r="L14" s="686" t="str">
        <f t="shared" si="6"/>
        <v>2070902</v>
      </c>
      <c r="P14" s="275">
        <v>0</v>
      </c>
    </row>
    <row r="15" s="275" customFormat="1" ht="36" hidden="1" customHeight="1" spans="1:16">
      <c r="A15" s="298">
        <v>2070903</v>
      </c>
      <c r="B15" s="299" t="s">
        <v>1224</v>
      </c>
      <c r="C15" s="300">
        <v>0</v>
      </c>
      <c r="D15" s="301">
        <v>0</v>
      </c>
      <c r="E15" s="548">
        <v>0</v>
      </c>
      <c r="F15" s="336" t="str">
        <f t="shared" si="0"/>
        <v/>
      </c>
      <c r="G15" s="336" t="str">
        <f t="shared" si="1"/>
        <v/>
      </c>
      <c r="H15" s="293" t="str">
        <f t="shared" si="2"/>
        <v>否</v>
      </c>
      <c r="I15" s="276" t="str">
        <f t="shared" si="3"/>
        <v>项</v>
      </c>
      <c r="J15" s="686" t="str">
        <f t="shared" si="4"/>
        <v>207</v>
      </c>
      <c r="K15" s="686" t="str">
        <f t="shared" si="5"/>
        <v>20709</v>
      </c>
      <c r="L15" s="686" t="str">
        <f t="shared" si="6"/>
        <v>2070903</v>
      </c>
      <c r="P15" s="275">
        <v>0</v>
      </c>
    </row>
    <row r="16" s="275" customFormat="1" ht="36" hidden="1" customHeight="1" spans="1:16">
      <c r="A16" s="298">
        <v>2070904</v>
      </c>
      <c r="B16" s="299" t="s">
        <v>1225</v>
      </c>
      <c r="C16" s="300">
        <v>0</v>
      </c>
      <c r="D16" s="301">
        <v>0</v>
      </c>
      <c r="E16" s="548">
        <v>0</v>
      </c>
      <c r="F16" s="336" t="str">
        <f t="shared" si="0"/>
        <v/>
      </c>
      <c r="G16" s="336" t="str">
        <f t="shared" si="1"/>
        <v/>
      </c>
      <c r="H16" s="293" t="str">
        <f t="shared" si="2"/>
        <v>否</v>
      </c>
      <c r="I16" s="276" t="str">
        <f t="shared" si="3"/>
        <v>项</v>
      </c>
      <c r="J16" s="686" t="str">
        <f t="shared" si="4"/>
        <v>207</v>
      </c>
      <c r="K16" s="686" t="str">
        <f t="shared" si="5"/>
        <v>20709</v>
      </c>
      <c r="L16" s="686" t="str">
        <f t="shared" si="6"/>
        <v>2070904</v>
      </c>
      <c r="P16" s="275">
        <v>0</v>
      </c>
    </row>
    <row r="17" s="277" customFormat="1" ht="36" hidden="1" customHeight="1" spans="1:16">
      <c r="A17" s="298">
        <v>2070999</v>
      </c>
      <c r="B17" s="299" t="s">
        <v>1226</v>
      </c>
      <c r="C17" s="300">
        <v>0</v>
      </c>
      <c r="D17" s="301">
        <v>0</v>
      </c>
      <c r="E17" s="301">
        <v>0</v>
      </c>
      <c r="F17" s="336" t="str">
        <f t="shared" si="0"/>
        <v/>
      </c>
      <c r="G17" s="336" t="str">
        <f t="shared" si="1"/>
        <v/>
      </c>
      <c r="H17" s="293" t="str">
        <f t="shared" si="2"/>
        <v>否</v>
      </c>
      <c r="I17" s="276" t="str">
        <f t="shared" si="3"/>
        <v>项</v>
      </c>
      <c r="J17" s="686" t="str">
        <f t="shared" si="4"/>
        <v>207</v>
      </c>
      <c r="K17" s="686" t="str">
        <f t="shared" si="5"/>
        <v>20709</v>
      </c>
      <c r="L17" s="686" t="str">
        <f t="shared" si="6"/>
        <v>2070999</v>
      </c>
      <c r="P17" s="275">
        <v>0</v>
      </c>
    </row>
    <row r="18" s="275" customFormat="1" ht="36" hidden="1" customHeight="1" spans="1:16">
      <c r="A18" s="295">
        <v>20710</v>
      </c>
      <c r="B18" s="304" t="s">
        <v>1227</v>
      </c>
      <c r="C18" s="297">
        <f>SUMIFS(C19:C$279,$I19:$I$279,"项",$K19:$K$279,$A18)</f>
        <v>0</v>
      </c>
      <c r="D18" s="297">
        <f>SUMIFS(D19:D$279,$I19:$I$279,"项",$K19:$K$279,$A18)</f>
        <v>0</v>
      </c>
      <c r="E18" s="297">
        <f>SUMIFS(E19:E$279,$I19:$I$279,"项",$K19:$K$279,$A18)</f>
        <v>0</v>
      </c>
      <c r="F18" s="336" t="str">
        <f t="shared" si="0"/>
        <v/>
      </c>
      <c r="G18" s="336" t="str">
        <f t="shared" si="1"/>
        <v/>
      </c>
      <c r="H18" s="293" t="str">
        <f t="shared" si="2"/>
        <v>否</v>
      </c>
      <c r="I18" s="276" t="str">
        <f t="shared" si="3"/>
        <v>款</v>
      </c>
      <c r="J18" s="686" t="str">
        <f t="shared" si="4"/>
        <v>207</v>
      </c>
      <c r="K18" s="686" t="str">
        <f t="shared" si="5"/>
        <v>20710</v>
      </c>
      <c r="L18" s="686" t="str">
        <f t="shared" si="6"/>
        <v>20710</v>
      </c>
    </row>
    <row r="19" s="275" customFormat="1" ht="36" hidden="1" customHeight="1" spans="1:16">
      <c r="A19" s="298">
        <v>2071001</v>
      </c>
      <c r="B19" s="299" t="s">
        <v>1228</v>
      </c>
      <c r="C19" s="300">
        <v>0</v>
      </c>
      <c r="D19" s="301">
        <v>0</v>
      </c>
      <c r="E19" s="548">
        <v>0</v>
      </c>
      <c r="F19" s="336" t="str">
        <f t="shared" si="0"/>
        <v/>
      </c>
      <c r="G19" s="336" t="str">
        <f t="shared" si="1"/>
        <v/>
      </c>
      <c r="H19" s="293" t="str">
        <f t="shared" si="2"/>
        <v>否</v>
      </c>
      <c r="I19" s="276" t="str">
        <f t="shared" si="3"/>
        <v>项</v>
      </c>
      <c r="J19" s="686" t="str">
        <f t="shared" si="4"/>
        <v>207</v>
      </c>
      <c r="K19" s="686" t="str">
        <f t="shared" si="5"/>
        <v>20710</v>
      </c>
      <c r="L19" s="686" t="str">
        <f t="shared" si="6"/>
        <v>2071001</v>
      </c>
      <c r="P19" s="275">
        <v>0</v>
      </c>
    </row>
    <row r="20" s="275" customFormat="1" ht="36" hidden="1" customHeight="1" spans="1:16">
      <c r="A20" s="298">
        <v>2071099</v>
      </c>
      <c r="B20" s="299" t="s">
        <v>1229</v>
      </c>
      <c r="C20" s="300">
        <v>0</v>
      </c>
      <c r="D20" s="301">
        <v>0</v>
      </c>
      <c r="E20" s="301">
        <v>0</v>
      </c>
      <c r="F20" s="336" t="str">
        <f t="shared" si="0"/>
        <v/>
      </c>
      <c r="G20" s="336" t="str">
        <f t="shared" si="1"/>
        <v/>
      </c>
      <c r="H20" s="293" t="str">
        <f t="shared" si="2"/>
        <v>否</v>
      </c>
      <c r="I20" s="276" t="str">
        <f t="shared" si="3"/>
        <v>项</v>
      </c>
      <c r="J20" s="686" t="str">
        <f t="shared" si="4"/>
        <v>207</v>
      </c>
      <c r="K20" s="686" t="str">
        <f t="shared" si="5"/>
        <v>20710</v>
      </c>
      <c r="L20" s="686" t="str">
        <f t="shared" si="6"/>
        <v>2071099</v>
      </c>
      <c r="P20" s="275">
        <v>0</v>
      </c>
    </row>
    <row r="21" s="277" customFormat="1" ht="36" customHeight="1" spans="1:16">
      <c r="A21" s="289">
        <v>208</v>
      </c>
      <c r="B21" s="306" t="s">
        <v>1230</v>
      </c>
      <c r="C21" s="353">
        <f>SUMIFS(C22:C$279,$I22:$I$279,"款",$J22:$J$279,$A21)</f>
        <v>0</v>
      </c>
      <c r="D21" s="353">
        <f>SUMIFS(D22:D$279,$I22:$I$279,"款",$J22:$J$279,$A21)</f>
        <v>0</v>
      </c>
      <c r="E21" s="353">
        <f>SUMIFS(E22:E$279,$I22:$I$279,"款",$J22:$J$279,$A21)</f>
        <v>0</v>
      </c>
      <c r="F21" s="338" t="str">
        <f t="shared" si="0"/>
        <v/>
      </c>
      <c r="G21" s="338" t="str">
        <f t="shared" si="1"/>
        <v/>
      </c>
      <c r="H21" s="293" t="str">
        <f t="shared" si="2"/>
        <v>是</v>
      </c>
      <c r="I21" s="276" t="str">
        <f t="shared" si="3"/>
        <v>类</v>
      </c>
      <c r="J21" s="686" t="str">
        <f t="shared" si="4"/>
        <v>208</v>
      </c>
      <c r="K21" s="686" t="str">
        <f t="shared" si="5"/>
        <v>208</v>
      </c>
      <c r="L21" s="686" t="str">
        <f t="shared" si="6"/>
        <v>208</v>
      </c>
    </row>
    <row r="22" s="275" customFormat="1" ht="36" hidden="1" customHeight="1" spans="1:16">
      <c r="A22" s="295">
        <v>20822</v>
      </c>
      <c r="B22" s="304" t="s">
        <v>1231</v>
      </c>
      <c r="C22" s="297">
        <f>SUMIFS(C23:C$279,$I23:$I$279,"项",$K23:$K$279,$A22)</f>
        <v>0</v>
      </c>
      <c r="D22" s="297">
        <f>SUMIFS(D23:D$279,$I23:$I$279,"项",$K23:$K$279,$A22)</f>
        <v>0</v>
      </c>
      <c r="E22" s="297">
        <f>SUMIFS(E23:E$279,$I23:$I$279,"项",$K23:$K$279,$A22)</f>
        <v>0</v>
      </c>
      <c r="F22" s="336" t="str">
        <f t="shared" si="0"/>
        <v/>
      </c>
      <c r="G22" s="336" t="str">
        <f t="shared" si="1"/>
        <v/>
      </c>
      <c r="H22" s="293" t="str">
        <f t="shared" si="2"/>
        <v>否</v>
      </c>
      <c r="I22" s="276" t="str">
        <f t="shared" si="3"/>
        <v>款</v>
      </c>
      <c r="J22" s="686" t="str">
        <f t="shared" si="4"/>
        <v>208</v>
      </c>
      <c r="K22" s="686" t="str">
        <f t="shared" si="5"/>
        <v>20822</v>
      </c>
      <c r="L22" s="686" t="str">
        <f t="shared" si="6"/>
        <v>20822</v>
      </c>
    </row>
    <row r="23" s="277" customFormat="1" ht="36" hidden="1" customHeight="1" spans="1:16">
      <c r="A23" s="298">
        <v>2082201</v>
      </c>
      <c r="B23" s="303" t="s">
        <v>1232</v>
      </c>
      <c r="C23" s="300">
        <v>0</v>
      </c>
      <c r="D23" s="301">
        <v>0</v>
      </c>
      <c r="E23" s="548">
        <v>0</v>
      </c>
      <c r="F23" s="336" t="str">
        <f t="shared" si="0"/>
        <v/>
      </c>
      <c r="G23" s="336" t="str">
        <f t="shared" si="1"/>
        <v/>
      </c>
      <c r="H23" s="293" t="str">
        <f t="shared" si="2"/>
        <v>否</v>
      </c>
      <c r="I23" s="276" t="str">
        <f t="shared" si="3"/>
        <v>项</v>
      </c>
      <c r="J23" s="686" t="str">
        <f t="shared" si="4"/>
        <v>208</v>
      </c>
      <c r="K23" s="686" t="str">
        <f t="shared" si="5"/>
        <v>20822</v>
      </c>
      <c r="L23" s="686" t="str">
        <f t="shared" si="6"/>
        <v>2082201</v>
      </c>
      <c r="P23" s="275">
        <v>0</v>
      </c>
    </row>
    <row r="24" s="275" customFormat="1" ht="36" hidden="1" customHeight="1" spans="1:16">
      <c r="A24" s="298">
        <v>2082202</v>
      </c>
      <c r="B24" s="303" t="s">
        <v>1233</v>
      </c>
      <c r="C24" s="300">
        <v>0</v>
      </c>
      <c r="D24" s="301">
        <v>0</v>
      </c>
      <c r="E24" s="548">
        <v>0</v>
      </c>
      <c r="F24" s="336" t="str">
        <f t="shared" si="0"/>
        <v/>
      </c>
      <c r="G24" s="336" t="str">
        <f t="shared" si="1"/>
        <v/>
      </c>
      <c r="H24" s="293" t="str">
        <f t="shared" si="2"/>
        <v>否</v>
      </c>
      <c r="I24" s="276" t="str">
        <f t="shared" si="3"/>
        <v>项</v>
      </c>
      <c r="J24" s="686" t="str">
        <f t="shared" si="4"/>
        <v>208</v>
      </c>
      <c r="K24" s="686" t="str">
        <f t="shared" si="5"/>
        <v>20822</v>
      </c>
      <c r="L24" s="686" t="str">
        <f t="shared" si="6"/>
        <v>2082202</v>
      </c>
      <c r="P24" s="275">
        <v>0</v>
      </c>
    </row>
    <row r="25" s="275" customFormat="1" ht="36" hidden="1" customHeight="1" spans="1:16">
      <c r="A25" s="298">
        <v>2082299</v>
      </c>
      <c r="B25" s="299" t="s">
        <v>1234</v>
      </c>
      <c r="C25" s="300">
        <v>0</v>
      </c>
      <c r="D25" s="301">
        <v>0</v>
      </c>
      <c r="E25" s="301">
        <v>0</v>
      </c>
      <c r="F25" s="336" t="str">
        <f t="shared" si="0"/>
        <v/>
      </c>
      <c r="G25" s="336" t="str">
        <f t="shared" si="1"/>
        <v/>
      </c>
      <c r="H25" s="293" t="str">
        <f t="shared" si="2"/>
        <v>否</v>
      </c>
      <c r="I25" s="276" t="str">
        <f t="shared" si="3"/>
        <v>项</v>
      </c>
      <c r="J25" s="686" t="str">
        <f t="shared" si="4"/>
        <v>208</v>
      </c>
      <c r="K25" s="686" t="str">
        <f t="shared" si="5"/>
        <v>20822</v>
      </c>
      <c r="L25" s="686" t="str">
        <f t="shared" si="6"/>
        <v>2082299</v>
      </c>
      <c r="P25" s="275">
        <v>0</v>
      </c>
    </row>
    <row r="26" s="275" customFormat="1" ht="36" hidden="1" customHeight="1" spans="1:16">
      <c r="A26" s="295">
        <v>20823</v>
      </c>
      <c r="B26" s="296" t="s">
        <v>1235</v>
      </c>
      <c r="C26" s="297">
        <f>SUMIFS(C27:C$279,$I27:$I$279,"项",$K27:$K$279,$A26)</f>
        <v>0</v>
      </c>
      <c r="D26" s="297">
        <f>SUMIFS(D27:D$279,$I27:$I$279,"项",$K27:$K$279,$A26)</f>
        <v>0</v>
      </c>
      <c r="E26" s="297">
        <f>SUMIFS(E27:E$279,$I27:$I$279,"项",$K27:$K$279,$A26)</f>
        <v>0</v>
      </c>
      <c r="F26" s="336" t="str">
        <f t="shared" si="0"/>
        <v/>
      </c>
      <c r="G26" s="336" t="str">
        <f t="shared" si="1"/>
        <v/>
      </c>
      <c r="H26" s="293" t="str">
        <f t="shared" si="2"/>
        <v>否</v>
      </c>
      <c r="I26" s="276" t="str">
        <f t="shared" si="3"/>
        <v>款</v>
      </c>
      <c r="J26" s="686" t="str">
        <f t="shared" si="4"/>
        <v>208</v>
      </c>
      <c r="K26" s="686" t="str">
        <f t="shared" si="5"/>
        <v>20823</v>
      </c>
      <c r="L26" s="686" t="str">
        <f t="shared" si="6"/>
        <v>20823</v>
      </c>
    </row>
    <row r="27" s="275" customFormat="1" ht="36" hidden="1" customHeight="1" spans="1:16">
      <c r="A27" s="298">
        <v>2082301</v>
      </c>
      <c r="B27" s="299" t="s">
        <v>1232</v>
      </c>
      <c r="C27" s="300">
        <v>0</v>
      </c>
      <c r="D27" s="301">
        <v>0</v>
      </c>
      <c r="E27" s="548">
        <v>0</v>
      </c>
      <c r="F27" s="336" t="str">
        <f t="shared" si="0"/>
        <v/>
      </c>
      <c r="G27" s="336" t="str">
        <f t="shared" si="1"/>
        <v/>
      </c>
      <c r="H27" s="293" t="str">
        <f t="shared" si="2"/>
        <v>否</v>
      </c>
      <c r="I27" s="276" t="str">
        <f t="shared" si="3"/>
        <v>项</v>
      </c>
      <c r="J27" s="686" t="str">
        <f t="shared" si="4"/>
        <v>208</v>
      </c>
      <c r="K27" s="686" t="str">
        <f t="shared" si="5"/>
        <v>20823</v>
      </c>
      <c r="L27" s="686" t="str">
        <f t="shared" si="6"/>
        <v>2082301</v>
      </c>
      <c r="P27" s="275">
        <v>0</v>
      </c>
    </row>
    <row r="28" s="277" customFormat="1" ht="36" hidden="1" customHeight="1" spans="1:16">
      <c r="A28" s="298">
        <v>2082302</v>
      </c>
      <c r="B28" s="299" t="s">
        <v>1233</v>
      </c>
      <c r="C28" s="300">
        <v>0</v>
      </c>
      <c r="D28" s="301">
        <v>0</v>
      </c>
      <c r="E28" s="548">
        <v>0</v>
      </c>
      <c r="F28" s="336" t="str">
        <f t="shared" si="0"/>
        <v/>
      </c>
      <c r="G28" s="336" t="str">
        <f t="shared" si="1"/>
        <v/>
      </c>
      <c r="H28" s="293" t="str">
        <f t="shared" si="2"/>
        <v>否</v>
      </c>
      <c r="I28" s="276" t="str">
        <f t="shared" si="3"/>
        <v>项</v>
      </c>
      <c r="J28" s="686" t="str">
        <f t="shared" si="4"/>
        <v>208</v>
      </c>
      <c r="K28" s="686" t="str">
        <f t="shared" si="5"/>
        <v>20823</v>
      </c>
      <c r="L28" s="686" t="str">
        <f t="shared" si="6"/>
        <v>2082302</v>
      </c>
      <c r="P28" s="275">
        <v>0</v>
      </c>
    </row>
    <row r="29" s="277" customFormat="1" ht="36" hidden="1" customHeight="1" spans="1:16">
      <c r="A29" s="298">
        <v>2082399</v>
      </c>
      <c r="B29" s="303" t="s">
        <v>1236</v>
      </c>
      <c r="C29" s="300">
        <v>0</v>
      </c>
      <c r="D29" s="301">
        <v>0</v>
      </c>
      <c r="E29" s="301">
        <v>0</v>
      </c>
      <c r="F29" s="336" t="str">
        <f t="shared" si="0"/>
        <v/>
      </c>
      <c r="G29" s="336" t="str">
        <f t="shared" si="1"/>
        <v/>
      </c>
      <c r="H29" s="293" t="str">
        <f t="shared" si="2"/>
        <v>否</v>
      </c>
      <c r="I29" s="276" t="str">
        <f t="shared" si="3"/>
        <v>项</v>
      </c>
      <c r="J29" s="686" t="str">
        <f t="shared" si="4"/>
        <v>208</v>
      </c>
      <c r="K29" s="686" t="str">
        <f t="shared" si="5"/>
        <v>20823</v>
      </c>
      <c r="L29" s="686" t="str">
        <f t="shared" si="6"/>
        <v>2082399</v>
      </c>
      <c r="P29" s="275">
        <v>0</v>
      </c>
    </row>
    <row r="30" s="275" customFormat="1" ht="36" hidden="1" customHeight="1" spans="1:16">
      <c r="A30" s="295">
        <v>20829</v>
      </c>
      <c r="B30" s="304" t="s">
        <v>1237</v>
      </c>
      <c r="C30" s="297">
        <f>SUMIFS(C31:C$279,$I31:$I$279,"项",$K31:$K$279,$A30)</f>
        <v>0</v>
      </c>
      <c r="D30" s="297">
        <f>SUMIFS(D31:D$279,$I31:$I$279,"项",$K31:$K$279,$A30)</f>
        <v>0</v>
      </c>
      <c r="E30" s="297">
        <f>SUMIFS(E31:E$279,$I31:$I$279,"项",$K31:$K$279,$A30)</f>
        <v>0</v>
      </c>
      <c r="F30" s="336" t="str">
        <f t="shared" si="0"/>
        <v/>
      </c>
      <c r="G30" s="336" t="str">
        <f t="shared" si="1"/>
        <v/>
      </c>
      <c r="H30" s="293" t="str">
        <f t="shared" si="2"/>
        <v>否</v>
      </c>
      <c r="I30" s="276" t="str">
        <f t="shared" si="3"/>
        <v>款</v>
      </c>
      <c r="J30" s="686" t="str">
        <f t="shared" si="4"/>
        <v>208</v>
      </c>
      <c r="K30" s="686" t="str">
        <f t="shared" si="5"/>
        <v>20829</v>
      </c>
      <c r="L30" s="686" t="str">
        <f t="shared" si="6"/>
        <v>20829</v>
      </c>
    </row>
    <row r="31" s="277" customFormat="1" ht="36" hidden="1" customHeight="1" spans="1:16">
      <c r="A31" s="298">
        <v>2082901</v>
      </c>
      <c r="B31" s="299" t="s">
        <v>1233</v>
      </c>
      <c r="C31" s="300">
        <v>0</v>
      </c>
      <c r="D31" s="301">
        <v>0</v>
      </c>
      <c r="E31" s="548">
        <v>0</v>
      </c>
      <c r="F31" s="336" t="str">
        <f t="shared" si="0"/>
        <v/>
      </c>
      <c r="G31" s="336" t="str">
        <f t="shared" si="1"/>
        <v/>
      </c>
      <c r="H31" s="293" t="str">
        <f t="shared" si="2"/>
        <v>否</v>
      </c>
      <c r="I31" s="276" t="str">
        <f t="shared" si="3"/>
        <v>项</v>
      </c>
      <c r="J31" s="686" t="str">
        <f t="shared" si="4"/>
        <v>208</v>
      </c>
      <c r="K31" s="686" t="str">
        <f t="shared" si="5"/>
        <v>20829</v>
      </c>
      <c r="L31" s="686" t="str">
        <f t="shared" si="6"/>
        <v>2082901</v>
      </c>
      <c r="P31" s="275">
        <v>0</v>
      </c>
    </row>
    <row r="32" s="275" customFormat="1" ht="36" hidden="1" customHeight="1" spans="1:16">
      <c r="A32" s="298">
        <v>2082999</v>
      </c>
      <c r="B32" s="299" t="s">
        <v>1238</v>
      </c>
      <c r="C32" s="300">
        <v>0</v>
      </c>
      <c r="D32" s="301">
        <v>0</v>
      </c>
      <c r="E32" s="301">
        <v>0</v>
      </c>
      <c r="F32" s="336" t="str">
        <f t="shared" si="0"/>
        <v/>
      </c>
      <c r="G32" s="336" t="str">
        <f t="shared" si="1"/>
        <v/>
      </c>
      <c r="H32" s="293" t="str">
        <f t="shared" si="2"/>
        <v>否</v>
      </c>
      <c r="I32" s="276" t="str">
        <f t="shared" si="3"/>
        <v>项</v>
      </c>
      <c r="J32" s="686" t="str">
        <f t="shared" si="4"/>
        <v>208</v>
      </c>
      <c r="K32" s="686" t="str">
        <f t="shared" si="5"/>
        <v>20829</v>
      </c>
      <c r="L32" s="686" t="str">
        <f t="shared" si="6"/>
        <v>2082999</v>
      </c>
      <c r="P32" s="275">
        <v>0</v>
      </c>
    </row>
    <row r="33" s="275" customFormat="1" ht="36" customHeight="1" spans="1:16">
      <c r="A33" s="289">
        <v>211</v>
      </c>
      <c r="B33" s="306" t="s">
        <v>1239</v>
      </c>
      <c r="C33" s="353">
        <f>SUMIFS(C34:C$279,$I34:$I$279,"款",$J34:$J$279,$A33)</f>
        <v>0</v>
      </c>
      <c r="D33" s="353">
        <f>SUMIFS(D34:D$279,$I34:$I$279,"款",$J34:$J$279,$A33)</f>
        <v>0</v>
      </c>
      <c r="E33" s="353">
        <f>SUMIFS(E34:E$279,$I34:$I$279,"款",$J34:$J$279,$A33)</f>
        <v>0</v>
      </c>
      <c r="F33" s="338" t="str">
        <f t="shared" si="0"/>
        <v/>
      </c>
      <c r="G33" s="338" t="str">
        <f t="shared" si="1"/>
        <v/>
      </c>
      <c r="H33" s="293" t="str">
        <f t="shared" si="2"/>
        <v>是</v>
      </c>
      <c r="I33" s="276" t="str">
        <f t="shared" si="3"/>
        <v>类</v>
      </c>
      <c r="J33" s="686" t="str">
        <f t="shared" si="4"/>
        <v>211</v>
      </c>
      <c r="K33" s="686" t="str">
        <f t="shared" si="5"/>
        <v>211</v>
      </c>
      <c r="L33" s="686" t="str">
        <f t="shared" si="6"/>
        <v>211</v>
      </c>
    </row>
    <row r="34" s="275" customFormat="1" ht="36" hidden="1" customHeight="1" spans="1:16">
      <c r="A34" s="295">
        <v>21160</v>
      </c>
      <c r="B34" s="296" t="s">
        <v>1240</v>
      </c>
      <c r="C34" s="297">
        <f>SUMIFS(C35:C$279,$I35:$I$279,"项",$K35:$K$279,$A34)</f>
        <v>0</v>
      </c>
      <c r="D34" s="297">
        <f>SUMIFS(D35:D$279,$I35:$I$279,"项",$K35:$K$279,$A34)</f>
        <v>0</v>
      </c>
      <c r="E34" s="297">
        <f>SUMIFS(E35:E$279,$I35:$I$279,"项",$K35:$K$279,$A34)</f>
        <v>0</v>
      </c>
      <c r="F34" s="336" t="str">
        <f t="shared" si="0"/>
        <v/>
      </c>
      <c r="G34" s="336" t="str">
        <f t="shared" si="1"/>
        <v/>
      </c>
      <c r="H34" s="293" t="str">
        <f t="shared" si="2"/>
        <v>否</v>
      </c>
      <c r="I34" s="276" t="str">
        <f t="shared" si="3"/>
        <v>款</v>
      </c>
      <c r="J34" s="686" t="str">
        <f t="shared" si="4"/>
        <v>211</v>
      </c>
      <c r="K34" s="686" t="str">
        <f t="shared" si="5"/>
        <v>21160</v>
      </c>
      <c r="L34" s="686" t="str">
        <f t="shared" si="6"/>
        <v>21160</v>
      </c>
    </row>
    <row r="35" s="275" customFormat="1" ht="36" hidden="1" customHeight="1" spans="1:16">
      <c r="A35" s="298">
        <v>2116001</v>
      </c>
      <c r="B35" s="299" t="s">
        <v>1241</v>
      </c>
      <c r="C35" s="300">
        <v>0</v>
      </c>
      <c r="D35" s="301">
        <v>0</v>
      </c>
      <c r="E35" s="548">
        <v>0</v>
      </c>
      <c r="F35" s="336" t="str">
        <f t="shared" si="0"/>
        <v/>
      </c>
      <c r="G35" s="336" t="str">
        <f t="shared" si="1"/>
        <v/>
      </c>
      <c r="H35" s="293" t="str">
        <f t="shared" si="2"/>
        <v>否</v>
      </c>
      <c r="I35" s="276" t="str">
        <f t="shared" si="3"/>
        <v>项</v>
      </c>
      <c r="J35" s="686" t="str">
        <f t="shared" si="4"/>
        <v>211</v>
      </c>
      <c r="K35" s="686" t="str">
        <f t="shared" si="5"/>
        <v>21160</v>
      </c>
      <c r="L35" s="686" t="str">
        <f t="shared" si="6"/>
        <v>2116001</v>
      </c>
      <c r="P35" s="275">
        <v>0</v>
      </c>
    </row>
    <row r="36" s="275" customFormat="1" ht="36" hidden="1" customHeight="1" spans="1:16">
      <c r="A36" s="298">
        <v>2116002</v>
      </c>
      <c r="B36" s="299" t="s">
        <v>1242</v>
      </c>
      <c r="C36" s="300">
        <v>0</v>
      </c>
      <c r="D36" s="301">
        <v>0</v>
      </c>
      <c r="E36" s="548">
        <v>0</v>
      </c>
      <c r="F36" s="336" t="str">
        <f t="shared" si="0"/>
        <v/>
      </c>
      <c r="G36" s="336" t="str">
        <f t="shared" si="1"/>
        <v/>
      </c>
      <c r="H36" s="293" t="str">
        <f t="shared" si="2"/>
        <v>否</v>
      </c>
      <c r="I36" s="276" t="str">
        <f t="shared" si="3"/>
        <v>项</v>
      </c>
      <c r="J36" s="686" t="str">
        <f t="shared" si="4"/>
        <v>211</v>
      </c>
      <c r="K36" s="686" t="str">
        <f t="shared" si="5"/>
        <v>21160</v>
      </c>
      <c r="L36" s="686" t="str">
        <f t="shared" si="6"/>
        <v>2116002</v>
      </c>
      <c r="P36" s="275">
        <v>0</v>
      </c>
    </row>
    <row r="37" s="275" customFormat="1" ht="36" hidden="1" customHeight="1" spans="1:16">
      <c r="A37" s="298">
        <v>2116003</v>
      </c>
      <c r="B37" s="299" t="s">
        <v>68</v>
      </c>
      <c r="C37" s="300">
        <v>0</v>
      </c>
      <c r="D37" s="301">
        <v>0</v>
      </c>
      <c r="E37" s="548">
        <v>0</v>
      </c>
      <c r="F37" s="336" t="str">
        <f t="shared" si="0"/>
        <v/>
      </c>
      <c r="G37" s="336" t="str">
        <f t="shared" si="1"/>
        <v/>
      </c>
      <c r="H37" s="293" t="str">
        <f t="shared" si="2"/>
        <v>否</v>
      </c>
      <c r="I37" s="276" t="str">
        <f t="shared" si="3"/>
        <v>项</v>
      </c>
      <c r="J37" s="686" t="str">
        <f t="shared" si="4"/>
        <v>211</v>
      </c>
      <c r="K37" s="686" t="str">
        <f t="shared" si="5"/>
        <v>21160</v>
      </c>
      <c r="L37" s="686" t="str">
        <f t="shared" si="6"/>
        <v>2116003</v>
      </c>
      <c r="P37" s="275">
        <v>0</v>
      </c>
    </row>
    <row r="38" s="275" customFormat="1" ht="36" hidden="1" customHeight="1" spans="1:16">
      <c r="A38" s="298">
        <v>2116099</v>
      </c>
      <c r="B38" s="299" t="s">
        <v>1243</v>
      </c>
      <c r="C38" s="300">
        <v>0</v>
      </c>
      <c r="D38" s="301">
        <v>0</v>
      </c>
      <c r="E38" s="301">
        <v>0</v>
      </c>
      <c r="F38" s="336" t="str">
        <f t="shared" si="0"/>
        <v/>
      </c>
      <c r="G38" s="336" t="str">
        <f t="shared" si="1"/>
        <v/>
      </c>
      <c r="H38" s="293" t="str">
        <f t="shared" si="2"/>
        <v>否</v>
      </c>
      <c r="I38" s="276" t="str">
        <f t="shared" si="3"/>
        <v>项</v>
      </c>
      <c r="J38" s="686" t="str">
        <f t="shared" si="4"/>
        <v>211</v>
      </c>
      <c r="K38" s="686" t="str">
        <f t="shared" si="5"/>
        <v>21160</v>
      </c>
      <c r="L38" s="686" t="str">
        <f t="shared" si="6"/>
        <v>2116099</v>
      </c>
      <c r="P38" s="275">
        <v>0</v>
      </c>
    </row>
    <row r="39" s="277" customFormat="1" ht="36" hidden="1" customHeight="1" spans="1:16">
      <c r="A39" s="295">
        <v>21161</v>
      </c>
      <c r="B39" s="296" t="s">
        <v>1244</v>
      </c>
      <c r="C39" s="297">
        <f>SUMIFS(C40:C$279,$I40:$I$279,"项",$K40:$K$279,$A39)</f>
        <v>0</v>
      </c>
      <c r="D39" s="297">
        <f>SUMIFS(D40:D$279,$I40:$I$279,"项",$K40:$K$279,$A39)</f>
        <v>0</v>
      </c>
      <c r="E39" s="297">
        <f>SUMIFS(E40:E$279,$I40:$I$279,"项",$K40:$K$279,$A39)</f>
        <v>0</v>
      </c>
      <c r="F39" s="336" t="str">
        <f t="shared" si="0"/>
        <v/>
      </c>
      <c r="G39" s="336" t="str">
        <f t="shared" si="1"/>
        <v/>
      </c>
      <c r="H39" s="293" t="str">
        <f t="shared" si="2"/>
        <v>否</v>
      </c>
      <c r="I39" s="276" t="str">
        <f t="shared" si="3"/>
        <v>款</v>
      </c>
      <c r="J39" s="686" t="str">
        <f t="shared" si="4"/>
        <v>211</v>
      </c>
      <c r="K39" s="686" t="str">
        <f t="shared" si="5"/>
        <v>21161</v>
      </c>
      <c r="L39" s="686" t="str">
        <f t="shared" si="6"/>
        <v>21161</v>
      </c>
    </row>
    <row r="40" s="275" customFormat="1" ht="36" hidden="1" customHeight="1" spans="1:16">
      <c r="A40" s="298">
        <v>2116101</v>
      </c>
      <c r="B40" s="299" t="s">
        <v>1245</v>
      </c>
      <c r="C40" s="300">
        <v>0</v>
      </c>
      <c r="D40" s="301">
        <v>0</v>
      </c>
      <c r="E40" s="548">
        <v>0</v>
      </c>
      <c r="F40" s="336" t="str">
        <f t="shared" si="0"/>
        <v/>
      </c>
      <c r="G40" s="336" t="str">
        <f t="shared" si="1"/>
        <v/>
      </c>
      <c r="H40" s="293" t="str">
        <f t="shared" si="2"/>
        <v>否</v>
      </c>
      <c r="I40" s="276" t="str">
        <f t="shared" si="3"/>
        <v>项</v>
      </c>
      <c r="J40" s="686" t="str">
        <f t="shared" si="4"/>
        <v>211</v>
      </c>
      <c r="K40" s="686" t="str">
        <f t="shared" si="5"/>
        <v>21161</v>
      </c>
      <c r="L40" s="686" t="str">
        <f t="shared" si="6"/>
        <v>2116101</v>
      </c>
      <c r="P40" s="275">
        <v>0</v>
      </c>
    </row>
    <row r="41" s="275" customFormat="1" ht="36" hidden="1" customHeight="1" spans="1:16">
      <c r="A41" s="298">
        <v>2116102</v>
      </c>
      <c r="B41" s="299" t="s">
        <v>1246</v>
      </c>
      <c r="C41" s="300">
        <v>0</v>
      </c>
      <c r="D41" s="301">
        <v>0</v>
      </c>
      <c r="E41" s="548">
        <v>0</v>
      </c>
      <c r="F41" s="336" t="str">
        <f t="shared" si="0"/>
        <v/>
      </c>
      <c r="G41" s="336" t="str">
        <f t="shared" si="1"/>
        <v/>
      </c>
      <c r="H41" s="293" t="str">
        <f t="shared" si="2"/>
        <v>否</v>
      </c>
      <c r="I41" s="276" t="str">
        <f t="shared" si="3"/>
        <v>项</v>
      </c>
      <c r="J41" s="686" t="str">
        <f t="shared" si="4"/>
        <v>211</v>
      </c>
      <c r="K41" s="686" t="str">
        <f t="shared" si="5"/>
        <v>21161</v>
      </c>
      <c r="L41" s="686" t="str">
        <f t="shared" si="6"/>
        <v>2116102</v>
      </c>
      <c r="P41" s="275">
        <v>0</v>
      </c>
    </row>
    <row r="42" s="277" customFormat="1" ht="36" hidden="1" customHeight="1" spans="1:16">
      <c r="A42" s="298">
        <v>2116103</v>
      </c>
      <c r="B42" s="299" t="s">
        <v>1247</v>
      </c>
      <c r="C42" s="300">
        <v>0</v>
      </c>
      <c r="D42" s="301">
        <v>0</v>
      </c>
      <c r="E42" s="548">
        <v>0</v>
      </c>
      <c r="F42" s="336" t="str">
        <f t="shared" si="0"/>
        <v/>
      </c>
      <c r="G42" s="336" t="str">
        <f t="shared" si="1"/>
        <v/>
      </c>
      <c r="H42" s="293" t="str">
        <f t="shared" si="2"/>
        <v>否</v>
      </c>
      <c r="I42" s="276" t="str">
        <f t="shared" si="3"/>
        <v>项</v>
      </c>
      <c r="J42" s="686" t="str">
        <f t="shared" si="4"/>
        <v>211</v>
      </c>
      <c r="K42" s="686" t="str">
        <f t="shared" si="5"/>
        <v>21161</v>
      </c>
      <c r="L42" s="686" t="str">
        <f t="shared" si="6"/>
        <v>2116103</v>
      </c>
      <c r="P42" s="275">
        <v>0</v>
      </c>
    </row>
    <row r="43" s="275" customFormat="1" ht="36" hidden="1" customHeight="1" spans="1:16">
      <c r="A43" s="298">
        <v>2116104</v>
      </c>
      <c r="B43" s="299" t="s">
        <v>1248</v>
      </c>
      <c r="C43" s="300">
        <v>0</v>
      </c>
      <c r="D43" s="301">
        <v>0</v>
      </c>
      <c r="E43" s="301">
        <v>0</v>
      </c>
      <c r="F43" s="336" t="str">
        <f t="shared" si="0"/>
        <v/>
      </c>
      <c r="G43" s="336" t="str">
        <f t="shared" si="1"/>
        <v/>
      </c>
      <c r="H43" s="293" t="str">
        <f t="shared" si="2"/>
        <v>否</v>
      </c>
      <c r="I43" s="276" t="str">
        <f t="shared" si="3"/>
        <v>项</v>
      </c>
      <c r="J43" s="686" t="str">
        <f t="shared" si="4"/>
        <v>211</v>
      </c>
      <c r="K43" s="686" t="str">
        <f t="shared" si="5"/>
        <v>21161</v>
      </c>
      <c r="L43" s="686" t="str">
        <f t="shared" si="6"/>
        <v>2116104</v>
      </c>
      <c r="P43" s="275">
        <v>0</v>
      </c>
    </row>
    <row r="44" s="275" customFormat="1" ht="36" customHeight="1" spans="1:16">
      <c r="A44" s="289">
        <v>212</v>
      </c>
      <c r="B44" s="306" t="s">
        <v>1249</v>
      </c>
      <c r="C44" s="353">
        <f>SUMIFS(C45:C$279,$I45:$I$279,"款",$J45:$J$279,$A44)</f>
        <v>6353</v>
      </c>
      <c r="D44" s="353">
        <f>SUMIFS(D45:D$279,$I45:$I$279,"款",$J45:$J$279,$A44)</f>
        <v>46878</v>
      </c>
      <c r="E44" s="353">
        <f>SUMIFS(E45:E$279,$I45:$I$279,"款",$J45:$J$279,$A44)</f>
        <v>21101</v>
      </c>
      <c r="F44" s="338">
        <f t="shared" si="0"/>
        <v>2.3214229497875</v>
      </c>
      <c r="G44" s="338">
        <f t="shared" si="1"/>
        <v>0.450125858611716</v>
      </c>
      <c r="H44" s="293" t="str">
        <f t="shared" si="2"/>
        <v>是</v>
      </c>
      <c r="I44" s="276" t="str">
        <f t="shared" si="3"/>
        <v>类</v>
      </c>
      <c r="J44" s="686" t="str">
        <f t="shared" si="4"/>
        <v>212</v>
      </c>
      <c r="K44" s="686" t="str">
        <f t="shared" si="5"/>
        <v>212</v>
      </c>
      <c r="L44" s="686" t="str">
        <f t="shared" si="6"/>
        <v>212</v>
      </c>
    </row>
    <row r="45" s="275" customFormat="1" ht="36" customHeight="1" spans="1:16">
      <c r="A45" s="295">
        <v>21208</v>
      </c>
      <c r="B45" s="296" t="s">
        <v>1250</v>
      </c>
      <c r="C45" s="693">
        <f>SUMIFS(C46:C$279,$I46:$I$279,"项",$K46:$K$279,$A45)</f>
        <v>5390</v>
      </c>
      <c r="D45" s="693">
        <f>SUMIFS(D46:D$279,$I46:$I$279,"项",$K46:$K$279,$A45)</f>
        <v>34328</v>
      </c>
      <c r="E45" s="693">
        <f>SUMIFS(E46:E$279,$I46:$I$279,"项",$K46:$K$279,$A45)</f>
        <v>9250</v>
      </c>
      <c r="F45" s="336">
        <f t="shared" si="0"/>
        <v>0.716141001855288</v>
      </c>
      <c r="G45" s="336">
        <f t="shared" si="1"/>
        <v>0.269459333488697</v>
      </c>
      <c r="H45" s="293" t="str">
        <f t="shared" si="2"/>
        <v>是</v>
      </c>
      <c r="I45" s="276" t="str">
        <f t="shared" si="3"/>
        <v>款</v>
      </c>
      <c r="J45" s="686" t="str">
        <f t="shared" si="4"/>
        <v>212</v>
      </c>
      <c r="K45" s="686" t="str">
        <f t="shared" si="5"/>
        <v>21208</v>
      </c>
      <c r="L45" s="686" t="str">
        <f t="shared" si="6"/>
        <v>21208</v>
      </c>
    </row>
    <row r="46" s="275" customFormat="1" ht="36" customHeight="1" spans="1:16">
      <c r="A46" s="298">
        <v>2120801</v>
      </c>
      <c r="B46" s="299" t="s">
        <v>1251</v>
      </c>
      <c r="C46" s="561">
        <v>2705</v>
      </c>
      <c r="D46" s="561">
        <v>12980</v>
      </c>
      <c r="E46" s="478">
        <v>3161</v>
      </c>
      <c r="F46" s="336">
        <f t="shared" si="0"/>
        <v>0.168576709796673</v>
      </c>
      <c r="G46" s="336">
        <f t="shared" si="1"/>
        <v>0.243528505392912</v>
      </c>
      <c r="H46" s="293" t="str">
        <f t="shared" si="2"/>
        <v>是</v>
      </c>
      <c r="I46" s="276" t="str">
        <f t="shared" si="3"/>
        <v>项</v>
      </c>
      <c r="J46" s="686" t="str">
        <f t="shared" si="4"/>
        <v>212</v>
      </c>
      <c r="K46" s="686" t="str">
        <f t="shared" si="5"/>
        <v>21208</v>
      </c>
      <c r="L46" s="686" t="str">
        <f t="shared" si="6"/>
        <v>2120801</v>
      </c>
    </row>
    <row r="47" s="277" customFormat="1" ht="36" customHeight="1" spans="1:16">
      <c r="A47" s="298">
        <v>2120802</v>
      </c>
      <c r="B47" s="303" t="s">
        <v>1252</v>
      </c>
      <c r="C47" s="561">
        <v>1059</v>
      </c>
      <c r="D47" s="561">
        <v>15315</v>
      </c>
      <c r="E47" s="478">
        <v>5398</v>
      </c>
      <c r="F47" s="336">
        <f t="shared" si="0"/>
        <v>4.09726156751652</v>
      </c>
      <c r="G47" s="336">
        <f t="shared" si="1"/>
        <v>0.352464903689194</v>
      </c>
      <c r="H47" s="293" t="str">
        <f t="shared" si="2"/>
        <v>是</v>
      </c>
      <c r="I47" s="276" t="str">
        <f t="shared" si="3"/>
        <v>项</v>
      </c>
      <c r="J47" s="686" t="str">
        <f t="shared" si="4"/>
        <v>212</v>
      </c>
      <c r="K47" s="686" t="str">
        <f t="shared" si="5"/>
        <v>21208</v>
      </c>
      <c r="L47" s="686" t="str">
        <f t="shared" si="6"/>
        <v>2120802</v>
      </c>
      <c r="P47" s="275"/>
    </row>
    <row r="48" s="275" customFormat="1" ht="36" customHeight="1" spans="1:16">
      <c r="A48" s="298">
        <v>2120803</v>
      </c>
      <c r="B48" s="299" t="s">
        <v>1253</v>
      </c>
      <c r="C48" s="561">
        <v>128</v>
      </c>
      <c r="D48" s="561">
        <v>118</v>
      </c>
      <c r="E48" s="478">
        <v>71</v>
      </c>
      <c r="F48" s="336">
        <f t="shared" si="0"/>
        <v>-0.4453125</v>
      </c>
      <c r="G48" s="336">
        <f t="shared" si="1"/>
        <v>0.601694915254237</v>
      </c>
      <c r="H48" s="293" t="str">
        <f t="shared" si="2"/>
        <v>是</v>
      </c>
      <c r="I48" s="276" t="str">
        <f t="shared" si="3"/>
        <v>项</v>
      </c>
      <c r="J48" s="686" t="str">
        <f t="shared" si="4"/>
        <v>212</v>
      </c>
      <c r="K48" s="686" t="str">
        <f t="shared" si="5"/>
        <v>21208</v>
      </c>
      <c r="L48" s="686" t="str">
        <f t="shared" si="6"/>
        <v>2120803</v>
      </c>
    </row>
    <row r="49" s="275" customFormat="1" ht="36" customHeight="1" spans="1:16">
      <c r="A49" s="298">
        <v>2120804</v>
      </c>
      <c r="B49" s="299" t="s">
        <v>1254</v>
      </c>
      <c r="C49" s="561">
        <v>519</v>
      </c>
      <c r="D49" s="561">
        <v>3355</v>
      </c>
      <c r="E49" s="478">
        <v>390</v>
      </c>
      <c r="F49" s="336">
        <f t="shared" si="0"/>
        <v>-0.248554913294798</v>
      </c>
      <c r="G49" s="336">
        <f t="shared" si="1"/>
        <v>0.116244411326379</v>
      </c>
      <c r="H49" s="293" t="str">
        <f t="shared" si="2"/>
        <v>是</v>
      </c>
      <c r="I49" s="276" t="str">
        <f t="shared" si="3"/>
        <v>项</v>
      </c>
      <c r="J49" s="686" t="str">
        <f t="shared" si="4"/>
        <v>212</v>
      </c>
      <c r="K49" s="686" t="str">
        <f t="shared" si="5"/>
        <v>21208</v>
      </c>
      <c r="L49" s="686" t="str">
        <f t="shared" si="6"/>
        <v>2120804</v>
      </c>
    </row>
    <row r="50" s="275" customFormat="1" ht="36" hidden="1" customHeight="1" spans="1:16">
      <c r="A50" s="298">
        <v>2120805</v>
      </c>
      <c r="B50" s="299" t="s">
        <v>1255</v>
      </c>
      <c r="C50" s="300">
        <v>0</v>
      </c>
      <c r="D50" s="301">
        <v>0</v>
      </c>
      <c r="E50" s="548">
        <v>0</v>
      </c>
      <c r="F50" s="336" t="str">
        <f t="shared" si="0"/>
        <v/>
      </c>
      <c r="G50" s="336" t="str">
        <f t="shared" si="1"/>
        <v/>
      </c>
      <c r="H50" s="293" t="str">
        <f t="shared" si="2"/>
        <v>否</v>
      </c>
      <c r="I50" s="276" t="str">
        <f t="shared" si="3"/>
        <v>项</v>
      </c>
      <c r="J50" s="686" t="str">
        <f t="shared" si="4"/>
        <v>212</v>
      </c>
      <c r="K50" s="686" t="str">
        <f t="shared" si="5"/>
        <v>21208</v>
      </c>
      <c r="L50" s="686" t="str">
        <f t="shared" si="6"/>
        <v>2120805</v>
      </c>
      <c r="P50" s="275">
        <v>0</v>
      </c>
    </row>
    <row r="51" s="275" customFormat="1" ht="36" customHeight="1" spans="1:16">
      <c r="A51" s="298">
        <v>2120806</v>
      </c>
      <c r="B51" s="299" t="s">
        <v>1256</v>
      </c>
      <c r="C51" s="561">
        <v>28</v>
      </c>
      <c r="D51" s="561">
        <v>608</v>
      </c>
      <c r="E51" s="478">
        <v>82</v>
      </c>
      <c r="F51" s="336">
        <f t="shared" si="0"/>
        <v>1.92857142857143</v>
      </c>
      <c r="G51" s="336">
        <f t="shared" si="1"/>
        <v>0.134868421052632</v>
      </c>
      <c r="H51" s="293" t="str">
        <f t="shared" si="2"/>
        <v>是</v>
      </c>
      <c r="I51" s="276" t="str">
        <f t="shared" si="3"/>
        <v>项</v>
      </c>
      <c r="J51" s="686" t="str">
        <f t="shared" si="4"/>
        <v>212</v>
      </c>
      <c r="K51" s="686" t="str">
        <f t="shared" si="5"/>
        <v>21208</v>
      </c>
      <c r="L51" s="686" t="str">
        <f t="shared" si="6"/>
        <v>2120806</v>
      </c>
    </row>
    <row r="52" s="275" customFormat="1" ht="36" customHeight="1" spans="1:16">
      <c r="A52" s="298">
        <v>2120807</v>
      </c>
      <c r="B52" s="299" t="s">
        <v>1257</v>
      </c>
      <c r="C52" s="561">
        <v>38</v>
      </c>
      <c r="D52" s="561">
        <v>658</v>
      </c>
      <c r="E52" s="478">
        <v>78</v>
      </c>
      <c r="F52" s="336">
        <f t="shared" si="0"/>
        <v>1.05263157894737</v>
      </c>
      <c r="G52" s="336">
        <f t="shared" si="1"/>
        <v>0.11854103343465</v>
      </c>
      <c r="H52" s="293" t="str">
        <f t="shared" si="2"/>
        <v>是</v>
      </c>
      <c r="I52" s="276" t="str">
        <f t="shared" si="3"/>
        <v>项</v>
      </c>
      <c r="J52" s="686" t="str">
        <f t="shared" si="4"/>
        <v>212</v>
      </c>
      <c r="K52" s="686" t="str">
        <f t="shared" si="5"/>
        <v>21208</v>
      </c>
      <c r="L52" s="686" t="str">
        <f t="shared" si="6"/>
        <v>2120807</v>
      </c>
    </row>
    <row r="53" s="275" customFormat="1" ht="36" hidden="1" customHeight="1" spans="1:16">
      <c r="A53" s="298">
        <v>2120809</v>
      </c>
      <c r="B53" s="303" t="s">
        <v>1258</v>
      </c>
      <c r="C53" s="300">
        <v>0</v>
      </c>
      <c r="D53" s="301">
        <v>0</v>
      </c>
      <c r="E53" s="548">
        <v>0</v>
      </c>
      <c r="F53" s="336" t="str">
        <f t="shared" si="0"/>
        <v/>
      </c>
      <c r="G53" s="336" t="str">
        <f t="shared" si="1"/>
        <v/>
      </c>
      <c r="H53" s="293" t="str">
        <f t="shared" si="2"/>
        <v>否</v>
      </c>
      <c r="I53" s="276" t="str">
        <f t="shared" si="3"/>
        <v>项</v>
      </c>
      <c r="J53" s="686" t="str">
        <f t="shared" si="4"/>
        <v>212</v>
      </c>
      <c r="K53" s="686" t="str">
        <f t="shared" si="5"/>
        <v>21208</v>
      </c>
      <c r="L53" s="686" t="str">
        <f t="shared" si="6"/>
        <v>2120809</v>
      </c>
      <c r="P53" s="275">
        <v>0</v>
      </c>
    </row>
    <row r="54" s="277" customFormat="1" ht="36" hidden="1" customHeight="1" spans="1:16">
      <c r="A54" s="298">
        <v>2120810</v>
      </c>
      <c r="B54" s="299" t="s">
        <v>1259</v>
      </c>
      <c r="C54" s="300">
        <v>0</v>
      </c>
      <c r="D54" s="301">
        <v>0</v>
      </c>
      <c r="E54" s="548">
        <v>0</v>
      </c>
      <c r="F54" s="336" t="str">
        <f t="shared" si="0"/>
        <v/>
      </c>
      <c r="G54" s="336" t="str">
        <f t="shared" si="1"/>
        <v/>
      </c>
      <c r="H54" s="293" t="str">
        <f t="shared" si="2"/>
        <v>否</v>
      </c>
      <c r="I54" s="276" t="str">
        <f t="shared" si="3"/>
        <v>项</v>
      </c>
      <c r="J54" s="686" t="str">
        <f t="shared" si="4"/>
        <v>212</v>
      </c>
      <c r="K54" s="686" t="str">
        <f t="shared" si="5"/>
        <v>21208</v>
      </c>
      <c r="L54" s="686" t="str">
        <f t="shared" si="6"/>
        <v>2120810</v>
      </c>
      <c r="P54" s="275">
        <v>0</v>
      </c>
    </row>
    <row r="55" s="277" customFormat="1" ht="36" customHeight="1" spans="1:16">
      <c r="A55" s="298">
        <v>2120811</v>
      </c>
      <c r="B55" s="299" t="s">
        <v>1260</v>
      </c>
      <c r="C55" s="561">
        <v>30</v>
      </c>
      <c r="D55" s="561">
        <v>565</v>
      </c>
      <c r="E55" s="478">
        <v>27</v>
      </c>
      <c r="F55" s="336">
        <f t="shared" si="0"/>
        <v>-0.1</v>
      </c>
      <c r="G55" s="336">
        <f t="shared" si="1"/>
        <v>0.047787610619469</v>
      </c>
      <c r="H55" s="293" t="str">
        <f t="shared" si="2"/>
        <v>是</v>
      </c>
      <c r="I55" s="276" t="str">
        <f t="shared" si="3"/>
        <v>项</v>
      </c>
      <c r="J55" s="686" t="str">
        <f t="shared" si="4"/>
        <v>212</v>
      </c>
      <c r="K55" s="686" t="str">
        <f t="shared" si="5"/>
        <v>21208</v>
      </c>
      <c r="L55" s="686" t="str">
        <f t="shared" si="6"/>
        <v>2120811</v>
      </c>
      <c r="P55" s="275"/>
    </row>
    <row r="56" s="277" customFormat="1" ht="36" hidden="1" customHeight="1" spans="1:16">
      <c r="A56" s="298">
        <v>2120813</v>
      </c>
      <c r="B56" s="299" t="s">
        <v>1261</v>
      </c>
      <c r="C56" s="300">
        <v>0</v>
      </c>
      <c r="D56" s="301">
        <v>0</v>
      </c>
      <c r="E56" s="548">
        <v>0</v>
      </c>
      <c r="F56" s="336" t="str">
        <f t="shared" si="0"/>
        <v/>
      </c>
      <c r="G56" s="336" t="str">
        <f t="shared" si="1"/>
        <v/>
      </c>
      <c r="H56" s="293" t="str">
        <f t="shared" si="2"/>
        <v>否</v>
      </c>
      <c r="I56" s="276" t="str">
        <f t="shared" si="3"/>
        <v>项</v>
      </c>
      <c r="J56" s="686" t="str">
        <f t="shared" si="4"/>
        <v>212</v>
      </c>
      <c r="K56" s="686" t="str">
        <f t="shared" si="5"/>
        <v>21208</v>
      </c>
      <c r="L56" s="686" t="str">
        <f t="shared" si="6"/>
        <v>2120813</v>
      </c>
      <c r="P56" s="275">
        <v>0</v>
      </c>
    </row>
    <row r="57" s="275" customFormat="1" ht="36" customHeight="1" spans="1:16">
      <c r="A57" s="298">
        <v>2120814</v>
      </c>
      <c r="B57" s="299" t="s">
        <v>1262</v>
      </c>
      <c r="C57" s="561">
        <v>113</v>
      </c>
      <c r="D57" s="561">
        <v>333</v>
      </c>
      <c r="E57" s="478">
        <v>32</v>
      </c>
      <c r="F57" s="336">
        <f t="shared" si="0"/>
        <v>-0.716814159292035</v>
      </c>
      <c r="G57" s="336">
        <f t="shared" si="1"/>
        <v>0.0960960960960961</v>
      </c>
      <c r="H57" s="293" t="str">
        <f t="shared" si="2"/>
        <v>是</v>
      </c>
      <c r="I57" s="276" t="str">
        <f t="shared" si="3"/>
        <v>项</v>
      </c>
      <c r="J57" s="686" t="str">
        <f t="shared" si="4"/>
        <v>212</v>
      </c>
      <c r="K57" s="686" t="str">
        <f t="shared" si="5"/>
        <v>21208</v>
      </c>
      <c r="L57" s="686" t="str">
        <f t="shared" si="6"/>
        <v>2120814</v>
      </c>
    </row>
    <row r="58" s="275" customFormat="1" ht="36" customHeight="1" spans="1:16">
      <c r="A58" s="298">
        <v>2120816</v>
      </c>
      <c r="B58" s="303" t="s">
        <v>1263</v>
      </c>
      <c r="C58" s="561">
        <v>149</v>
      </c>
      <c r="D58" s="561">
        <v>243</v>
      </c>
      <c r="E58" s="561">
        <v>0</v>
      </c>
      <c r="F58" s="336">
        <f t="shared" si="0"/>
        <v>-1</v>
      </c>
      <c r="G58" s="336">
        <f t="shared" si="1"/>
        <v>0</v>
      </c>
      <c r="H58" s="293" t="str">
        <f t="shared" si="2"/>
        <v>是</v>
      </c>
      <c r="I58" s="276" t="str">
        <f t="shared" si="3"/>
        <v>项</v>
      </c>
      <c r="J58" s="686" t="str">
        <f t="shared" si="4"/>
        <v>212</v>
      </c>
      <c r="K58" s="686" t="str">
        <f t="shared" si="5"/>
        <v>21208</v>
      </c>
      <c r="L58" s="686" t="str">
        <f t="shared" si="6"/>
        <v>2120816</v>
      </c>
    </row>
    <row r="59" s="275" customFormat="1" ht="36" customHeight="1" spans="1:16">
      <c r="A59" s="298">
        <v>2120899</v>
      </c>
      <c r="B59" s="303" t="s">
        <v>1264</v>
      </c>
      <c r="C59" s="561">
        <v>621</v>
      </c>
      <c r="D59" s="561">
        <v>153</v>
      </c>
      <c r="E59" s="478">
        <v>11</v>
      </c>
      <c r="F59" s="336">
        <f t="shared" si="0"/>
        <v>-0.982286634460548</v>
      </c>
      <c r="G59" s="336">
        <f t="shared" si="1"/>
        <v>0.0718954248366013</v>
      </c>
      <c r="H59" s="293" t="str">
        <f t="shared" si="2"/>
        <v>是</v>
      </c>
      <c r="I59" s="276" t="str">
        <f t="shared" si="3"/>
        <v>项</v>
      </c>
      <c r="J59" s="686" t="str">
        <f t="shared" si="4"/>
        <v>212</v>
      </c>
      <c r="K59" s="686" t="str">
        <f t="shared" si="5"/>
        <v>21208</v>
      </c>
      <c r="L59" s="686" t="str">
        <f t="shared" si="6"/>
        <v>2120899</v>
      </c>
    </row>
    <row r="60" s="275" customFormat="1" ht="36" hidden="1" customHeight="1" spans="1:16">
      <c r="A60" s="295">
        <v>21210</v>
      </c>
      <c r="B60" s="296" t="s">
        <v>1265</v>
      </c>
      <c r="C60" s="297">
        <f>SUMIFS(C61:C$279,$I61:$I$279,"项",$K61:$K$279,$A60)</f>
        <v>0</v>
      </c>
      <c r="D60" s="297">
        <f>SUMIFS(D61:D$279,$I61:$I$279,"项",$K61:$K$279,$A60)</f>
        <v>0</v>
      </c>
      <c r="E60" s="297">
        <f>SUMIFS(E61:E$279,$I61:$I$279,"项",$K61:$K$279,$A60)</f>
        <v>0</v>
      </c>
      <c r="F60" s="336" t="str">
        <f t="shared" si="0"/>
        <v/>
      </c>
      <c r="G60" s="336" t="str">
        <f t="shared" si="1"/>
        <v/>
      </c>
      <c r="H60" s="293" t="str">
        <f t="shared" si="2"/>
        <v>否</v>
      </c>
      <c r="I60" s="276" t="str">
        <f t="shared" si="3"/>
        <v>款</v>
      </c>
      <c r="J60" s="686" t="str">
        <f t="shared" si="4"/>
        <v>212</v>
      </c>
      <c r="K60" s="686" t="str">
        <f t="shared" si="5"/>
        <v>21210</v>
      </c>
      <c r="L60" s="686" t="str">
        <f t="shared" si="6"/>
        <v>21210</v>
      </c>
    </row>
    <row r="61" s="275" customFormat="1" ht="36" hidden="1" customHeight="1" spans="1:16">
      <c r="A61" s="298">
        <v>2121001</v>
      </c>
      <c r="B61" s="299" t="s">
        <v>1251</v>
      </c>
      <c r="C61" s="300">
        <v>0</v>
      </c>
      <c r="D61" s="301">
        <v>0</v>
      </c>
      <c r="E61" s="548">
        <v>0</v>
      </c>
      <c r="F61" s="336" t="str">
        <f t="shared" si="0"/>
        <v/>
      </c>
      <c r="G61" s="336" t="str">
        <f t="shared" si="1"/>
        <v/>
      </c>
      <c r="H61" s="293" t="str">
        <f t="shared" si="2"/>
        <v>否</v>
      </c>
      <c r="I61" s="276" t="str">
        <f t="shared" si="3"/>
        <v>项</v>
      </c>
      <c r="J61" s="686" t="str">
        <f t="shared" si="4"/>
        <v>212</v>
      </c>
      <c r="K61" s="686" t="str">
        <f t="shared" si="5"/>
        <v>21210</v>
      </c>
      <c r="L61" s="686" t="str">
        <f t="shared" si="6"/>
        <v>2121001</v>
      </c>
      <c r="P61" s="275">
        <v>0</v>
      </c>
    </row>
    <row r="62" s="277" customFormat="1" ht="36" hidden="1" customHeight="1" spans="1:16">
      <c r="A62" s="298">
        <v>2121002</v>
      </c>
      <c r="B62" s="299" t="s">
        <v>1252</v>
      </c>
      <c r="C62" s="300">
        <v>0</v>
      </c>
      <c r="D62" s="301">
        <v>0</v>
      </c>
      <c r="E62" s="548">
        <v>0</v>
      </c>
      <c r="F62" s="336" t="str">
        <f t="shared" si="0"/>
        <v/>
      </c>
      <c r="G62" s="336" t="str">
        <f t="shared" si="1"/>
        <v/>
      </c>
      <c r="H62" s="293" t="str">
        <f t="shared" si="2"/>
        <v>否</v>
      </c>
      <c r="I62" s="276" t="str">
        <f t="shared" si="3"/>
        <v>项</v>
      </c>
      <c r="J62" s="686" t="str">
        <f t="shared" si="4"/>
        <v>212</v>
      </c>
      <c r="K62" s="686" t="str">
        <f t="shared" si="5"/>
        <v>21210</v>
      </c>
      <c r="L62" s="686" t="str">
        <f t="shared" si="6"/>
        <v>2121002</v>
      </c>
      <c r="P62" s="275">
        <v>0</v>
      </c>
    </row>
    <row r="63" s="275" customFormat="1" ht="36" hidden="1" customHeight="1" spans="1:16">
      <c r="A63" s="298">
        <v>2121099</v>
      </c>
      <c r="B63" s="299" t="s">
        <v>1266</v>
      </c>
      <c r="C63" s="300">
        <v>0</v>
      </c>
      <c r="D63" s="301">
        <v>0</v>
      </c>
      <c r="E63" s="301">
        <v>0</v>
      </c>
      <c r="F63" s="336" t="str">
        <f t="shared" si="0"/>
        <v/>
      </c>
      <c r="G63" s="336" t="str">
        <f t="shared" si="1"/>
        <v/>
      </c>
      <c r="H63" s="293" t="str">
        <f t="shared" si="2"/>
        <v>否</v>
      </c>
      <c r="I63" s="276" t="str">
        <f t="shared" si="3"/>
        <v>项</v>
      </c>
      <c r="J63" s="686" t="str">
        <f t="shared" si="4"/>
        <v>212</v>
      </c>
      <c r="K63" s="686" t="str">
        <f t="shared" si="5"/>
        <v>21210</v>
      </c>
      <c r="L63" s="686" t="str">
        <f t="shared" si="6"/>
        <v>2121099</v>
      </c>
      <c r="P63" s="275">
        <v>0</v>
      </c>
    </row>
    <row r="64" s="275" customFormat="1" ht="36" hidden="1" customHeight="1" spans="1:16">
      <c r="A64" s="295">
        <v>21211</v>
      </c>
      <c r="B64" s="296" t="s">
        <v>1267</v>
      </c>
      <c r="C64" s="297">
        <f>SUMIFS(C65:C$279,$I65:$I$279,"项",$K65:$K$279,$A64)</f>
        <v>0</v>
      </c>
      <c r="D64" s="297">
        <f>SUMIFS(D65:D$279,$I65:$I$279,"项",$K65:$K$279,$A64)</f>
        <v>0</v>
      </c>
      <c r="E64" s="297">
        <f>SUMIFS(E65:E$279,$I65:$I$279,"项",$K65:$K$279,$A64)</f>
        <v>0</v>
      </c>
      <c r="F64" s="336" t="str">
        <f t="shared" si="0"/>
        <v/>
      </c>
      <c r="G64" s="336" t="str">
        <f t="shared" si="1"/>
        <v/>
      </c>
      <c r="H64" s="293" t="str">
        <f t="shared" si="2"/>
        <v>否</v>
      </c>
      <c r="I64" s="276" t="str">
        <f t="shared" si="3"/>
        <v>款</v>
      </c>
      <c r="J64" s="686" t="str">
        <f t="shared" si="4"/>
        <v>212</v>
      </c>
      <c r="K64" s="686" t="str">
        <f t="shared" si="5"/>
        <v>21211</v>
      </c>
      <c r="L64" s="686" t="str">
        <f t="shared" si="6"/>
        <v>21211</v>
      </c>
    </row>
    <row r="65" s="275" customFormat="1" ht="36" customHeight="1" spans="1:16">
      <c r="A65" s="295">
        <v>21213</v>
      </c>
      <c r="B65" s="304" t="s">
        <v>1268</v>
      </c>
      <c r="C65" s="693">
        <f>SUMIFS(C66:C$279,$I66:$I$279,"项",$K66:$K$279,$A65)</f>
        <v>0</v>
      </c>
      <c r="D65" s="693">
        <f>SUMIFS(D66:D$279,$I66:$I$279,"项",$K66:$K$279,$A65)</f>
        <v>243</v>
      </c>
      <c r="E65" s="693">
        <f>SUMIFS(E66:E$279,$I66:$I$279,"项",$K66:$K$279,$A65)</f>
        <v>60</v>
      </c>
      <c r="F65" s="336" t="str">
        <f t="shared" si="0"/>
        <v/>
      </c>
      <c r="G65" s="336">
        <f t="shared" si="1"/>
        <v>0.246913580246914</v>
      </c>
      <c r="H65" s="293" t="str">
        <f t="shared" si="2"/>
        <v>是</v>
      </c>
      <c r="I65" s="276" t="str">
        <f t="shared" si="3"/>
        <v>款</v>
      </c>
      <c r="J65" s="686" t="str">
        <f t="shared" si="4"/>
        <v>212</v>
      </c>
      <c r="K65" s="686" t="str">
        <f t="shared" si="5"/>
        <v>21213</v>
      </c>
      <c r="L65" s="686" t="str">
        <f t="shared" si="6"/>
        <v>21213</v>
      </c>
    </row>
    <row r="66" s="275" customFormat="1" ht="36" hidden="1" customHeight="1" spans="1:16">
      <c r="A66" s="298">
        <v>2121301</v>
      </c>
      <c r="B66" s="299" t="s">
        <v>1269</v>
      </c>
      <c r="C66" s="300">
        <v>0</v>
      </c>
      <c r="D66" s="301">
        <v>0</v>
      </c>
      <c r="E66" s="548">
        <v>0</v>
      </c>
      <c r="F66" s="336" t="str">
        <f t="shared" si="0"/>
        <v/>
      </c>
      <c r="G66" s="336" t="str">
        <f t="shared" si="1"/>
        <v/>
      </c>
      <c r="H66" s="293" t="str">
        <f t="shared" si="2"/>
        <v>否</v>
      </c>
      <c r="I66" s="276" t="str">
        <f t="shared" si="3"/>
        <v>项</v>
      </c>
      <c r="J66" s="686" t="str">
        <f t="shared" si="4"/>
        <v>212</v>
      </c>
      <c r="K66" s="686" t="str">
        <f t="shared" si="5"/>
        <v>21213</v>
      </c>
      <c r="L66" s="686" t="str">
        <f t="shared" si="6"/>
        <v>2121301</v>
      </c>
      <c r="P66" s="275">
        <v>0</v>
      </c>
    </row>
    <row r="67" s="277" customFormat="1" ht="36" customHeight="1" spans="1:16">
      <c r="A67" s="298">
        <v>2121302</v>
      </c>
      <c r="B67" s="299" t="s">
        <v>1270</v>
      </c>
      <c r="C67" s="561">
        <v>0</v>
      </c>
      <c r="D67" s="561">
        <v>145</v>
      </c>
      <c r="E67" s="478">
        <v>60</v>
      </c>
      <c r="F67" s="336" t="str">
        <f t="shared" si="0"/>
        <v/>
      </c>
      <c r="G67" s="336">
        <f t="shared" si="1"/>
        <v>0.413793103448276</v>
      </c>
      <c r="H67" s="293" t="str">
        <f t="shared" si="2"/>
        <v>是</v>
      </c>
      <c r="I67" s="276" t="str">
        <f t="shared" si="3"/>
        <v>项</v>
      </c>
      <c r="J67" s="686" t="str">
        <f t="shared" si="4"/>
        <v>212</v>
      </c>
      <c r="K67" s="686" t="str">
        <f t="shared" si="5"/>
        <v>21213</v>
      </c>
      <c r="L67" s="686" t="str">
        <f t="shared" si="6"/>
        <v>2121302</v>
      </c>
      <c r="P67" s="275"/>
    </row>
    <row r="68" s="275" customFormat="1" ht="36" customHeight="1" spans="1:16">
      <c r="A68" s="298">
        <v>2121303</v>
      </c>
      <c r="B68" s="299" t="s">
        <v>1271</v>
      </c>
      <c r="C68" s="561">
        <v>0</v>
      </c>
      <c r="D68" s="561">
        <v>98</v>
      </c>
      <c r="E68" s="478">
        <v>0</v>
      </c>
      <c r="F68" s="336" t="str">
        <f t="shared" si="0"/>
        <v/>
      </c>
      <c r="G68" s="336">
        <f t="shared" si="1"/>
        <v>0</v>
      </c>
      <c r="H68" s="293" t="str">
        <f t="shared" si="2"/>
        <v>是</v>
      </c>
      <c r="I68" s="276" t="str">
        <f t="shared" si="3"/>
        <v>项</v>
      </c>
      <c r="J68" s="686" t="str">
        <f t="shared" si="4"/>
        <v>212</v>
      </c>
      <c r="K68" s="686" t="str">
        <f t="shared" si="5"/>
        <v>21213</v>
      </c>
      <c r="L68" s="686" t="str">
        <f t="shared" si="6"/>
        <v>2121303</v>
      </c>
    </row>
    <row r="69" s="275" customFormat="1" ht="36" hidden="1" customHeight="1" spans="1:16">
      <c r="A69" s="298">
        <v>2121304</v>
      </c>
      <c r="B69" s="299" t="s">
        <v>1272</v>
      </c>
      <c r="C69" s="300">
        <v>0</v>
      </c>
      <c r="D69" s="301">
        <v>0</v>
      </c>
      <c r="E69" s="301">
        <v>0</v>
      </c>
      <c r="F69" s="336" t="str">
        <f t="shared" ref="F69:F132" si="7">IF(C69&lt;&gt;0,E69/C69-1,"")</f>
        <v/>
      </c>
      <c r="G69" s="336" t="str">
        <f t="shared" ref="G69:G132" si="8">IF(D69&lt;&gt;0,E69/D69,"")</f>
        <v/>
      </c>
      <c r="H69" s="293" t="str">
        <f t="shared" ref="H69:H132" si="9">IF(LEN(A69)=3,"是",IF(B69&lt;&gt;"",IF(SUM(C69:E69)&lt;&gt;0,"是","否"),"是"))</f>
        <v>否</v>
      </c>
      <c r="I69" s="276" t="str">
        <f t="shared" ref="I69:I132" si="10">_xlfn.IFS(LEN(A69)=3,"类",LEN(A69)=5,"款",LEN(A69)=7,"项")</f>
        <v>项</v>
      </c>
      <c r="J69" s="686" t="str">
        <f t="shared" ref="J69:J132" si="11">LEFT(A69,3)</f>
        <v>212</v>
      </c>
      <c r="K69" s="686" t="str">
        <f t="shared" ref="K69:K132" si="12">LEFT(A69,5)</f>
        <v>21213</v>
      </c>
      <c r="L69" s="686" t="str">
        <f t="shared" ref="L69:L132" si="13">LEFT(A69,7)</f>
        <v>2121304</v>
      </c>
      <c r="P69" s="275">
        <v>0</v>
      </c>
    </row>
    <row r="70" s="275" customFormat="1" ht="36" hidden="1" customHeight="1" spans="1:16">
      <c r="A70" s="298">
        <v>2121399</v>
      </c>
      <c r="B70" s="299" t="s">
        <v>1273</v>
      </c>
      <c r="C70" s="300">
        <v>0</v>
      </c>
      <c r="D70" s="301">
        <v>0</v>
      </c>
      <c r="E70" s="548">
        <v>0</v>
      </c>
      <c r="F70" s="336" t="str">
        <f t="shared" si="7"/>
        <v/>
      </c>
      <c r="G70" s="336" t="str">
        <f t="shared" si="8"/>
        <v/>
      </c>
      <c r="H70" s="293" t="str">
        <f t="shared" si="9"/>
        <v>否</v>
      </c>
      <c r="I70" s="276" t="str">
        <f t="shared" si="10"/>
        <v>项</v>
      </c>
      <c r="J70" s="686" t="str">
        <f t="shared" si="11"/>
        <v>212</v>
      </c>
      <c r="K70" s="686" t="str">
        <f t="shared" si="12"/>
        <v>21213</v>
      </c>
      <c r="L70" s="686" t="str">
        <f t="shared" si="13"/>
        <v>2121399</v>
      </c>
      <c r="P70" s="275">
        <v>0</v>
      </c>
    </row>
    <row r="71" s="275" customFormat="1" ht="36" customHeight="1" spans="1:16">
      <c r="A71" s="295">
        <v>21214</v>
      </c>
      <c r="B71" s="304" t="s">
        <v>1274</v>
      </c>
      <c r="C71" s="693">
        <f>SUMIFS(C72:C$279,$I72:$I$279,"项",$K72:$K$279,$A71)</f>
        <v>488</v>
      </c>
      <c r="D71" s="693">
        <f>SUMIFS(D72:D$279,$I72:$I$279,"项",$K72:$K$279,$A71)</f>
        <v>982</v>
      </c>
      <c r="E71" s="693">
        <f>SUMIFS(E72:E$279,$I72:$I$279,"项",$K72:$K$279,$A71)</f>
        <v>466</v>
      </c>
      <c r="F71" s="336">
        <f t="shared" si="7"/>
        <v>-0.0450819672131147</v>
      </c>
      <c r="G71" s="336">
        <f t="shared" si="8"/>
        <v>0.474541751527495</v>
      </c>
      <c r="H71" s="293" t="str">
        <f t="shared" si="9"/>
        <v>是</v>
      </c>
      <c r="I71" s="276" t="str">
        <f t="shared" si="10"/>
        <v>款</v>
      </c>
      <c r="J71" s="686" t="str">
        <f t="shared" si="11"/>
        <v>212</v>
      </c>
      <c r="K71" s="686" t="str">
        <f t="shared" si="12"/>
        <v>21214</v>
      </c>
      <c r="L71" s="686" t="str">
        <f t="shared" si="13"/>
        <v>21214</v>
      </c>
    </row>
    <row r="72" s="277" customFormat="1" ht="36" customHeight="1" spans="1:16">
      <c r="A72" s="298">
        <v>2121401</v>
      </c>
      <c r="B72" s="303" t="s">
        <v>1275</v>
      </c>
      <c r="C72" s="561">
        <v>472</v>
      </c>
      <c r="D72" s="561">
        <v>898</v>
      </c>
      <c r="E72" s="478">
        <v>432</v>
      </c>
      <c r="F72" s="336">
        <f t="shared" si="7"/>
        <v>-0.0847457627118644</v>
      </c>
      <c r="G72" s="336">
        <f t="shared" si="8"/>
        <v>0.481069042316258</v>
      </c>
      <c r="H72" s="293" t="str">
        <f t="shared" si="9"/>
        <v>是</v>
      </c>
      <c r="I72" s="276" t="str">
        <f t="shared" si="10"/>
        <v>项</v>
      </c>
      <c r="J72" s="686" t="str">
        <f t="shared" si="11"/>
        <v>212</v>
      </c>
      <c r="K72" s="686" t="str">
        <f t="shared" si="12"/>
        <v>21214</v>
      </c>
      <c r="L72" s="686" t="str">
        <f t="shared" si="13"/>
        <v>2121401</v>
      </c>
      <c r="P72" s="275"/>
    </row>
    <row r="73" s="275" customFormat="1" ht="36" customHeight="1" spans="1:16">
      <c r="A73" s="298">
        <v>2121402</v>
      </c>
      <c r="B73" s="303" t="s">
        <v>1276</v>
      </c>
      <c r="C73" s="561">
        <v>16</v>
      </c>
      <c r="D73" s="561">
        <v>84</v>
      </c>
      <c r="E73" s="561">
        <v>34</v>
      </c>
      <c r="F73" s="336">
        <f t="shared" si="7"/>
        <v>1.125</v>
      </c>
      <c r="G73" s="336">
        <f t="shared" si="8"/>
        <v>0.404761904761905</v>
      </c>
      <c r="H73" s="293" t="str">
        <f t="shared" si="9"/>
        <v>是</v>
      </c>
      <c r="I73" s="276" t="str">
        <f t="shared" si="10"/>
        <v>项</v>
      </c>
      <c r="J73" s="686" t="str">
        <f t="shared" si="11"/>
        <v>212</v>
      </c>
      <c r="K73" s="686" t="str">
        <f t="shared" si="12"/>
        <v>21214</v>
      </c>
      <c r="L73" s="686" t="str">
        <f t="shared" si="13"/>
        <v>2121402</v>
      </c>
    </row>
    <row r="74" s="275" customFormat="1" ht="36" hidden="1" customHeight="1" spans="1:16">
      <c r="A74" s="298">
        <v>2121499</v>
      </c>
      <c r="B74" s="299" t="s">
        <v>1277</v>
      </c>
      <c r="C74" s="300">
        <v>0</v>
      </c>
      <c r="D74" s="301">
        <v>0</v>
      </c>
      <c r="E74" s="548">
        <v>0</v>
      </c>
      <c r="F74" s="336" t="str">
        <f t="shared" si="7"/>
        <v/>
      </c>
      <c r="G74" s="336" t="str">
        <f t="shared" si="8"/>
        <v/>
      </c>
      <c r="H74" s="293" t="str">
        <f t="shared" si="9"/>
        <v>否</v>
      </c>
      <c r="I74" s="276" t="str">
        <f t="shared" si="10"/>
        <v>项</v>
      </c>
      <c r="J74" s="686" t="str">
        <f t="shared" si="11"/>
        <v>212</v>
      </c>
      <c r="K74" s="686" t="str">
        <f t="shared" si="12"/>
        <v>21214</v>
      </c>
      <c r="L74" s="686" t="str">
        <f t="shared" si="13"/>
        <v>2121499</v>
      </c>
      <c r="P74" s="275">
        <v>0</v>
      </c>
    </row>
    <row r="75" s="275" customFormat="1" ht="36" hidden="1" customHeight="1" spans="1:16">
      <c r="A75" s="295">
        <v>21215</v>
      </c>
      <c r="B75" s="296" t="s">
        <v>1278</v>
      </c>
      <c r="C75" s="297">
        <f>SUMIFS(C76:C$279,$I76:$I$279,"项",$K76:$K$279,$A75)</f>
        <v>0</v>
      </c>
      <c r="D75" s="297">
        <f>SUMIFS(D76:D$279,$I76:$I$279,"项",$K76:$K$279,$A75)</f>
        <v>0</v>
      </c>
      <c r="E75" s="297">
        <f>SUMIFS(E76:E$279,$I76:$I$279,"项",$K76:$K$279,$A75)</f>
        <v>0</v>
      </c>
      <c r="F75" s="336" t="str">
        <f t="shared" si="7"/>
        <v/>
      </c>
      <c r="G75" s="336" t="str">
        <f t="shared" si="8"/>
        <v/>
      </c>
      <c r="H75" s="293" t="str">
        <f t="shared" si="9"/>
        <v>否</v>
      </c>
      <c r="I75" s="276" t="str">
        <f t="shared" si="10"/>
        <v>款</v>
      </c>
      <c r="J75" s="686" t="str">
        <f t="shared" si="11"/>
        <v>212</v>
      </c>
      <c r="K75" s="686" t="str">
        <f t="shared" si="12"/>
        <v>21215</v>
      </c>
      <c r="L75" s="686" t="str">
        <f t="shared" si="13"/>
        <v>21215</v>
      </c>
    </row>
    <row r="76" s="275" customFormat="1" ht="36" hidden="1" customHeight="1" spans="1:16">
      <c r="A76" s="298">
        <v>2121501</v>
      </c>
      <c r="B76" s="299" t="s">
        <v>1251</v>
      </c>
      <c r="C76" s="300">
        <v>0</v>
      </c>
      <c r="D76" s="301">
        <v>0</v>
      </c>
      <c r="E76" s="548">
        <v>0</v>
      </c>
      <c r="F76" s="336" t="str">
        <f t="shared" si="7"/>
        <v/>
      </c>
      <c r="G76" s="336" t="str">
        <f t="shared" si="8"/>
        <v/>
      </c>
      <c r="H76" s="293" t="str">
        <f t="shared" si="9"/>
        <v>否</v>
      </c>
      <c r="I76" s="276" t="str">
        <f t="shared" si="10"/>
        <v>项</v>
      </c>
      <c r="J76" s="686" t="str">
        <f t="shared" si="11"/>
        <v>212</v>
      </c>
      <c r="K76" s="686" t="str">
        <f t="shared" si="12"/>
        <v>21215</v>
      </c>
      <c r="L76" s="686" t="str">
        <f t="shared" si="13"/>
        <v>2121501</v>
      </c>
      <c r="P76" s="275">
        <v>0</v>
      </c>
    </row>
    <row r="77" s="277" customFormat="1" ht="36" hidden="1" customHeight="1" spans="1:16">
      <c r="A77" s="298">
        <v>2121502</v>
      </c>
      <c r="B77" s="299" t="s">
        <v>1252</v>
      </c>
      <c r="C77" s="300">
        <v>0</v>
      </c>
      <c r="D77" s="301">
        <v>0</v>
      </c>
      <c r="E77" s="301">
        <v>0</v>
      </c>
      <c r="F77" s="336" t="str">
        <f t="shared" si="7"/>
        <v/>
      </c>
      <c r="G77" s="336" t="str">
        <f t="shared" si="8"/>
        <v/>
      </c>
      <c r="H77" s="293" t="str">
        <f t="shared" si="9"/>
        <v>否</v>
      </c>
      <c r="I77" s="276" t="str">
        <f t="shared" si="10"/>
        <v>项</v>
      </c>
      <c r="J77" s="686" t="str">
        <f t="shared" si="11"/>
        <v>212</v>
      </c>
      <c r="K77" s="686" t="str">
        <f t="shared" si="12"/>
        <v>21215</v>
      </c>
      <c r="L77" s="686" t="str">
        <f t="shared" si="13"/>
        <v>2121502</v>
      </c>
      <c r="P77" s="275">
        <v>0</v>
      </c>
    </row>
    <row r="78" s="277" customFormat="1" ht="36" hidden="1" customHeight="1" spans="1:16">
      <c r="A78" s="298">
        <v>2121599</v>
      </c>
      <c r="B78" s="299" t="s">
        <v>1279</v>
      </c>
      <c r="C78" s="300">
        <v>0</v>
      </c>
      <c r="D78" s="301">
        <v>0</v>
      </c>
      <c r="E78" s="548">
        <v>0</v>
      </c>
      <c r="F78" s="336" t="str">
        <f t="shared" si="7"/>
        <v/>
      </c>
      <c r="G78" s="336" t="str">
        <f t="shared" si="8"/>
        <v/>
      </c>
      <c r="H78" s="293" t="str">
        <f t="shared" si="9"/>
        <v>否</v>
      </c>
      <c r="I78" s="276" t="str">
        <f t="shared" si="10"/>
        <v>项</v>
      </c>
      <c r="J78" s="686" t="str">
        <f t="shared" si="11"/>
        <v>212</v>
      </c>
      <c r="K78" s="686" t="str">
        <f t="shared" si="12"/>
        <v>21215</v>
      </c>
      <c r="L78" s="686" t="str">
        <f t="shared" si="13"/>
        <v>2121599</v>
      </c>
      <c r="P78" s="275">
        <v>0</v>
      </c>
    </row>
    <row r="79" s="275" customFormat="1" ht="36" hidden="1" customHeight="1" spans="1:16">
      <c r="A79" s="295">
        <v>21216</v>
      </c>
      <c r="B79" s="304" t="s">
        <v>1280</v>
      </c>
      <c r="C79" s="297">
        <f>SUMIFS(C80:C$279,$I80:$I$279,"项",$K80:$K$279,$A79)</f>
        <v>0</v>
      </c>
      <c r="D79" s="297">
        <f>SUMIFS(D80:D$279,$I80:$I$279,"项",$K80:$K$279,$A79)</f>
        <v>0</v>
      </c>
      <c r="E79" s="297">
        <f>SUMIFS(E80:E$279,$I80:$I$279,"项",$K80:$K$279,$A79)</f>
        <v>0</v>
      </c>
      <c r="F79" s="336" t="str">
        <f t="shared" si="7"/>
        <v/>
      </c>
      <c r="G79" s="336" t="str">
        <f t="shared" si="8"/>
        <v/>
      </c>
      <c r="H79" s="293" t="str">
        <f t="shared" si="9"/>
        <v>否</v>
      </c>
      <c r="I79" s="276" t="str">
        <f t="shared" si="10"/>
        <v>款</v>
      </c>
      <c r="J79" s="686" t="str">
        <f t="shared" si="11"/>
        <v>212</v>
      </c>
      <c r="K79" s="686" t="str">
        <f t="shared" si="12"/>
        <v>21216</v>
      </c>
      <c r="L79" s="686" t="str">
        <f t="shared" si="13"/>
        <v>21216</v>
      </c>
    </row>
    <row r="80" s="275" customFormat="1" ht="36" hidden="1" customHeight="1" spans="1:16">
      <c r="A80" s="298">
        <v>2121601</v>
      </c>
      <c r="B80" s="299" t="s">
        <v>1251</v>
      </c>
      <c r="C80" s="300">
        <v>0</v>
      </c>
      <c r="D80" s="301">
        <v>0</v>
      </c>
      <c r="E80" s="548">
        <v>0</v>
      </c>
      <c r="F80" s="336" t="str">
        <f t="shared" si="7"/>
        <v/>
      </c>
      <c r="G80" s="336" t="str">
        <f t="shared" si="8"/>
        <v/>
      </c>
      <c r="H80" s="293" t="str">
        <f t="shared" si="9"/>
        <v>否</v>
      </c>
      <c r="I80" s="276" t="str">
        <f t="shared" si="10"/>
        <v>项</v>
      </c>
      <c r="J80" s="686" t="str">
        <f t="shared" si="11"/>
        <v>212</v>
      </c>
      <c r="K80" s="686" t="str">
        <f t="shared" si="12"/>
        <v>21216</v>
      </c>
      <c r="L80" s="686" t="str">
        <f t="shared" si="13"/>
        <v>2121601</v>
      </c>
      <c r="P80" s="275">
        <v>0</v>
      </c>
    </row>
    <row r="81" s="275" customFormat="1" ht="36" hidden="1" customHeight="1" spans="1:16">
      <c r="A81" s="298">
        <v>2121602</v>
      </c>
      <c r="B81" s="299" t="s">
        <v>1252</v>
      </c>
      <c r="C81" s="300">
        <v>0</v>
      </c>
      <c r="D81" s="301">
        <v>0</v>
      </c>
      <c r="E81" s="301">
        <v>0</v>
      </c>
      <c r="F81" s="336" t="str">
        <f t="shared" si="7"/>
        <v/>
      </c>
      <c r="G81" s="336" t="str">
        <f t="shared" si="8"/>
        <v/>
      </c>
      <c r="H81" s="293" t="str">
        <f t="shared" si="9"/>
        <v>否</v>
      </c>
      <c r="I81" s="276" t="str">
        <f t="shared" si="10"/>
        <v>项</v>
      </c>
      <c r="J81" s="686" t="str">
        <f t="shared" si="11"/>
        <v>212</v>
      </c>
      <c r="K81" s="686" t="str">
        <f t="shared" si="12"/>
        <v>21216</v>
      </c>
      <c r="L81" s="686" t="str">
        <f t="shared" si="13"/>
        <v>2121602</v>
      </c>
      <c r="P81" s="275">
        <v>0</v>
      </c>
    </row>
    <row r="82" s="275" customFormat="1" ht="36" hidden="1" customHeight="1" spans="1:16">
      <c r="A82" s="298">
        <v>2121699</v>
      </c>
      <c r="B82" s="299" t="s">
        <v>1281</v>
      </c>
      <c r="C82" s="300">
        <v>0</v>
      </c>
      <c r="D82" s="301">
        <v>0</v>
      </c>
      <c r="E82" s="548">
        <v>0</v>
      </c>
      <c r="F82" s="336" t="str">
        <f t="shared" si="7"/>
        <v/>
      </c>
      <c r="G82" s="336" t="str">
        <f t="shared" si="8"/>
        <v/>
      </c>
      <c r="H82" s="293" t="str">
        <f t="shared" si="9"/>
        <v>否</v>
      </c>
      <c r="I82" s="276" t="str">
        <f t="shared" si="10"/>
        <v>项</v>
      </c>
      <c r="J82" s="686" t="str">
        <f t="shared" si="11"/>
        <v>212</v>
      </c>
      <c r="K82" s="686" t="str">
        <f t="shared" si="12"/>
        <v>21216</v>
      </c>
      <c r="L82" s="686" t="str">
        <f t="shared" si="13"/>
        <v>2121699</v>
      </c>
      <c r="P82" s="275">
        <v>0</v>
      </c>
    </row>
    <row r="83" s="277" customFormat="1" ht="36" hidden="1" customHeight="1" spans="1:16">
      <c r="A83" s="295">
        <v>21217</v>
      </c>
      <c r="B83" s="296" t="s">
        <v>1282</v>
      </c>
      <c r="C83" s="297">
        <f>SUMIFS(C84:C$279,$I84:$I$279,"项",$K84:$K$279,$A83)</f>
        <v>0</v>
      </c>
      <c r="D83" s="297">
        <f>SUMIFS(D84:D$279,$I84:$I$279,"项",$K84:$K$279,$A83)</f>
        <v>0</v>
      </c>
      <c r="E83" s="297">
        <f>SUMIFS(E84:E$279,$I84:$I$279,"项",$K84:$K$279,$A83)</f>
        <v>0</v>
      </c>
      <c r="F83" s="336" t="str">
        <f t="shared" si="7"/>
        <v/>
      </c>
      <c r="G83" s="336" t="str">
        <f t="shared" si="8"/>
        <v/>
      </c>
      <c r="H83" s="293" t="str">
        <f t="shared" si="9"/>
        <v>否</v>
      </c>
      <c r="I83" s="276" t="str">
        <f t="shared" si="10"/>
        <v>款</v>
      </c>
      <c r="J83" s="686" t="str">
        <f t="shared" si="11"/>
        <v>212</v>
      </c>
      <c r="K83" s="686" t="str">
        <f t="shared" si="12"/>
        <v>21217</v>
      </c>
      <c r="L83" s="686" t="str">
        <f t="shared" si="13"/>
        <v>21217</v>
      </c>
    </row>
    <row r="84" s="275" customFormat="1" ht="36" hidden="1" customHeight="1" spans="1:16">
      <c r="A84" s="298">
        <v>2121701</v>
      </c>
      <c r="B84" s="303" t="s">
        <v>1269</v>
      </c>
      <c r="C84" s="300">
        <v>0</v>
      </c>
      <c r="D84" s="301">
        <v>0</v>
      </c>
      <c r="E84" s="548">
        <v>0</v>
      </c>
      <c r="F84" s="336" t="str">
        <f t="shared" si="7"/>
        <v/>
      </c>
      <c r="G84" s="336" t="str">
        <f t="shared" si="8"/>
        <v/>
      </c>
      <c r="H84" s="293" t="str">
        <f t="shared" si="9"/>
        <v>否</v>
      </c>
      <c r="I84" s="276" t="str">
        <f t="shared" si="10"/>
        <v>项</v>
      </c>
      <c r="J84" s="686" t="str">
        <f t="shared" si="11"/>
        <v>212</v>
      </c>
      <c r="K84" s="686" t="str">
        <f t="shared" si="12"/>
        <v>21217</v>
      </c>
      <c r="L84" s="686" t="str">
        <f t="shared" si="13"/>
        <v>2121701</v>
      </c>
      <c r="P84" s="275">
        <v>0</v>
      </c>
    </row>
    <row r="85" s="275" customFormat="1" ht="36" hidden="1" customHeight="1" spans="1:16">
      <c r="A85" s="298">
        <v>2121702</v>
      </c>
      <c r="B85" s="299" t="s">
        <v>1270</v>
      </c>
      <c r="C85" s="300">
        <v>0</v>
      </c>
      <c r="D85" s="301">
        <v>0</v>
      </c>
      <c r="E85" s="548">
        <v>0</v>
      </c>
      <c r="F85" s="336" t="str">
        <f t="shared" si="7"/>
        <v/>
      </c>
      <c r="G85" s="336" t="str">
        <f t="shared" si="8"/>
        <v/>
      </c>
      <c r="H85" s="293" t="str">
        <f t="shared" si="9"/>
        <v>否</v>
      </c>
      <c r="I85" s="276" t="str">
        <f t="shared" si="10"/>
        <v>项</v>
      </c>
      <c r="J85" s="686" t="str">
        <f t="shared" si="11"/>
        <v>212</v>
      </c>
      <c r="K85" s="686" t="str">
        <f t="shared" si="12"/>
        <v>21217</v>
      </c>
      <c r="L85" s="686" t="str">
        <f t="shared" si="13"/>
        <v>2121702</v>
      </c>
      <c r="P85" s="275">
        <v>0</v>
      </c>
    </row>
    <row r="86" s="275" customFormat="1" ht="36" hidden="1" customHeight="1" spans="1:16">
      <c r="A86" s="298">
        <v>2121703</v>
      </c>
      <c r="B86" s="299" t="s">
        <v>1271</v>
      </c>
      <c r="C86" s="300">
        <v>0</v>
      </c>
      <c r="D86" s="301">
        <v>0</v>
      </c>
      <c r="E86" s="548">
        <v>0</v>
      </c>
      <c r="F86" s="336" t="str">
        <f t="shared" si="7"/>
        <v/>
      </c>
      <c r="G86" s="336" t="str">
        <f t="shared" si="8"/>
        <v/>
      </c>
      <c r="H86" s="293" t="str">
        <f t="shared" si="9"/>
        <v>否</v>
      </c>
      <c r="I86" s="276" t="str">
        <f t="shared" si="10"/>
        <v>项</v>
      </c>
      <c r="J86" s="686" t="str">
        <f t="shared" si="11"/>
        <v>212</v>
      </c>
      <c r="K86" s="686" t="str">
        <f t="shared" si="12"/>
        <v>21217</v>
      </c>
      <c r="L86" s="686" t="str">
        <f t="shared" si="13"/>
        <v>2121703</v>
      </c>
      <c r="P86" s="275">
        <v>0</v>
      </c>
    </row>
    <row r="87" s="275" customFormat="1" ht="36" hidden="1" customHeight="1" spans="1:16">
      <c r="A87" s="298">
        <v>2121704</v>
      </c>
      <c r="B87" s="299" t="s">
        <v>1272</v>
      </c>
      <c r="C87" s="300">
        <v>0</v>
      </c>
      <c r="D87" s="301">
        <v>0</v>
      </c>
      <c r="E87" s="301">
        <v>0</v>
      </c>
      <c r="F87" s="336" t="str">
        <f t="shared" si="7"/>
        <v/>
      </c>
      <c r="G87" s="336" t="str">
        <f t="shared" si="8"/>
        <v/>
      </c>
      <c r="H87" s="293" t="str">
        <f t="shared" si="9"/>
        <v>否</v>
      </c>
      <c r="I87" s="276" t="str">
        <f t="shared" si="10"/>
        <v>项</v>
      </c>
      <c r="J87" s="686" t="str">
        <f t="shared" si="11"/>
        <v>212</v>
      </c>
      <c r="K87" s="686" t="str">
        <f t="shared" si="12"/>
        <v>21217</v>
      </c>
      <c r="L87" s="686" t="str">
        <f t="shared" si="13"/>
        <v>2121704</v>
      </c>
      <c r="P87" s="275">
        <v>0</v>
      </c>
    </row>
    <row r="88" s="277" customFormat="1" ht="36" hidden="1" customHeight="1" spans="1:16">
      <c r="A88" s="298">
        <v>2121799</v>
      </c>
      <c r="B88" s="299" t="s">
        <v>1283</v>
      </c>
      <c r="C88" s="300">
        <v>0</v>
      </c>
      <c r="D88" s="301">
        <v>0</v>
      </c>
      <c r="E88" s="548">
        <v>0</v>
      </c>
      <c r="F88" s="336" t="str">
        <f t="shared" si="7"/>
        <v/>
      </c>
      <c r="G88" s="336" t="str">
        <f t="shared" si="8"/>
        <v/>
      </c>
      <c r="H88" s="293" t="str">
        <f t="shared" si="9"/>
        <v>否</v>
      </c>
      <c r="I88" s="276" t="str">
        <f t="shared" si="10"/>
        <v>项</v>
      </c>
      <c r="J88" s="686" t="str">
        <f t="shared" si="11"/>
        <v>212</v>
      </c>
      <c r="K88" s="686" t="str">
        <f t="shared" si="12"/>
        <v>21217</v>
      </c>
      <c r="L88" s="686" t="str">
        <f t="shared" si="13"/>
        <v>2121799</v>
      </c>
      <c r="P88" s="275">
        <v>0</v>
      </c>
    </row>
    <row r="89" s="275" customFormat="1" ht="36" hidden="1" customHeight="1" spans="1:16">
      <c r="A89" s="295">
        <v>21218</v>
      </c>
      <c r="B89" s="304" t="s">
        <v>1284</v>
      </c>
      <c r="C89" s="297">
        <f>SUMIFS(C90:C$279,$I90:$I$279,"项",$K90:$K$279,$A89)</f>
        <v>0</v>
      </c>
      <c r="D89" s="297">
        <f>SUMIFS(D90:D$279,$I90:$I$279,"项",$K90:$K$279,$A89)</f>
        <v>0</v>
      </c>
      <c r="E89" s="297">
        <f>SUMIFS(E90:E$279,$I90:$I$279,"项",$K90:$K$279,$A89)</f>
        <v>0</v>
      </c>
      <c r="F89" s="336" t="str">
        <f t="shared" si="7"/>
        <v/>
      </c>
      <c r="G89" s="336" t="str">
        <f t="shared" si="8"/>
        <v/>
      </c>
      <c r="H89" s="293" t="str">
        <f t="shared" si="9"/>
        <v>否</v>
      </c>
      <c r="I89" s="276" t="str">
        <f t="shared" si="10"/>
        <v>款</v>
      </c>
      <c r="J89" s="686" t="str">
        <f t="shared" si="11"/>
        <v>212</v>
      </c>
      <c r="K89" s="686" t="str">
        <f t="shared" si="12"/>
        <v>21218</v>
      </c>
      <c r="L89" s="686" t="str">
        <f t="shared" si="13"/>
        <v>21218</v>
      </c>
    </row>
    <row r="90" s="275" customFormat="1" ht="36" hidden="1" customHeight="1" spans="1:16">
      <c r="A90" s="298">
        <v>2121801</v>
      </c>
      <c r="B90" s="303" t="s">
        <v>1275</v>
      </c>
      <c r="C90" s="300">
        <v>0</v>
      </c>
      <c r="D90" s="301">
        <v>0</v>
      </c>
      <c r="E90" s="301">
        <v>0</v>
      </c>
      <c r="F90" s="336" t="str">
        <f t="shared" si="7"/>
        <v/>
      </c>
      <c r="G90" s="336" t="str">
        <f t="shared" si="8"/>
        <v/>
      </c>
      <c r="H90" s="293" t="str">
        <f t="shared" si="9"/>
        <v>否</v>
      </c>
      <c r="I90" s="276" t="str">
        <f t="shared" si="10"/>
        <v>项</v>
      </c>
      <c r="J90" s="686" t="str">
        <f t="shared" si="11"/>
        <v>212</v>
      </c>
      <c r="K90" s="686" t="str">
        <f t="shared" si="12"/>
        <v>21218</v>
      </c>
      <c r="L90" s="686" t="str">
        <f t="shared" si="13"/>
        <v>2121801</v>
      </c>
      <c r="P90" s="275">
        <v>0</v>
      </c>
    </row>
    <row r="91" s="275" customFormat="1" ht="36" hidden="1" customHeight="1" spans="1:16">
      <c r="A91" s="298">
        <v>2121899</v>
      </c>
      <c r="B91" s="303" t="s">
        <v>1285</v>
      </c>
      <c r="C91" s="300">
        <v>0</v>
      </c>
      <c r="D91" s="301">
        <v>0</v>
      </c>
      <c r="E91" s="548">
        <v>0</v>
      </c>
      <c r="F91" s="336" t="str">
        <f t="shared" si="7"/>
        <v/>
      </c>
      <c r="G91" s="336" t="str">
        <f t="shared" si="8"/>
        <v/>
      </c>
      <c r="H91" s="293" t="str">
        <f t="shared" si="9"/>
        <v>否</v>
      </c>
      <c r="I91" s="276" t="str">
        <f t="shared" si="10"/>
        <v>项</v>
      </c>
      <c r="J91" s="686" t="str">
        <f t="shared" si="11"/>
        <v>212</v>
      </c>
      <c r="K91" s="686" t="str">
        <f t="shared" si="12"/>
        <v>21218</v>
      </c>
      <c r="L91" s="686" t="str">
        <f t="shared" si="13"/>
        <v>2121899</v>
      </c>
      <c r="P91" s="275">
        <v>0</v>
      </c>
    </row>
    <row r="92" s="275" customFormat="1" ht="36" hidden="1" customHeight="1" spans="1:16">
      <c r="A92" s="295">
        <v>21219</v>
      </c>
      <c r="B92" s="304" t="s">
        <v>1286</v>
      </c>
      <c r="C92" s="297">
        <f>SUMIFS(C93:C$279,$I93:$I$279,"项",$K93:$K$279,$A92)</f>
        <v>0</v>
      </c>
      <c r="D92" s="297">
        <f>SUMIFS(D93:D$279,$I93:$I$279,"项",$K93:$K$279,$A92)</f>
        <v>0</v>
      </c>
      <c r="E92" s="297">
        <f>SUMIFS(E93:E$279,$I93:$I$279,"项",$K93:$K$279,$A92)</f>
        <v>0</v>
      </c>
      <c r="F92" s="336" t="str">
        <f t="shared" si="7"/>
        <v/>
      </c>
      <c r="G92" s="336" t="str">
        <f t="shared" si="8"/>
        <v/>
      </c>
      <c r="H92" s="293" t="str">
        <f t="shared" si="9"/>
        <v>否</v>
      </c>
      <c r="I92" s="276" t="str">
        <f t="shared" si="10"/>
        <v>款</v>
      </c>
      <c r="J92" s="686" t="str">
        <f t="shared" si="11"/>
        <v>212</v>
      </c>
      <c r="K92" s="686" t="str">
        <f t="shared" si="12"/>
        <v>21219</v>
      </c>
      <c r="L92" s="686" t="str">
        <f t="shared" si="13"/>
        <v>21219</v>
      </c>
    </row>
    <row r="93" s="277" customFormat="1" ht="36" hidden="1" customHeight="1" spans="1:16">
      <c r="A93" s="298">
        <v>2121901</v>
      </c>
      <c r="B93" s="303" t="s">
        <v>1251</v>
      </c>
      <c r="C93" s="300">
        <v>0</v>
      </c>
      <c r="D93" s="301">
        <v>0</v>
      </c>
      <c r="E93" s="548">
        <v>0</v>
      </c>
      <c r="F93" s="336" t="str">
        <f t="shared" si="7"/>
        <v/>
      </c>
      <c r="G93" s="336" t="str">
        <f t="shared" si="8"/>
        <v/>
      </c>
      <c r="H93" s="293" t="str">
        <f t="shared" si="9"/>
        <v>否</v>
      </c>
      <c r="I93" s="276" t="str">
        <f t="shared" si="10"/>
        <v>项</v>
      </c>
      <c r="J93" s="686" t="str">
        <f t="shared" si="11"/>
        <v>212</v>
      </c>
      <c r="K93" s="686" t="str">
        <f t="shared" si="12"/>
        <v>21219</v>
      </c>
      <c r="L93" s="686" t="str">
        <f t="shared" si="13"/>
        <v>2121901</v>
      </c>
      <c r="P93" s="275">
        <v>0</v>
      </c>
    </row>
    <row r="94" s="275" customFormat="1" ht="36" hidden="1" customHeight="1" spans="1:16">
      <c r="A94" s="298">
        <v>2121902</v>
      </c>
      <c r="B94" s="303" t="s">
        <v>1252</v>
      </c>
      <c r="C94" s="300">
        <v>0</v>
      </c>
      <c r="D94" s="301">
        <v>0</v>
      </c>
      <c r="E94" s="548">
        <v>0</v>
      </c>
      <c r="F94" s="336" t="str">
        <f t="shared" si="7"/>
        <v/>
      </c>
      <c r="G94" s="336" t="str">
        <f t="shared" si="8"/>
        <v/>
      </c>
      <c r="H94" s="293" t="str">
        <f t="shared" si="9"/>
        <v>否</v>
      </c>
      <c r="I94" s="276" t="str">
        <f t="shared" si="10"/>
        <v>项</v>
      </c>
      <c r="J94" s="686" t="str">
        <f t="shared" si="11"/>
        <v>212</v>
      </c>
      <c r="K94" s="686" t="str">
        <f t="shared" si="12"/>
        <v>21219</v>
      </c>
      <c r="L94" s="686" t="str">
        <f t="shared" si="13"/>
        <v>2121902</v>
      </c>
      <c r="P94" s="275">
        <v>0</v>
      </c>
    </row>
    <row r="95" s="275" customFormat="1" ht="36" hidden="1" customHeight="1" spans="1:16">
      <c r="A95" s="298">
        <v>2121903</v>
      </c>
      <c r="B95" s="303" t="s">
        <v>1253</v>
      </c>
      <c r="C95" s="300">
        <v>0</v>
      </c>
      <c r="D95" s="301">
        <v>0</v>
      </c>
      <c r="E95" s="548">
        <v>0</v>
      </c>
      <c r="F95" s="336" t="str">
        <f t="shared" si="7"/>
        <v/>
      </c>
      <c r="G95" s="336" t="str">
        <f t="shared" si="8"/>
        <v/>
      </c>
      <c r="H95" s="293" t="str">
        <f t="shared" si="9"/>
        <v>否</v>
      </c>
      <c r="I95" s="276" t="str">
        <f t="shared" si="10"/>
        <v>项</v>
      </c>
      <c r="J95" s="686" t="str">
        <f t="shared" si="11"/>
        <v>212</v>
      </c>
      <c r="K95" s="686" t="str">
        <f t="shared" si="12"/>
        <v>21219</v>
      </c>
      <c r="L95" s="686" t="str">
        <f t="shared" si="13"/>
        <v>2121903</v>
      </c>
      <c r="P95" s="275">
        <v>0</v>
      </c>
    </row>
    <row r="96" s="275" customFormat="1" ht="36" hidden="1" customHeight="1" spans="1:16">
      <c r="A96" s="298">
        <v>2121904</v>
      </c>
      <c r="B96" s="303" t="s">
        <v>1254</v>
      </c>
      <c r="C96" s="300">
        <v>0</v>
      </c>
      <c r="D96" s="301">
        <v>0</v>
      </c>
      <c r="E96" s="548">
        <v>0</v>
      </c>
      <c r="F96" s="336" t="str">
        <f t="shared" si="7"/>
        <v/>
      </c>
      <c r="G96" s="336" t="str">
        <f t="shared" si="8"/>
        <v/>
      </c>
      <c r="H96" s="293" t="str">
        <f t="shared" si="9"/>
        <v>否</v>
      </c>
      <c r="I96" s="276" t="str">
        <f t="shared" si="10"/>
        <v>项</v>
      </c>
      <c r="J96" s="686" t="str">
        <f t="shared" si="11"/>
        <v>212</v>
      </c>
      <c r="K96" s="686" t="str">
        <f t="shared" si="12"/>
        <v>21219</v>
      </c>
      <c r="L96" s="686" t="str">
        <f t="shared" si="13"/>
        <v>2121904</v>
      </c>
      <c r="P96" s="275">
        <v>0</v>
      </c>
    </row>
    <row r="97" s="275" customFormat="1" ht="36" hidden="1" customHeight="1" spans="1:16">
      <c r="A97" s="298">
        <v>2121905</v>
      </c>
      <c r="B97" s="303" t="s">
        <v>1257</v>
      </c>
      <c r="C97" s="300">
        <v>0</v>
      </c>
      <c r="D97" s="301">
        <v>0</v>
      </c>
      <c r="E97" s="548">
        <v>0</v>
      </c>
      <c r="F97" s="336" t="str">
        <f t="shared" si="7"/>
        <v/>
      </c>
      <c r="G97" s="336" t="str">
        <f t="shared" si="8"/>
        <v/>
      </c>
      <c r="H97" s="293" t="str">
        <f t="shared" si="9"/>
        <v>否</v>
      </c>
      <c r="I97" s="276" t="str">
        <f t="shared" si="10"/>
        <v>项</v>
      </c>
      <c r="J97" s="686" t="str">
        <f t="shared" si="11"/>
        <v>212</v>
      </c>
      <c r="K97" s="686" t="str">
        <f t="shared" si="12"/>
        <v>21219</v>
      </c>
      <c r="L97" s="686" t="str">
        <f t="shared" si="13"/>
        <v>2121905</v>
      </c>
      <c r="P97" s="275">
        <v>0</v>
      </c>
    </row>
    <row r="98" s="275" customFormat="1" ht="36" hidden="1" customHeight="1" spans="1:16">
      <c r="A98" s="298">
        <v>2121906</v>
      </c>
      <c r="B98" s="303" t="s">
        <v>1259</v>
      </c>
      <c r="C98" s="300">
        <v>0</v>
      </c>
      <c r="D98" s="301">
        <v>0</v>
      </c>
      <c r="E98" s="548">
        <v>0</v>
      </c>
      <c r="F98" s="336" t="str">
        <f t="shared" si="7"/>
        <v/>
      </c>
      <c r="G98" s="336" t="str">
        <f t="shared" si="8"/>
        <v/>
      </c>
      <c r="H98" s="293" t="str">
        <f t="shared" si="9"/>
        <v>否</v>
      </c>
      <c r="I98" s="276" t="str">
        <f t="shared" si="10"/>
        <v>项</v>
      </c>
      <c r="J98" s="686" t="str">
        <f t="shared" si="11"/>
        <v>212</v>
      </c>
      <c r="K98" s="686" t="str">
        <f t="shared" si="12"/>
        <v>21219</v>
      </c>
      <c r="L98" s="686" t="str">
        <f t="shared" si="13"/>
        <v>2121906</v>
      </c>
      <c r="P98" s="275">
        <v>0</v>
      </c>
    </row>
    <row r="99" s="275" customFormat="1" ht="36" hidden="1" customHeight="1" spans="1:16">
      <c r="A99" s="298">
        <v>2121907</v>
      </c>
      <c r="B99" s="299" t="s">
        <v>1260</v>
      </c>
      <c r="C99" s="300">
        <v>0</v>
      </c>
      <c r="D99" s="301">
        <v>0</v>
      </c>
      <c r="E99" s="301">
        <v>0</v>
      </c>
      <c r="F99" s="336" t="str">
        <f t="shared" si="7"/>
        <v/>
      </c>
      <c r="G99" s="336" t="str">
        <f t="shared" si="8"/>
        <v/>
      </c>
      <c r="H99" s="293" t="str">
        <f t="shared" si="9"/>
        <v>否</v>
      </c>
      <c r="I99" s="276" t="str">
        <f t="shared" si="10"/>
        <v>项</v>
      </c>
      <c r="J99" s="686" t="str">
        <f t="shared" si="11"/>
        <v>212</v>
      </c>
      <c r="K99" s="686" t="str">
        <f t="shared" si="12"/>
        <v>21219</v>
      </c>
      <c r="L99" s="686" t="str">
        <f t="shared" si="13"/>
        <v>2121907</v>
      </c>
      <c r="P99" s="275">
        <v>0</v>
      </c>
    </row>
    <row r="100" s="275" customFormat="1" ht="36" hidden="1" customHeight="1" spans="1:16">
      <c r="A100" s="298">
        <v>2121999</v>
      </c>
      <c r="B100" s="299" t="s">
        <v>1287</v>
      </c>
      <c r="C100" s="300">
        <v>0</v>
      </c>
      <c r="D100" s="301">
        <v>0</v>
      </c>
      <c r="E100" s="301">
        <v>0</v>
      </c>
      <c r="F100" s="336" t="str">
        <f t="shared" si="7"/>
        <v/>
      </c>
      <c r="G100" s="336" t="str">
        <f t="shared" si="8"/>
        <v/>
      </c>
      <c r="H100" s="293" t="str">
        <f t="shared" si="9"/>
        <v>否</v>
      </c>
      <c r="I100" s="276" t="str">
        <f t="shared" si="10"/>
        <v>项</v>
      </c>
      <c r="J100" s="686" t="str">
        <f t="shared" si="11"/>
        <v>212</v>
      </c>
      <c r="K100" s="686" t="str">
        <f t="shared" si="12"/>
        <v>21219</v>
      </c>
      <c r="L100" s="686" t="str">
        <f t="shared" si="13"/>
        <v>2121999</v>
      </c>
      <c r="P100" s="275">
        <v>0</v>
      </c>
    </row>
    <row r="101" s="275" customFormat="1" ht="36" customHeight="1" spans="1:16">
      <c r="A101" s="295" t="s">
        <v>1288</v>
      </c>
      <c r="B101" s="304" t="s">
        <v>1289</v>
      </c>
      <c r="C101" s="693">
        <f>SUMIFS(C102:C$279,$I102:$I$279,"项",$K102:$K$279,$A101)</f>
        <v>475</v>
      </c>
      <c r="D101" s="693">
        <f>SUMIFS(D102:D$279,$I102:$I$279,"项",$K102:$K$279,$A101)</f>
        <v>11325</v>
      </c>
      <c r="E101" s="693">
        <f>SUMIFS(E102:E$279,$I102:$I$279,"项",$K102:$K$279,$A101)</f>
        <v>11325</v>
      </c>
      <c r="F101" s="336">
        <f t="shared" si="7"/>
        <v>22.8421052631579</v>
      </c>
      <c r="G101" s="336">
        <f t="shared" si="8"/>
        <v>1</v>
      </c>
      <c r="H101" s="293" t="str">
        <f t="shared" si="9"/>
        <v>是</v>
      </c>
      <c r="I101" s="276" t="str">
        <f t="shared" si="10"/>
        <v>款</v>
      </c>
      <c r="J101" s="686" t="str">
        <f t="shared" si="11"/>
        <v>212</v>
      </c>
      <c r="K101" s="686" t="str">
        <f t="shared" si="12"/>
        <v>21298</v>
      </c>
      <c r="L101" s="686" t="str">
        <f t="shared" si="13"/>
        <v>21298</v>
      </c>
    </row>
    <row r="102" s="277" customFormat="1" ht="36" customHeight="1" spans="1:16">
      <c r="A102" s="298">
        <v>2129801</v>
      </c>
      <c r="B102" s="299" t="s">
        <v>1290</v>
      </c>
      <c r="C102" s="561">
        <v>475</v>
      </c>
      <c r="D102" s="561">
        <v>11325</v>
      </c>
      <c r="E102" s="478">
        <v>11325</v>
      </c>
      <c r="F102" s="336">
        <f t="shared" si="7"/>
        <v>22.8421052631579</v>
      </c>
      <c r="G102" s="336">
        <f t="shared" si="8"/>
        <v>1</v>
      </c>
      <c r="H102" s="293" t="str">
        <f t="shared" si="9"/>
        <v>是</v>
      </c>
      <c r="I102" s="276" t="str">
        <f t="shared" si="10"/>
        <v>项</v>
      </c>
      <c r="J102" s="686" t="str">
        <f t="shared" si="11"/>
        <v>212</v>
      </c>
      <c r="K102" s="686" t="str">
        <f t="shared" si="12"/>
        <v>21298</v>
      </c>
      <c r="L102" s="686" t="str">
        <f t="shared" si="13"/>
        <v>2129801</v>
      </c>
      <c r="P102" s="275"/>
    </row>
    <row r="103" s="275" customFormat="1" ht="36" hidden="1" customHeight="1" spans="1:16">
      <c r="A103" s="298" t="s">
        <v>1291</v>
      </c>
      <c r="B103" s="299" t="s">
        <v>1121</v>
      </c>
      <c r="C103" s="300">
        <v>0</v>
      </c>
      <c r="D103" s="301">
        <v>0</v>
      </c>
      <c r="E103" s="548">
        <v>0</v>
      </c>
      <c r="F103" s="336" t="str">
        <f t="shared" si="7"/>
        <v/>
      </c>
      <c r="G103" s="336" t="str">
        <f t="shared" si="8"/>
        <v/>
      </c>
      <c r="H103" s="293" t="str">
        <f t="shared" si="9"/>
        <v>否</v>
      </c>
      <c r="I103" s="276" t="str">
        <f t="shared" si="10"/>
        <v>项</v>
      </c>
      <c r="J103" s="686" t="str">
        <f t="shared" si="11"/>
        <v>212</v>
      </c>
      <c r="K103" s="686" t="str">
        <f t="shared" si="12"/>
        <v>21298</v>
      </c>
      <c r="L103" s="686" t="str">
        <f t="shared" si="13"/>
        <v>2129899</v>
      </c>
      <c r="P103" s="275">
        <v>0</v>
      </c>
    </row>
    <row r="104" s="275" customFormat="1" ht="36" customHeight="1" spans="1:16">
      <c r="A104" s="289">
        <v>213</v>
      </c>
      <c r="B104" s="306" t="s">
        <v>1292</v>
      </c>
      <c r="C104" s="353">
        <f>SUMIFS(C105:C$279,$I105:$I$279,"款",$J105:$J$279,$A104)</f>
        <v>729</v>
      </c>
      <c r="D104" s="353">
        <f>SUMIFS(D105:D$279,$I105:$I$279,"款",$J105:$J$279,$A104)</f>
        <v>3349</v>
      </c>
      <c r="E104" s="353">
        <f>SUMIFS(E105:E$279,$I105:$I$279,"款",$J105:$J$279,$A104)</f>
        <v>1266</v>
      </c>
      <c r="F104" s="338">
        <f t="shared" si="7"/>
        <v>0.736625514403292</v>
      </c>
      <c r="G104" s="338">
        <f t="shared" si="8"/>
        <v>0.378023290534488</v>
      </c>
      <c r="H104" s="293" t="str">
        <f t="shared" si="9"/>
        <v>是</v>
      </c>
      <c r="I104" s="276" t="str">
        <f t="shared" si="10"/>
        <v>类</v>
      </c>
      <c r="J104" s="686" t="str">
        <f t="shared" si="11"/>
        <v>213</v>
      </c>
      <c r="K104" s="686" t="str">
        <f t="shared" si="12"/>
        <v>213</v>
      </c>
      <c r="L104" s="686" t="str">
        <f t="shared" si="13"/>
        <v>213</v>
      </c>
    </row>
    <row r="105" s="275" customFormat="1" ht="36" customHeight="1" spans="1:16">
      <c r="A105" s="295">
        <v>21366</v>
      </c>
      <c r="B105" s="296" t="s">
        <v>1293</v>
      </c>
      <c r="C105" s="693">
        <f>SUMIFS(C106:C$279,$I106:$I$279,"项",$K106:$K$279,$A105)</f>
        <v>67</v>
      </c>
      <c r="D105" s="693">
        <f>SUMIFS(D106:D$279,$I106:$I$279,"项",$K106:$K$279,$A105)</f>
        <v>1420</v>
      </c>
      <c r="E105" s="693">
        <f>SUMIFS(E106:E$279,$I106:$I$279,"项",$K106:$K$279,$A105)</f>
        <v>159</v>
      </c>
      <c r="F105" s="336">
        <f t="shared" si="7"/>
        <v>1.37313432835821</v>
      </c>
      <c r="G105" s="336">
        <f t="shared" si="8"/>
        <v>0.111971830985915</v>
      </c>
      <c r="H105" s="293" t="str">
        <f t="shared" si="9"/>
        <v>是</v>
      </c>
      <c r="I105" s="276" t="str">
        <f t="shared" si="10"/>
        <v>款</v>
      </c>
      <c r="J105" s="686" t="str">
        <f t="shared" si="11"/>
        <v>213</v>
      </c>
      <c r="K105" s="686" t="str">
        <f t="shared" si="12"/>
        <v>21366</v>
      </c>
      <c r="L105" s="686" t="str">
        <f t="shared" si="13"/>
        <v>21366</v>
      </c>
    </row>
    <row r="106" s="275" customFormat="1" ht="36" customHeight="1" spans="1:16">
      <c r="A106" s="298">
        <v>2136601</v>
      </c>
      <c r="B106" s="303" t="s">
        <v>1233</v>
      </c>
      <c r="C106" s="561">
        <v>0</v>
      </c>
      <c r="D106" s="561">
        <v>1233</v>
      </c>
      <c r="E106" s="478">
        <v>94</v>
      </c>
      <c r="F106" s="336" t="str">
        <f t="shared" si="7"/>
        <v/>
      </c>
      <c r="G106" s="336">
        <f t="shared" si="8"/>
        <v>0.0762368207623682</v>
      </c>
      <c r="H106" s="293" t="str">
        <f t="shared" si="9"/>
        <v>是</v>
      </c>
      <c r="I106" s="276" t="str">
        <f t="shared" si="10"/>
        <v>项</v>
      </c>
      <c r="J106" s="686" t="str">
        <f t="shared" si="11"/>
        <v>213</v>
      </c>
      <c r="K106" s="686" t="str">
        <f t="shared" si="12"/>
        <v>21366</v>
      </c>
      <c r="L106" s="686" t="str">
        <f t="shared" si="13"/>
        <v>2136601</v>
      </c>
    </row>
    <row r="107" s="275" customFormat="1" ht="36" hidden="1" customHeight="1" spans="1:16">
      <c r="A107" s="298">
        <v>2136602</v>
      </c>
      <c r="B107" s="303" t="s">
        <v>1294</v>
      </c>
      <c r="C107" s="300">
        <v>0</v>
      </c>
      <c r="D107" s="301">
        <v>0</v>
      </c>
      <c r="E107" s="548">
        <v>0</v>
      </c>
      <c r="F107" s="336" t="str">
        <f t="shared" si="7"/>
        <v/>
      </c>
      <c r="G107" s="336" t="str">
        <f t="shared" si="8"/>
        <v/>
      </c>
      <c r="H107" s="293" t="str">
        <f t="shared" si="9"/>
        <v>否</v>
      </c>
      <c r="I107" s="276" t="str">
        <f t="shared" si="10"/>
        <v>项</v>
      </c>
      <c r="J107" s="686" t="str">
        <f t="shared" si="11"/>
        <v>213</v>
      </c>
      <c r="K107" s="686" t="str">
        <f t="shared" si="12"/>
        <v>21366</v>
      </c>
      <c r="L107" s="686" t="str">
        <f t="shared" si="13"/>
        <v>2136602</v>
      </c>
      <c r="P107" s="275">
        <v>0</v>
      </c>
    </row>
    <row r="108" s="275" customFormat="1" ht="36" hidden="1" customHeight="1" spans="1:16">
      <c r="A108" s="298">
        <v>2136603</v>
      </c>
      <c r="B108" s="299" t="s">
        <v>1295</v>
      </c>
      <c r="C108" s="300">
        <v>0</v>
      </c>
      <c r="D108" s="301">
        <v>0</v>
      </c>
      <c r="E108" s="548">
        <v>0</v>
      </c>
      <c r="F108" s="336" t="str">
        <f t="shared" si="7"/>
        <v/>
      </c>
      <c r="G108" s="336" t="str">
        <f t="shared" si="8"/>
        <v/>
      </c>
      <c r="H108" s="293" t="str">
        <f t="shared" si="9"/>
        <v>否</v>
      </c>
      <c r="I108" s="276" t="str">
        <f t="shared" si="10"/>
        <v>项</v>
      </c>
      <c r="J108" s="686" t="str">
        <f t="shared" si="11"/>
        <v>213</v>
      </c>
      <c r="K108" s="686" t="str">
        <f t="shared" si="12"/>
        <v>21366</v>
      </c>
      <c r="L108" s="686" t="str">
        <f t="shared" si="13"/>
        <v>2136603</v>
      </c>
      <c r="P108" s="275">
        <v>0</v>
      </c>
    </row>
    <row r="109" s="277" customFormat="1" ht="36" customHeight="1" spans="1:16">
      <c r="A109" s="298">
        <v>2136699</v>
      </c>
      <c r="B109" s="303" t="s">
        <v>1296</v>
      </c>
      <c r="C109" s="561">
        <v>67</v>
      </c>
      <c r="D109" s="561">
        <v>187</v>
      </c>
      <c r="E109" s="478">
        <v>65</v>
      </c>
      <c r="F109" s="336">
        <f t="shared" si="7"/>
        <v>-0.0298507462686567</v>
      </c>
      <c r="G109" s="336">
        <f t="shared" si="8"/>
        <v>0.347593582887701</v>
      </c>
      <c r="H109" s="293" t="str">
        <f t="shared" si="9"/>
        <v>是</v>
      </c>
      <c r="I109" s="276" t="str">
        <f t="shared" si="10"/>
        <v>项</v>
      </c>
      <c r="J109" s="686" t="str">
        <f t="shared" si="11"/>
        <v>213</v>
      </c>
      <c r="K109" s="686" t="str">
        <f t="shared" si="12"/>
        <v>21366</v>
      </c>
      <c r="L109" s="686" t="str">
        <f t="shared" si="13"/>
        <v>2136699</v>
      </c>
      <c r="P109" s="275"/>
    </row>
    <row r="110" s="275" customFormat="1" ht="36" hidden="1" customHeight="1" spans="1:16">
      <c r="A110" s="295">
        <v>21367</v>
      </c>
      <c r="B110" s="296" t="s">
        <v>1297</v>
      </c>
      <c r="C110" s="297">
        <f>SUMIFS(C111:C$279,$I111:$I$279,"项",$K111:$K$279,$A110)</f>
        <v>0</v>
      </c>
      <c r="D110" s="297">
        <f>SUMIFS(D111:D$279,$I111:$I$279,"项",$K111:$K$279,$A110)</f>
        <v>0</v>
      </c>
      <c r="E110" s="297">
        <f>SUMIFS(E111:E$279,$I111:$I$279,"项",$K111:$K$279,$A110)</f>
        <v>0</v>
      </c>
      <c r="F110" s="336" t="str">
        <f t="shared" si="7"/>
        <v/>
      </c>
      <c r="G110" s="336" t="str">
        <f t="shared" si="8"/>
        <v/>
      </c>
      <c r="H110" s="293" t="str">
        <f t="shared" si="9"/>
        <v>否</v>
      </c>
      <c r="I110" s="276" t="str">
        <f t="shared" si="10"/>
        <v>款</v>
      </c>
      <c r="J110" s="686" t="str">
        <f t="shared" si="11"/>
        <v>213</v>
      </c>
      <c r="K110" s="686" t="str">
        <f t="shared" si="12"/>
        <v>21367</v>
      </c>
      <c r="L110" s="686" t="str">
        <f t="shared" si="13"/>
        <v>21367</v>
      </c>
    </row>
    <row r="111" s="275" customFormat="1" ht="36" hidden="1" customHeight="1" spans="1:16">
      <c r="A111" s="298">
        <v>2136701</v>
      </c>
      <c r="B111" s="299" t="s">
        <v>1233</v>
      </c>
      <c r="C111" s="300">
        <v>0</v>
      </c>
      <c r="D111" s="301">
        <v>0</v>
      </c>
      <c r="E111" s="548">
        <v>0</v>
      </c>
      <c r="F111" s="336" t="str">
        <f t="shared" si="7"/>
        <v/>
      </c>
      <c r="G111" s="336" t="str">
        <f t="shared" si="8"/>
        <v/>
      </c>
      <c r="H111" s="293" t="str">
        <f t="shared" si="9"/>
        <v>否</v>
      </c>
      <c r="I111" s="276" t="str">
        <f t="shared" si="10"/>
        <v>项</v>
      </c>
      <c r="J111" s="686" t="str">
        <f t="shared" si="11"/>
        <v>213</v>
      </c>
      <c r="K111" s="686" t="str">
        <f t="shared" si="12"/>
        <v>21367</v>
      </c>
      <c r="L111" s="686" t="str">
        <f t="shared" si="13"/>
        <v>2136701</v>
      </c>
      <c r="P111" s="275">
        <v>0</v>
      </c>
    </row>
    <row r="112" s="275" customFormat="1" ht="36" hidden="1" customHeight="1" spans="1:16">
      <c r="A112" s="298">
        <v>2136702</v>
      </c>
      <c r="B112" s="299" t="s">
        <v>1294</v>
      </c>
      <c r="C112" s="300">
        <v>0</v>
      </c>
      <c r="D112" s="301">
        <v>0</v>
      </c>
      <c r="E112" s="548">
        <v>0</v>
      </c>
      <c r="F112" s="336" t="str">
        <f t="shared" si="7"/>
        <v/>
      </c>
      <c r="G112" s="336" t="str">
        <f t="shared" si="8"/>
        <v/>
      </c>
      <c r="H112" s="293" t="str">
        <f t="shared" si="9"/>
        <v>否</v>
      </c>
      <c r="I112" s="276" t="str">
        <f t="shared" si="10"/>
        <v>项</v>
      </c>
      <c r="J112" s="686" t="str">
        <f t="shared" si="11"/>
        <v>213</v>
      </c>
      <c r="K112" s="686" t="str">
        <f t="shared" si="12"/>
        <v>21367</v>
      </c>
      <c r="L112" s="686" t="str">
        <f t="shared" si="13"/>
        <v>2136702</v>
      </c>
      <c r="P112" s="275">
        <v>0</v>
      </c>
    </row>
    <row r="113" s="275" customFormat="1" ht="36" hidden="1" customHeight="1" spans="1:16">
      <c r="A113" s="298">
        <v>2136703</v>
      </c>
      <c r="B113" s="299" t="s">
        <v>1298</v>
      </c>
      <c r="C113" s="300">
        <v>0</v>
      </c>
      <c r="D113" s="301">
        <v>0</v>
      </c>
      <c r="E113" s="548">
        <v>0</v>
      </c>
      <c r="F113" s="336" t="str">
        <f t="shared" si="7"/>
        <v/>
      </c>
      <c r="G113" s="336" t="str">
        <f t="shared" si="8"/>
        <v/>
      </c>
      <c r="H113" s="293" t="str">
        <f t="shared" si="9"/>
        <v>否</v>
      </c>
      <c r="I113" s="276" t="str">
        <f t="shared" si="10"/>
        <v>项</v>
      </c>
      <c r="J113" s="686" t="str">
        <f t="shared" si="11"/>
        <v>213</v>
      </c>
      <c r="K113" s="686" t="str">
        <f t="shared" si="12"/>
        <v>21367</v>
      </c>
      <c r="L113" s="686" t="str">
        <f t="shared" si="13"/>
        <v>2136703</v>
      </c>
      <c r="P113" s="275">
        <v>0</v>
      </c>
    </row>
    <row r="114" s="275" customFormat="1" ht="36" hidden="1" customHeight="1" spans="1:16">
      <c r="A114" s="298">
        <v>2136799</v>
      </c>
      <c r="B114" s="303" t="s">
        <v>1299</v>
      </c>
      <c r="C114" s="300">
        <v>0</v>
      </c>
      <c r="D114" s="301">
        <v>0</v>
      </c>
      <c r="E114" s="548">
        <v>0</v>
      </c>
      <c r="F114" s="336" t="str">
        <f t="shared" si="7"/>
        <v/>
      </c>
      <c r="G114" s="336" t="str">
        <f t="shared" si="8"/>
        <v/>
      </c>
      <c r="H114" s="293" t="str">
        <f t="shared" si="9"/>
        <v>否</v>
      </c>
      <c r="I114" s="276" t="str">
        <f t="shared" si="10"/>
        <v>项</v>
      </c>
      <c r="J114" s="686" t="str">
        <f t="shared" si="11"/>
        <v>213</v>
      </c>
      <c r="K114" s="686" t="str">
        <f t="shared" si="12"/>
        <v>21367</v>
      </c>
      <c r="L114" s="686" t="str">
        <f t="shared" si="13"/>
        <v>2136799</v>
      </c>
      <c r="P114" s="275">
        <v>0</v>
      </c>
    </row>
    <row r="115" s="275" customFormat="1" ht="36" hidden="1" customHeight="1" spans="1:16">
      <c r="A115" s="295">
        <v>21369</v>
      </c>
      <c r="B115" s="296" t="s">
        <v>1300</v>
      </c>
      <c r="C115" s="297">
        <f>SUMIFS(C116:C$279,$I116:$I$279,"项",$K116:$K$279,$A115)</f>
        <v>0</v>
      </c>
      <c r="D115" s="297">
        <f>SUMIFS(D116:D$279,$I116:$I$279,"项",$K116:$K$279,$A115)</f>
        <v>0</v>
      </c>
      <c r="E115" s="297">
        <f>SUMIFS(E116:E$279,$I116:$I$279,"项",$K116:$K$279,$A115)</f>
        <v>0</v>
      </c>
      <c r="F115" s="336" t="str">
        <f t="shared" si="7"/>
        <v/>
      </c>
      <c r="G115" s="336" t="str">
        <f t="shared" si="8"/>
        <v/>
      </c>
      <c r="H115" s="293" t="str">
        <f t="shared" si="9"/>
        <v>否</v>
      </c>
      <c r="I115" s="276" t="str">
        <f t="shared" si="10"/>
        <v>款</v>
      </c>
      <c r="J115" s="686" t="str">
        <f t="shared" si="11"/>
        <v>213</v>
      </c>
      <c r="K115" s="686" t="str">
        <f t="shared" si="12"/>
        <v>21369</v>
      </c>
      <c r="L115" s="686" t="str">
        <f t="shared" si="13"/>
        <v>21369</v>
      </c>
    </row>
    <row r="116" s="275" customFormat="1" ht="36" hidden="1" customHeight="1" spans="1:16">
      <c r="A116" s="298">
        <v>2136901</v>
      </c>
      <c r="B116" s="299" t="s">
        <v>1301</v>
      </c>
      <c r="C116" s="300">
        <v>0</v>
      </c>
      <c r="D116" s="301">
        <v>0</v>
      </c>
      <c r="E116" s="548">
        <v>0</v>
      </c>
      <c r="F116" s="336" t="str">
        <f t="shared" si="7"/>
        <v/>
      </c>
      <c r="G116" s="336" t="str">
        <f t="shared" si="8"/>
        <v/>
      </c>
      <c r="H116" s="293" t="str">
        <f t="shared" si="9"/>
        <v>否</v>
      </c>
      <c r="I116" s="276" t="str">
        <f t="shared" si="10"/>
        <v>项</v>
      </c>
      <c r="J116" s="686" t="str">
        <f t="shared" si="11"/>
        <v>213</v>
      </c>
      <c r="K116" s="686" t="str">
        <f t="shared" si="12"/>
        <v>21369</v>
      </c>
      <c r="L116" s="686" t="str">
        <f t="shared" si="13"/>
        <v>2136901</v>
      </c>
      <c r="P116" s="275">
        <v>0</v>
      </c>
    </row>
    <row r="117" s="275" customFormat="1" ht="36" hidden="1" customHeight="1" spans="1:16">
      <c r="A117" s="298">
        <v>2136902</v>
      </c>
      <c r="B117" s="299" t="s">
        <v>1302</v>
      </c>
      <c r="C117" s="300">
        <v>0</v>
      </c>
      <c r="D117" s="301">
        <v>0</v>
      </c>
      <c r="E117" s="548">
        <v>0</v>
      </c>
      <c r="F117" s="336" t="str">
        <f t="shared" si="7"/>
        <v/>
      </c>
      <c r="G117" s="336" t="str">
        <f t="shared" si="8"/>
        <v/>
      </c>
      <c r="H117" s="293" t="str">
        <f t="shared" si="9"/>
        <v>否</v>
      </c>
      <c r="I117" s="276" t="str">
        <f t="shared" si="10"/>
        <v>项</v>
      </c>
      <c r="J117" s="686" t="str">
        <f t="shared" si="11"/>
        <v>213</v>
      </c>
      <c r="K117" s="686" t="str">
        <f t="shared" si="12"/>
        <v>21369</v>
      </c>
      <c r="L117" s="686" t="str">
        <f t="shared" si="13"/>
        <v>2136902</v>
      </c>
      <c r="P117" s="275">
        <v>0</v>
      </c>
    </row>
    <row r="118" s="277" customFormat="1" ht="36" hidden="1" customHeight="1" spans="1:16">
      <c r="A118" s="298">
        <v>2136903</v>
      </c>
      <c r="B118" s="299" t="s">
        <v>1303</v>
      </c>
      <c r="C118" s="300">
        <v>0</v>
      </c>
      <c r="D118" s="301">
        <v>0</v>
      </c>
      <c r="E118" s="301">
        <v>0</v>
      </c>
      <c r="F118" s="336" t="str">
        <f t="shared" si="7"/>
        <v/>
      </c>
      <c r="G118" s="336" t="str">
        <f t="shared" si="8"/>
        <v/>
      </c>
      <c r="H118" s="293" t="str">
        <f t="shared" si="9"/>
        <v>否</v>
      </c>
      <c r="I118" s="276" t="str">
        <f t="shared" si="10"/>
        <v>项</v>
      </c>
      <c r="J118" s="686" t="str">
        <f t="shared" si="11"/>
        <v>213</v>
      </c>
      <c r="K118" s="686" t="str">
        <f t="shared" si="12"/>
        <v>21369</v>
      </c>
      <c r="L118" s="686" t="str">
        <f t="shared" si="13"/>
        <v>2136903</v>
      </c>
      <c r="P118" s="275">
        <v>0</v>
      </c>
    </row>
    <row r="119" s="277" customFormat="1" ht="36" hidden="1" customHeight="1" spans="1:16">
      <c r="A119" s="298">
        <v>2136999</v>
      </c>
      <c r="B119" s="303" t="s">
        <v>1304</v>
      </c>
      <c r="C119" s="300">
        <v>0</v>
      </c>
      <c r="D119" s="301">
        <v>0</v>
      </c>
      <c r="E119" s="548">
        <v>0</v>
      </c>
      <c r="F119" s="336" t="str">
        <f t="shared" si="7"/>
        <v/>
      </c>
      <c r="G119" s="336" t="str">
        <f t="shared" si="8"/>
        <v/>
      </c>
      <c r="H119" s="293" t="str">
        <f t="shared" si="9"/>
        <v>否</v>
      </c>
      <c r="I119" s="276" t="str">
        <f t="shared" si="10"/>
        <v>项</v>
      </c>
      <c r="J119" s="686" t="str">
        <f t="shared" si="11"/>
        <v>213</v>
      </c>
      <c r="K119" s="686" t="str">
        <f t="shared" si="12"/>
        <v>21369</v>
      </c>
      <c r="L119" s="686" t="str">
        <f t="shared" si="13"/>
        <v>2136999</v>
      </c>
      <c r="P119" s="275">
        <v>0</v>
      </c>
    </row>
    <row r="120" s="275" customFormat="1" ht="36" hidden="1" customHeight="1" spans="1:16">
      <c r="A120" s="295">
        <v>21370</v>
      </c>
      <c r="B120" s="296" t="s">
        <v>1305</v>
      </c>
      <c r="C120" s="297">
        <f>SUMIFS(C121:C$279,$I121:$I$279,"项",$K121:$K$279,$A120)</f>
        <v>0</v>
      </c>
      <c r="D120" s="297">
        <f>SUMIFS(D121:D$279,$I121:$I$279,"项",$K121:$K$279,$A120)</f>
        <v>0</v>
      </c>
      <c r="E120" s="297">
        <f>SUMIFS(E121:E$279,$I121:$I$279,"项",$K121:$K$279,$A120)</f>
        <v>0</v>
      </c>
      <c r="F120" s="336" t="str">
        <f t="shared" si="7"/>
        <v/>
      </c>
      <c r="G120" s="336" t="str">
        <f t="shared" si="8"/>
        <v/>
      </c>
      <c r="H120" s="293" t="str">
        <f t="shared" si="9"/>
        <v>否</v>
      </c>
      <c r="I120" s="276" t="str">
        <f t="shared" si="10"/>
        <v>款</v>
      </c>
      <c r="J120" s="686" t="str">
        <f t="shared" si="11"/>
        <v>213</v>
      </c>
      <c r="K120" s="686" t="str">
        <f t="shared" si="12"/>
        <v>21370</v>
      </c>
      <c r="L120" s="686" t="str">
        <f t="shared" si="13"/>
        <v>21370</v>
      </c>
    </row>
    <row r="121" s="275" customFormat="1" ht="36" hidden="1" customHeight="1" spans="1:16">
      <c r="A121" s="298">
        <v>2137001</v>
      </c>
      <c r="B121" s="299" t="s">
        <v>1233</v>
      </c>
      <c r="C121" s="300">
        <v>0</v>
      </c>
      <c r="D121" s="301">
        <v>0</v>
      </c>
      <c r="E121" s="548">
        <v>0</v>
      </c>
      <c r="F121" s="336" t="str">
        <f t="shared" si="7"/>
        <v/>
      </c>
      <c r="G121" s="336" t="str">
        <f t="shared" si="8"/>
        <v/>
      </c>
      <c r="H121" s="293" t="str">
        <f t="shared" si="9"/>
        <v>否</v>
      </c>
      <c r="I121" s="276" t="str">
        <f t="shared" si="10"/>
        <v>项</v>
      </c>
      <c r="J121" s="686" t="str">
        <f t="shared" si="11"/>
        <v>213</v>
      </c>
      <c r="K121" s="686" t="str">
        <f t="shared" si="12"/>
        <v>21370</v>
      </c>
      <c r="L121" s="686" t="str">
        <f t="shared" si="13"/>
        <v>2137001</v>
      </c>
      <c r="P121" s="275">
        <v>0</v>
      </c>
    </row>
    <row r="122" s="275" customFormat="1" ht="36" hidden="1" customHeight="1" spans="1:16">
      <c r="A122" s="298">
        <v>2137099</v>
      </c>
      <c r="B122" s="299" t="s">
        <v>1306</v>
      </c>
      <c r="C122" s="300">
        <v>0</v>
      </c>
      <c r="D122" s="301">
        <v>0</v>
      </c>
      <c r="E122" s="548">
        <v>0</v>
      </c>
      <c r="F122" s="336" t="str">
        <f t="shared" si="7"/>
        <v/>
      </c>
      <c r="G122" s="336" t="str">
        <f t="shared" si="8"/>
        <v/>
      </c>
      <c r="H122" s="293" t="str">
        <f t="shared" si="9"/>
        <v>否</v>
      </c>
      <c r="I122" s="276" t="str">
        <f t="shared" si="10"/>
        <v>项</v>
      </c>
      <c r="J122" s="686" t="str">
        <f t="shared" si="11"/>
        <v>213</v>
      </c>
      <c r="K122" s="686" t="str">
        <f t="shared" si="12"/>
        <v>21370</v>
      </c>
      <c r="L122" s="686" t="str">
        <f t="shared" si="13"/>
        <v>2137099</v>
      </c>
      <c r="P122" s="275">
        <v>0</v>
      </c>
    </row>
    <row r="123" s="275" customFormat="1" ht="36" hidden="1" customHeight="1" spans="1:16">
      <c r="A123" s="295">
        <v>21371</v>
      </c>
      <c r="B123" s="296" t="s">
        <v>1307</v>
      </c>
      <c r="C123" s="297">
        <f>SUMIFS(C124:C$279,$I124:$I$279,"项",$K124:$K$279,$A123)</f>
        <v>0</v>
      </c>
      <c r="D123" s="297">
        <f>SUMIFS(D124:D$279,$I124:$I$279,"项",$K124:$K$279,$A123)</f>
        <v>0</v>
      </c>
      <c r="E123" s="297">
        <f>SUMIFS(E124:E$279,$I124:$I$279,"项",$K124:$K$279,$A123)</f>
        <v>0</v>
      </c>
      <c r="F123" s="336" t="str">
        <f t="shared" si="7"/>
        <v/>
      </c>
      <c r="G123" s="336" t="str">
        <f t="shared" si="8"/>
        <v/>
      </c>
      <c r="H123" s="293" t="str">
        <f t="shared" si="9"/>
        <v>否</v>
      </c>
      <c r="I123" s="276" t="str">
        <f t="shared" si="10"/>
        <v>款</v>
      </c>
      <c r="J123" s="686" t="str">
        <f t="shared" si="11"/>
        <v>213</v>
      </c>
      <c r="K123" s="686" t="str">
        <f t="shared" si="12"/>
        <v>21371</v>
      </c>
      <c r="L123" s="686" t="str">
        <f t="shared" si="13"/>
        <v>21371</v>
      </c>
    </row>
    <row r="124" s="275" customFormat="1" ht="36" hidden="1" customHeight="1" spans="1:16">
      <c r="A124" s="298">
        <v>2137101</v>
      </c>
      <c r="B124" s="303" t="s">
        <v>1301</v>
      </c>
      <c r="C124" s="300">
        <v>0</v>
      </c>
      <c r="D124" s="301">
        <v>0</v>
      </c>
      <c r="E124" s="301">
        <v>0</v>
      </c>
      <c r="F124" s="336" t="str">
        <f t="shared" si="7"/>
        <v/>
      </c>
      <c r="G124" s="336" t="str">
        <f t="shared" si="8"/>
        <v/>
      </c>
      <c r="H124" s="293" t="str">
        <f t="shared" si="9"/>
        <v>否</v>
      </c>
      <c r="I124" s="276" t="str">
        <f t="shared" si="10"/>
        <v>项</v>
      </c>
      <c r="J124" s="686" t="str">
        <f t="shared" si="11"/>
        <v>213</v>
      </c>
      <c r="K124" s="686" t="str">
        <f t="shared" si="12"/>
        <v>21371</v>
      </c>
      <c r="L124" s="686" t="str">
        <f t="shared" si="13"/>
        <v>2137101</v>
      </c>
      <c r="P124" s="275">
        <v>0</v>
      </c>
    </row>
    <row r="125" s="275" customFormat="1" ht="36" hidden="1" customHeight="1" spans="1:16">
      <c r="A125" s="298">
        <v>2137102</v>
      </c>
      <c r="B125" s="299" t="s">
        <v>1308</v>
      </c>
      <c r="C125" s="300">
        <v>0</v>
      </c>
      <c r="D125" s="301">
        <v>0</v>
      </c>
      <c r="E125" s="548">
        <v>0</v>
      </c>
      <c r="F125" s="336" t="str">
        <f t="shared" si="7"/>
        <v/>
      </c>
      <c r="G125" s="336" t="str">
        <f t="shared" si="8"/>
        <v/>
      </c>
      <c r="H125" s="293" t="str">
        <f t="shared" si="9"/>
        <v>否</v>
      </c>
      <c r="I125" s="276" t="str">
        <f t="shared" si="10"/>
        <v>项</v>
      </c>
      <c r="J125" s="686" t="str">
        <f t="shared" si="11"/>
        <v>213</v>
      </c>
      <c r="K125" s="686" t="str">
        <f t="shared" si="12"/>
        <v>21371</v>
      </c>
      <c r="L125" s="686" t="str">
        <f t="shared" si="13"/>
        <v>2137102</v>
      </c>
      <c r="P125" s="275">
        <v>0</v>
      </c>
    </row>
    <row r="126" s="277" customFormat="1" ht="36" hidden="1" customHeight="1" spans="1:16">
      <c r="A126" s="298">
        <v>2137103</v>
      </c>
      <c r="B126" s="299" t="s">
        <v>1303</v>
      </c>
      <c r="C126" s="300">
        <v>0</v>
      </c>
      <c r="D126" s="301">
        <v>0</v>
      </c>
      <c r="E126" s="548">
        <v>0</v>
      </c>
      <c r="F126" s="336" t="str">
        <f t="shared" si="7"/>
        <v/>
      </c>
      <c r="G126" s="336" t="str">
        <f t="shared" si="8"/>
        <v/>
      </c>
      <c r="H126" s="293" t="str">
        <f t="shared" si="9"/>
        <v>否</v>
      </c>
      <c r="I126" s="276" t="str">
        <f t="shared" si="10"/>
        <v>项</v>
      </c>
      <c r="J126" s="686" t="str">
        <f t="shared" si="11"/>
        <v>213</v>
      </c>
      <c r="K126" s="686" t="str">
        <f t="shared" si="12"/>
        <v>21371</v>
      </c>
      <c r="L126" s="686" t="str">
        <f t="shared" si="13"/>
        <v>2137103</v>
      </c>
      <c r="P126" s="275">
        <v>0</v>
      </c>
    </row>
    <row r="127" s="275" customFormat="1" ht="36" hidden="1" customHeight="1" spans="1:16">
      <c r="A127" s="298">
        <v>2137199</v>
      </c>
      <c r="B127" s="299" t="s">
        <v>1309</v>
      </c>
      <c r="C127" s="300">
        <v>0</v>
      </c>
      <c r="D127" s="301">
        <v>0</v>
      </c>
      <c r="E127" s="548">
        <v>0</v>
      </c>
      <c r="F127" s="336" t="str">
        <f t="shared" si="7"/>
        <v/>
      </c>
      <c r="G127" s="336" t="str">
        <f t="shared" si="8"/>
        <v/>
      </c>
      <c r="H127" s="293" t="str">
        <f t="shared" si="9"/>
        <v>否</v>
      </c>
      <c r="I127" s="276" t="str">
        <f t="shared" si="10"/>
        <v>项</v>
      </c>
      <c r="J127" s="686" t="str">
        <f t="shared" si="11"/>
        <v>213</v>
      </c>
      <c r="K127" s="686" t="str">
        <f t="shared" si="12"/>
        <v>21371</v>
      </c>
      <c r="L127" s="686" t="str">
        <f t="shared" si="13"/>
        <v>2137199</v>
      </c>
      <c r="P127" s="275">
        <v>0</v>
      </c>
    </row>
    <row r="128" s="275" customFormat="1" ht="36" customHeight="1" spans="1:16">
      <c r="A128" s="295" t="s">
        <v>1310</v>
      </c>
      <c r="B128" s="296" t="s">
        <v>1311</v>
      </c>
      <c r="C128" s="693">
        <f>SUMIFS(C129:C$279,$I129:$I$279,"项",$K129:$K$279,$A128)</f>
        <v>662</v>
      </c>
      <c r="D128" s="693">
        <f>SUMIFS(D129:D$279,$I129:$I$279,"项",$K129:$K$279,$A128)</f>
        <v>1929</v>
      </c>
      <c r="E128" s="693">
        <f>SUMIFS(E129:E$279,$I129:$I$279,"项",$K129:$K$279,$A128)</f>
        <v>1107</v>
      </c>
      <c r="F128" s="336">
        <f t="shared" si="7"/>
        <v>0.672205438066465</v>
      </c>
      <c r="G128" s="336">
        <f t="shared" si="8"/>
        <v>0.573872472783826</v>
      </c>
      <c r="H128" s="293" t="str">
        <f t="shared" si="9"/>
        <v>是</v>
      </c>
      <c r="I128" s="276" t="str">
        <f t="shared" si="10"/>
        <v>款</v>
      </c>
      <c r="J128" s="686" t="str">
        <f t="shared" si="11"/>
        <v>213</v>
      </c>
      <c r="K128" s="686" t="str">
        <f t="shared" si="12"/>
        <v>21372</v>
      </c>
      <c r="L128" s="686" t="str">
        <f t="shared" si="13"/>
        <v>21372</v>
      </c>
    </row>
    <row r="129" s="277" customFormat="1" ht="36" customHeight="1" spans="1:16">
      <c r="A129" s="298" t="s">
        <v>1312</v>
      </c>
      <c r="B129" s="299" t="s">
        <v>1313</v>
      </c>
      <c r="C129" s="561">
        <v>209</v>
      </c>
      <c r="D129" s="561">
        <v>99</v>
      </c>
      <c r="E129" s="561">
        <v>207</v>
      </c>
      <c r="F129" s="336">
        <f t="shared" si="7"/>
        <v>-0.00956937799043067</v>
      </c>
      <c r="G129" s="336">
        <f t="shared" si="8"/>
        <v>2.09090909090909</v>
      </c>
      <c r="H129" s="293" t="str">
        <f t="shared" si="9"/>
        <v>是</v>
      </c>
      <c r="I129" s="276" t="str">
        <f t="shared" si="10"/>
        <v>项</v>
      </c>
      <c r="J129" s="686" t="str">
        <f t="shared" si="11"/>
        <v>213</v>
      </c>
      <c r="K129" s="686" t="str">
        <f t="shared" si="12"/>
        <v>21372</v>
      </c>
      <c r="L129" s="686" t="str">
        <f t="shared" si="13"/>
        <v>2137201</v>
      </c>
      <c r="P129" s="275"/>
    </row>
    <row r="130" s="277" customFormat="1" ht="36" customHeight="1" spans="1:16">
      <c r="A130" s="298" t="s">
        <v>1314</v>
      </c>
      <c r="B130" s="299" t="s">
        <v>1315</v>
      </c>
      <c r="C130" s="561">
        <v>453</v>
      </c>
      <c r="D130" s="561">
        <v>1830</v>
      </c>
      <c r="E130" s="478">
        <v>900</v>
      </c>
      <c r="F130" s="336">
        <f t="shared" si="7"/>
        <v>0.986754966887417</v>
      </c>
      <c r="G130" s="336">
        <f t="shared" si="8"/>
        <v>0.491803278688525</v>
      </c>
      <c r="H130" s="293" t="str">
        <f t="shared" si="9"/>
        <v>是</v>
      </c>
      <c r="I130" s="276" t="str">
        <f t="shared" si="10"/>
        <v>项</v>
      </c>
      <c r="J130" s="686" t="str">
        <f t="shared" si="11"/>
        <v>213</v>
      </c>
      <c r="K130" s="686" t="str">
        <f t="shared" si="12"/>
        <v>21372</v>
      </c>
      <c r="L130" s="686" t="str">
        <f t="shared" si="13"/>
        <v>2137202</v>
      </c>
      <c r="P130" s="275"/>
    </row>
    <row r="131" s="275" customFormat="1" ht="36" hidden="1" customHeight="1" spans="1:16">
      <c r="A131" s="298" t="s">
        <v>1316</v>
      </c>
      <c r="B131" s="299" t="s">
        <v>1317</v>
      </c>
      <c r="C131" s="300">
        <v>0</v>
      </c>
      <c r="D131" s="301">
        <v>0</v>
      </c>
      <c r="E131" s="548">
        <v>0</v>
      </c>
      <c r="F131" s="336" t="str">
        <f t="shared" si="7"/>
        <v/>
      </c>
      <c r="G131" s="336" t="str">
        <f t="shared" si="8"/>
        <v/>
      </c>
      <c r="H131" s="293" t="str">
        <f t="shared" si="9"/>
        <v>否</v>
      </c>
      <c r="I131" s="276" t="str">
        <f t="shared" si="10"/>
        <v>项</v>
      </c>
      <c r="J131" s="686" t="str">
        <f t="shared" si="11"/>
        <v>213</v>
      </c>
      <c r="K131" s="686" t="str">
        <f t="shared" si="12"/>
        <v>21372</v>
      </c>
      <c r="L131" s="686" t="str">
        <f t="shared" si="13"/>
        <v>2137299</v>
      </c>
      <c r="P131" s="275">
        <v>0</v>
      </c>
    </row>
    <row r="132" s="275" customFormat="1" ht="36" hidden="1" customHeight="1" spans="1:16">
      <c r="A132" s="295" t="s">
        <v>1318</v>
      </c>
      <c r="B132" s="296" t="s">
        <v>1319</v>
      </c>
      <c r="C132" s="297">
        <f>SUMIFS(C133:C$279,$I133:$I$279,"项",$K133:$K$279,$A132)</f>
        <v>0</v>
      </c>
      <c r="D132" s="297">
        <f>SUMIFS(D133:D$279,$I133:$I$279,"项",$K133:$K$279,$A132)</f>
        <v>0</v>
      </c>
      <c r="E132" s="297">
        <f>SUMIFS(E133:E$279,$I133:$I$279,"项",$K133:$K$279,$A132)</f>
        <v>0</v>
      </c>
      <c r="F132" s="336" t="str">
        <f t="shared" si="7"/>
        <v/>
      </c>
      <c r="G132" s="336" t="str">
        <f t="shared" si="8"/>
        <v/>
      </c>
      <c r="H132" s="293" t="str">
        <f t="shared" si="9"/>
        <v>否</v>
      </c>
      <c r="I132" s="276" t="str">
        <f t="shared" si="10"/>
        <v>款</v>
      </c>
      <c r="J132" s="686" t="str">
        <f t="shared" si="11"/>
        <v>213</v>
      </c>
      <c r="K132" s="686" t="str">
        <f t="shared" si="12"/>
        <v>21373</v>
      </c>
      <c r="L132" s="686" t="str">
        <f t="shared" si="13"/>
        <v>21373</v>
      </c>
    </row>
    <row r="133" s="275" customFormat="1" ht="36" hidden="1" customHeight="1" spans="1:16">
      <c r="A133" s="298" t="s">
        <v>1320</v>
      </c>
      <c r="B133" s="303" t="s">
        <v>1313</v>
      </c>
      <c r="C133" s="300">
        <v>0</v>
      </c>
      <c r="D133" s="301">
        <v>0</v>
      </c>
      <c r="E133" s="548">
        <v>0</v>
      </c>
      <c r="F133" s="336" t="str">
        <f t="shared" ref="F133:F196" si="14">IF(C133&lt;&gt;0,E133/C133-1,"")</f>
        <v/>
      </c>
      <c r="G133" s="336" t="str">
        <f t="shared" ref="G133:G196" si="15">IF(D133&lt;&gt;0,E133/D133,"")</f>
        <v/>
      </c>
      <c r="H133" s="293" t="str">
        <f t="shared" ref="H133:H196" si="16">IF(LEN(A133)=3,"是",IF(B133&lt;&gt;"",IF(SUM(C133:E133)&lt;&gt;0,"是","否"),"是"))</f>
        <v>否</v>
      </c>
      <c r="I133" s="276" t="str">
        <f t="shared" ref="I133:I196" si="17">_xlfn.IFS(LEN(A133)=3,"类",LEN(A133)=5,"款",LEN(A133)=7,"项")</f>
        <v>项</v>
      </c>
      <c r="J133" s="686" t="str">
        <f t="shared" ref="J133:J196" si="18">LEFT(A133,3)</f>
        <v>213</v>
      </c>
      <c r="K133" s="686" t="str">
        <f t="shared" ref="K133:K196" si="19">LEFT(A133,5)</f>
        <v>21373</v>
      </c>
      <c r="L133" s="686" t="str">
        <f t="shared" ref="L133:L196" si="20">LEFT(A133,7)</f>
        <v>2137301</v>
      </c>
      <c r="P133" s="275">
        <v>0</v>
      </c>
    </row>
    <row r="134" s="275" customFormat="1" ht="36" hidden="1" customHeight="1" spans="1:16">
      <c r="A134" s="298" t="s">
        <v>1321</v>
      </c>
      <c r="B134" s="299" t="s">
        <v>1315</v>
      </c>
      <c r="C134" s="300">
        <v>0</v>
      </c>
      <c r="D134" s="301">
        <v>0</v>
      </c>
      <c r="E134" s="301">
        <v>0</v>
      </c>
      <c r="F134" s="336" t="str">
        <f t="shared" si="14"/>
        <v/>
      </c>
      <c r="G134" s="336" t="str">
        <f t="shared" si="15"/>
        <v/>
      </c>
      <c r="H134" s="293" t="str">
        <f t="shared" si="16"/>
        <v>否</v>
      </c>
      <c r="I134" s="276" t="str">
        <f t="shared" si="17"/>
        <v>项</v>
      </c>
      <c r="J134" s="686" t="str">
        <f t="shared" si="18"/>
        <v>213</v>
      </c>
      <c r="K134" s="686" t="str">
        <f t="shared" si="19"/>
        <v>21373</v>
      </c>
      <c r="L134" s="686" t="str">
        <f t="shared" si="20"/>
        <v>2137302</v>
      </c>
      <c r="P134" s="275">
        <v>0</v>
      </c>
    </row>
    <row r="135" s="275" customFormat="1" ht="36" hidden="1" customHeight="1" spans="1:16">
      <c r="A135" s="298" t="s">
        <v>1322</v>
      </c>
      <c r="B135" s="299" t="s">
        <v>1323</v>
      </c>
      <c r="C135" s="300">
        <v>0</v>
      </c>
      <c r="D135" s="301">
        <v>0</v>
      </c>
      <c r="E135" s="548">
        <v>0</v>
      </c>
      <c r="F135" s="336" t="str">
        <f t="shared" si="14"/>
        <v/>
      </c>
      <c r="G135" s="336" t="str">
        <f t="shared" si="15"/>
        <v/>
      </c>
      <c r="H135" s="293" t="str">
        <f t="shared" si="16"/>
        <v>否</v>
      </c>
      <c r="I135" s="276" t="str">
        <f t="shared" si="17"/>
        <v>项</v>
      </c>
      <c r="J135" s="686" t="str">
        <f t="shared" si="18"/>
        <v>213</v>
      </c>
      <c r="K135" s="686" t="str">
        <f t="shared" si="19"/>
        <v>21373</v>
      </c>
      <c r="L135" s="686" t="str">
        <f t="shared" si="20"/>
        <v>2137399</v>
      </c>
      <c r="P135" s="275">
        <v>0</v>
      </c>
    </row>
    <row r="136" s="277" customFormat="1" ht="36" hidden="1" customHeight="1" spans="1:16">
      <c r="A136" s="295" t="s">
        <v>1324</v>
      </c>
      <c r="B136" s="296" t="s">
        <v>1325</v>
      </c>
      <c r="C136" s="297">
        <f>SUMIFS(C137:C$279,$I137:$I$279,"项",$K137:$K$279,$A136)</f>
        <v>0</v>
      </c>
      <c r="D136" s="297">
        <f>SUMIFS(D137:D$279,$I137:$I$279,"项",$K137:$K$279,$A136)</f>
        <v>0</v>
      </c>
      <c r="E136" s="297">
        <f>SUMIFS(E137:E$279,$I137:$I$279,"项",$K137:$K$279,$A136)</f>
        <v>0</v>
      </c>
      <c r="F136" s="336" t="str">
        <f t="shared" si="14"/>
        <v/>
      </c>
      <c r="G136" s="336" t="str">
        <f t="shared" si="15"/>
        <v/>
      </c>
      <c r="H136" s="293" t="str">
        <f t="shared" si="16"/>
        <v>否</v>
      </c>
      <c r="I136" s="276" t="str">
        <f t="shared" si="17"/>
        <v>款</v>
      </c>
      <c r="J136" s="686" t="str">
        <f t="shared" si="18"/>
        <v>213</v>
      </c>
      <c r="K136" s="686" t="str">
        <f t="shared" si="19"/>
        <v>21374</v>
      </c>
      <c r="L136" s="686" t="str">
        <f t="shared" si="20"/>
        <v>21374</v>
      </c>
    </row>
    <row r="137" s="275" customFormat="1" ht="36" hidden="1" customHeight="1" spans="1:16">
      <c r="A137" s="298" t="s">
        <v>1326</v>
      </c>
      <c r="B137" s="299" t="s">
        <v>1315</v>
      </c>
      <c r="C137" s="300">
        <v>0</v>
      </c>
      <c r="D137" s="301">
        <v>0</v>
      </c>
      <c r="E137" s="548">
        <v>0</v>
      </c>
      <c r="F137" s="336" t="str">
        <f t="shared" si="14"/>
        <v/>
      </c>
      <c r="G137" s="336" t="str">
        <f t="shared" si="15"/>
        <v/>
      </c>
      <c r="H137" s="293" t="str">
        <f t="shared" si="16"/>
        <v>否</v>
      </c>
      <c r="I137" s="276" t="str">
        <f t="shared" si="17"/>
        <v>项</v>
      </c>
      <c r="J137" s="686" t="str">
        <f t="shared" si="18"/>
        <v>213</v>
      </c>
      <c r="K137" s="686" t="str">
        <f t="shared" si="19"/>
        <v>21374</v>
      </c>
      <c r="L137" s="686" t="str">
        <f t="shared" si="20"/>
        <v>2137401</v>
      </c>
      <c r="P137" s="275">
        <v>0</v>
      </c>
    </row>
    <row r="138" s="277" customFormat="1" ht="36" hidden="1" customHeight="1" spans="1:16">
      <c r="A138" s="298" t="s">
        <v>1327</v>
      </c>
      <c r="B138" s="299" t="s">
        <v>1328</v>
      </c>
      <c r="C138" s="300">
        <v>0</v>
      </c>
      <c r="D138" s="301">
        <v>0</v>
      </c>
      <c r="E138" s="548">
        <v>0</v>
      </c>
      <c r="F138" s="336" t="str">
        <f t="shared" si="14"/>
        <v/>
      </c>
      <c r="G138" s="336" t="str">
        <f t="shared" si="15"/>
        <v/>
      </c>
      <c r="H138" s="293" t="str">
        <f t="shared" si="16"/>
        <v>否</v>
      </c>
      <c r="I138" s="276" t="str">
        <f t="shared" si="17"/>
        <v>项</v>
      </c>
      <c r="J138" s="686" t="str">
        <f t="shared" si="18"/>
        <v>213</v>
      </c>
      <c r="K138" s="686" t="str">
        <f t="shared" si="19"/>
        <v>21374</v>
      </c>
      <c r="L138" s="686" t="str">
        <f t="shared" si="20"/>
        <v>2137499</v>
      </c>
      <c r="P138" s="275">
        <v>0</v>
      </c>
    </row>
    <row r="139" s="275" customFormat="1" ht="36" customHeight="1" spans="1:16">
      <c r="A139" s="289">
        <v>214</v>
      </c>
      <c r="B139" s="306" t="s">
        <v>1329</v>
      </c>
      <c r="C139" s="353">
        <f>SUMIFS(C140:C$279,$I140:$I$279,"款",$J140:$J$279,$A139)</f>
        <v>0</v>
      </c>
      <c r="D139" s="353">
        <f>SUMIFS(D140:D$279,$I140:$I$279,"款",$J140:$J$279,$A139)</f>
        <v>0</v>
      </c>
      <c r="E139" s="353">
        <f>SUMIFS(E140:E$279,$I140:$I$279,"款",$J140:$J$279,$A139)</f>
        <v>0</v>
      </c>
      <c r="F139" s="338" t="str">
        <f t="shared" si="14"/>
        <v/>
      </c>
      <c r="G139" s="338" t="str">
        <f t="shared" si="15"/>
        <v/>
      </c>
      <c r="H139" s="293" t="str">
        <f t="shared" si="16"/>
        <v>是</v>
      </c>
      <c r="I139" s="276" t="str">
        <f t="shared" si="17"/>
        <v>类</v>
      </c>
      <c r="J139" s="686" t="str">
        <f t="shared" si="18"/>
        <v>214</v>
      </c>
      <c r="K139" s="686" t="str">
        <f t="shared" si="19"/>
        <v>214</v>
      </c>
      <c r="L139" s="686" t="str">
        <f t="shared" si="20"/>
        <v>214</v>
      </c>
    </row>
    <row r="140" s="275" customFormat="1" ht="36" hidden="1" customHeight="1" spans="1:16">
      <c r="A140" s="295">
        <v>21460</v>
      </c>
      <c r="B140" s="304" t="s">
        <v>1330</v>
      </c>
      <c r="C140" s="297">
        <f>SUMIFS(C141:C$279,$I141:$I$279,"项",$K141:$K$279,$A140)</f>
        <v>0</v>
      </c>
      <c r="D140" s="297">
        <f>SUMIFS(D141:D$279,$I141:$I$279,"项",$K141:$K$279,$A140)</f>
        <v>0</v>
      </c>
      <c r="E140" s="297">
        <f>SUMIFS(E141:E$279,$I141:$I$279,"项",$K141:$K$279,$A140)</f>
        <v>0</v>
      </c>
      <c r="F140" s="336" t="str">
        <f t="shared" si="14"/>
        <v/>
      </c>
      <c r="G140" s="336" t="str">
        <f t="shared" si="15"/>
        <v/>
      </c>
      <c r="H140" s="293" t="str">
        <f t="shared" si="16"/>
        <v>否</v>
      </c>
      <c r="I140" s="276" t="str">
        <f t="shared" si="17"/>
        <v>款</v>
      </c>
      <c r="J140" s="686" t="str">
        <f t="shared" si="18"/>
        <v>214</v>
      </c>
      <c r="K140" s="686" t="str">
        <f t="shared" si="19"/>
        <v>21460</v>
      </c>
      <c r="L140" s="686" t="str">
        <f t="shared" si="20"/>
        <v>21460</v>
      </c>
    </row>
    <row r="141" s="275" customFormat="1" ht="36" hidden="1" customHeight="1" spans="1:16">
      <c r="A141" s="298">
        <v>2146001</v>
      </c>
      <c r="B141" s="299" t="s">
        <v>1331</v>
      </c>
      <c r="C141" s="300">
        <v>0</v>
      </c>
      <c r="D141" s="301">
        <v>0</v>
      </c>
      <c r="E141" s="548">
        <v>0</v>
      </c>
      <c r="F141" s="336" t="str">
        <f t="shared" si="14"/>
        <v/>
      </c>
      <c r="G141" s="336" t="str">
        <f t="shared" si="15"/>
        <v/>
      </c>
      <c r="H141" s="293" t="str">
        <f t="shared" si="16"/>
        <v>否</v>
      </c>
      <c r="I141" s="276" t="str">
        <f t="shared" si="17"/>
        <v>项</v>
      </c>
      <c r="J141" s="686" t="str">
        <f t="shared" si="18"/>
        <v>214</v>
      </c>
      <c r="K141" s="686" t="str">
        <f t="shared" si="19"/>
        <v>21460</v>
      </c>
      <c r="L141" s="686" t="str">
        <f t="shared" si="20"/>
        <v>2146001</v>
      </c>
      <c r="P141" s="275">
        <v>0</v>
      </c>
    </row>
    <row r="142" s="275" customFormat="1" ht="36" hidden="1" customHeight="1" spans="1:16">
      <c r="A142" s="298">
        <v>2146002</v>
      </c>
      <c r="B142" s="299" t="s">
        <v>1332</v>
      </c>
      <c r="C142" s="300">
        <v>0</v>
      </c>
      <c r="D142" s="301">
        <v>0</v>
      </c>
      <c r="E142" s="548">
        <v>0</v>
      </c>
      <c r="F142" s="336" t="str">
        <f t="shared" si="14"/>
        <v/>
      </c>
      <c r="G142" s="336" t="str">
        <f t="shared" si="15"/>
        <v/>
      </c>
      <c r="H142" s="293" t="str">
        <f t="shared" si="16"/>
        <v>否</v>
      </c>
      <c r="I142" s="276" t="str">
        <f t="shared" si="17"/>
        <v>项</v>
      </c>
      <c r="J142" s="686" t="str">
        <f t="shared" si="18"/>
        <v>214</v>
      </c>
      <c r="K142" s="686" t="str">
        <f t="shared" si="19"/>
        <v>21460</v>
      </c>
      <c r="L142" s="686" t="str">
        <f t="shared" si="20"/>
        <v>2146002</v>
      </c>
      <c r="P142" s="275">
        <v>0</v>
      </c>
    </row>
    <row r="143" s="275" customFormat="1" ht="36" hidden="1" customHeight="1" spans="1:16">
      <c r="A143" s="298">
        <v>2146003</v>
      </c>
      <c r="B143" s="299" t="s">
        <v>1333</v>
      </c>
      <c r="C143" s="300">
        <v>0</v>
      </c>
      <c r="D143" s="301">
        <v>0</v>
      </c>
      <c r="E143" s="548">
        <v>0</v>
      </c>
      <c r="F143" s="336" t="str">
        <f t="shared" si="14"/>
        <v/>
      </c>
      <c r="G143" s="336" t="str">
        <f t="shared" si="15"/>
        <v/>
      </c>
      <c r="H143" s="293" t="str">
        <f t="shared" si="16"/>
        <v>否</v>
      </c>
      <c r="I143" s="276" t="str">
        <f t="shared" si="17"/>
        <v>项</v>
      </c>
      <c r="J143" s="686" t="str">
        <f t="shared" si="18"/>
        <v>214</v>
      </c>
      <c r="K143" s="686" t="str">
        <f t="shared" si="19"/>
        <v>21460</v>
      </c>
      <c r="L143" s="686" t="str">
        <f t="shared" si="20"/>
        <v>2146003</v>
      </c>
      <c r="P143" s="275">
        <v>0</v>
      </c>
    </row>
    <row r="144" s="275" customFormat="1" ht="36" hidden="1" customHeight="1" spans="1:16">
      <c r="A144" s="298">
        <v>2146099</v>
      </c>
      <c r="B144" s="299" t="s">
        <v>1334</v>
      </c>
      <c r="C144" s="300">
        <v>0</v>
      </c>
      <c r="D144" s="301">
        <v>0</v>
      </c>
      <c r="E144" s="548">
        <v>0</v>
      </c>
      <c r="F144" s="336" t="str">
        <f t="shared" si="14"/>
        <v/>
      </c>
      <c r="G144" s="336" t="str">
        <f t="shared" si="15"/>
        <v/>
      </c>
      <c r="H144" s="293" t="str">
        <f t="shared" si="16"/>
        <v>否</v>
      </c>
      <c r="I144" s="276" t="str">
        <f t="shared" si="17"/>
        <v>项</v>
      </c>
      <c r="J144" s="686" t="str">
        <f t="shared" si="18"/>
        <v>214</v>
      </c>
      <c r="K144" s="686" t="str">
        <f t="shared" si="19"/>
        <v>21460</v>
      </c>
      <c r="L144" s="686" t="str">
        <f t="shared" si="20"/>
        <v>2146099</v>
      </c>
      <c r="P144" s="275">
        <v>0</v>
      </c>
    </row>
    <row r="145" s="275" customFormat="1" ht="36" hidden="1" customHeight="1" spans="1:16">
      <c r="A145" s="295">
        <v>21462</v>
      </c>
      <c r="B145" s="296" t="s">
        <v>1335</v>
      </c>
      <c r="C145" s="297">
        <f>SUMIFS(C146:C$279,$I146:$I$279,"项",$K146:$K$279,$A145)</f>
        <v>0</v>
      </c>
      <c r="D145" s="297">
        <f>SUMIFS(D146:D$279,$I146:$I$279,"项",$K146:$K$279,$A145)</f>
        <v>0</v>
      </c>
      <c r="E145" s="297">
        <f>SUMIFS(E146:E$279,$I146:$I$279,"项",$K146:$K$279,$A145)</f>
        <v>0</v>
      </c>
      <c r="F145" s="336" t="str">
        <f t="shared" si="14"/>
        <v/>
      </c>
      <c r="G145" s="336" t="str">
        <f t="shared" si="15"/>
        <v/>
      </c>
      <c r="H145" s="293" t="str">
        <f t="shared" si="16"/>
        <v>否</v>
      </c>
      <c r="I145" s="276" t="str">
        <f t="shared" si="17"/>
        <v>款</v>
      </c>
      <c r="J145" s="686" t="str">
        <f t="shared" si="18"/>
        <v>214</v>
      </c>
      <c r="K145" s="686" t="str">
        <f t="shared" si="19"/>
        <v>21462</v>
      </c>
      <c r="L145" s="686" t="str">
        <f t="shared" si="20"/>
        <v>21462</v>
      </c>
    </row>
    <row r="146" s="275" customFormat="1" ht="36" hidden="1" customHeight="1" spans="1:16">
      <c r="A146" s="298">
        <v>2146201</v>
      </c>
      <c r="B146" s="299" t="s">
        <v>1333</v>
      </c>
      <c r="C146" s="300">
        <v>0</v>
      </c>
      <c r="D146" s="301">
        <v>0</v>
      </c>
      <c r="E146" s="548">
        <v>0</v>
      </c>
      <c r="F146" s="336" t="str">
        <f t="shared" si="14"/>
        <v/>
      </c>
      <c r="G146" s="336" t="str">
        <f t="shared" si="15"/>
        <v/>
      </c>
      <c r="H146" s="293" t="str">
        <f t="shared" si="16"/>
        <v>否</v>
      </c>
      <c r="I146" s="276" t="str">
        <f t="shared" si="17"/>
        <v>项</v>
      </c>
      <c r="J146" s="686" t="str">
        <f t="shared" si="18"/>
        <v>214</v>
      </c>
      <c r="K146" s="686" t="str">
        <f t="shared" si="19"/>
        <v>21462</v>
      </c>
      <c r="L146" s="686" t="str">
        <f t="shared" si="20"/>
        <v>2146201</v>
      </c>
      <c r="P146" s="275">
        <v>0</v>
      </c>
    </row>
    <row r="147" s="277" customFormat="1" ht="36" hidden="1" customHeight="1" spans="1:16">
      <c r="A147" s="298">
        <v>2146202</v>
      </c>
      <c r="B147" s="299" t="s">
        <v>1336</v>
      </c>
      <c r="C147" s="300">
        <v>0</v>
      </c>
      <c r="D147" s="301">
        <v>0</v>
      </c>
      <c r="E147" s="548">
        <v>0</v>
      </c>
      <c r="F147" s="336" t="str">
        <f t="shared" si="14"/>
        <v/>
      </c>
      <c r="G147" s="336" t="str">
        <f t="shared" si="15"/>
        <v/>
      </c>
      <c r="H147" s="293" t="str">
        <f t="shared" si="16"/>
        <v>否</v>
      </c>
      <c r="I147" s="276" t="str">
        <f t="shared" si="17"/>
        <v>项</v>
      </c>
      <c r="J147" s="686" t="str">
        <f t="shared" si="18"/>
        <v>214</v>
      </c>
      <c r="K147" s="686" t="str">
        <f t="shared" si="19"/>
        <v>21462</v>
      </c>
      <c r="L147" s="686" t="str">
        <f t="shared" si="20"/>
        <v>2146202</v>
      </c>
      <c r="P147" s="275">
        <v>0</v>
      </c>
    </row>
    <row r="148" s="275" customFormat="1" ht="36" hidden="1" customHeight="1" spans="1:16">
      <c r="A148" s="298">
        <v>2146203</v>
      </c>
      <c r="B148" s="299" t="s">
        <v>1337</v>
      </c>
      <c r="C148" s="300">
        <v>0</v>
      </c>
      <c r="D148" s="301">
        <v>0</v>
      </c>
      <c r="E148" s="301">
        <v>0</v>
      </c>
      <c r="F148" s="336" t="str">
        <f t="shared" si="14"/>
        <v/>
      </c>
      <c r="G148" s="336" t="str">
        <f t="shared" si="15"/>
        <v/>
      </c>
      <c r="H148" s="293" t="str">
        <f t="shared" si="16"/>
        <v>否</v>
      </c>
      <c r="I148" s="276" t="str">
        <f t="shared" si="17"/>
        <v>项</v>
      </c>
      <c r="J148" s="686" t="str">
        <f t="shared" si="18"/>
        <v>214</v>
      </c>
      <c r="K148" s="686" t="str">
        <f t="shared" si="19"/>
        <v>21462</v>
      </c>
      <c r="L148" s="686" t="str">
        <f t="shared" si="20"/>
        <v>2146203</v>
      </c>
      <c r="P148" s="275">
        <v>0</v>
      </c>
    </row>
    <row r="149" s="275" customFormat="1" ht="36" hidden="1" customHeight="1" spans="1:16">
      <c r="A149" s="298">
        <v>2146299</v>
      </c>
      <c r="B149" s="303" t="s">
        <v>1338</v>
      </c>
      <c r="C149" s="300">
        <v>0</v>
      </c>
      <c r="D149" s="301">
        <v>0</v>
      </c>
      <c r="E149" s="548">
        <v>0</v>
      </c>
      <c r="F149" s="336" t="str">
        <f t="shared" si="14"/>
        <v/>
      </c>
      <c r="G149" s="336" t="str">
        <f t="shared" si="15"/>
        <v/>
      </c>
      <c r="H149" s="293" t="str">
        <f t="shared" si="16"/>
        <v>否</v>
      </c>
      <c r="I149" s="276" t="str">
        <f t="shared" si="17"/>
        <v>项</v>
      </c>
      <c r="J149" s="686" t="str">
        <f t="shared" si="18"/>
        <v>214</v>
      </c>
      <c r="K149" s="686" t="str">
        <f t="shared" si="19"/>
        <v>21462</v>
      </c>
      <c r="L149" s="686" t="str">
        <f t="shared" si="20"/>
        <v>2146299</v>
      </c>
      <c r="P149" s="275">
        <v>0</v>
      </c>
    </row>
    <row r="150" s="275" customFormat="1" ht="36" hidden="1" customHeight="1" spans="1:16">
      <c r="A150" s="295">
        <v>21463</v>
      </c>
      <c r="B150" s="304" t="s">
        <v>1339</v>
      </c>
      <c r="C150" s="297">
        <f>SUMIFS(C151:C$279,$I151:$I$279,"项",$K151:$K$279,$A150)</f>
        <v>0</v>
      </c>
      <c r="D150" s="297">
        <f>SUMIFS(D151:D$279,$I151:$I$279,"项",$K151:$K$279,$A150)</f>
        <v>0</v>
      </c>
      <c r="E150" s="297">
        <f>SUMIFS(E151:E$279,$I151:$I$279,"项",$K151:$K$279,$A150)</f>
        <v>0</v>
      </c>
      <c r="F150" s="336" t="str">
        <f t="shared" si="14"/>
        <v/>
      </c>
      <c r="G150" s="336" t="str">
        <f t="shared" si="15"/>
        <v/>
      </c>
      <c r="H150" s="293" t="str">
        <f t="shared" si="16"/>
        <v>否</v>
      </c>
      <c r="I150" s="276" t="str">
        <f t="shared" si="17"/>
        <v>款</v>
      </c>
      <c r="J150" s="686" t="str">
        <f t="shared" si="18"/>
        <v>214</v>
      </c>
      <c r="K150" s="686" t="str">
        <f t="shared" si="19"/>
        <v>21463</v>
      </c>
      <c r="L150" s="686" t="str">
        <f t="shared" si="20"/>
        <v>21463</v>
      </c>
    </row>
    <row r="151" s="275" customFormat="1" ht="36" hidden="1" customHeight="1" spans="1:16">
      <c r="A151" s="298">
        <v>2146301</v>
      </c>
      <c r="B151" s="299" t="s">
        <v>1340</v>
      </c>
      <c r="C151" s="300">
        <v>0</v>
      </c>
      <c r="D151" s="301">
        <v>0</v>
      </c>
      <c r="E151" s="548">
        <v>0</v>
      </c>
      <c r="F151" s="336" t="str">
        <f t="shared" si="14"/>
        <v/>
      </c>
      <c r="G151" s="336" t="str">
        <f t="shared" si="15"/>
        <v/>
      </c>
      <c r="H151" s="293" t="str">
        <f t="shared" si="16"/>
        <v>否</v>
      </c>
      <c r="I151" s="276" t="str">
        <f t="shared" si="17"/>
        <v>项</v>
      </c>
      <c r="J151" s="686" t="str">
        <f t="shared" si="18"/>
        <v>214</v>
      </c>
      <c r="K151" s="686" t="str">
        <f t="shared" si="19"/>
        <v>21463</v>
      </c>
      <c r="L151" s="686" t="str">
        <f t="shared" si="20"/>
        <v>2146301</v>
      </c>
      <c r="P151" s="275">
        <v>0</v>
      </c>
    </row>
    <row r="152" s="275" customFormat="1" ht="36" hidden="1" customHeight="1" spans="1:16">
      <c r="A152" s="298">
        <v>2146302</v>
      </c>
      <c r="B152" s="299" t="s">
        <v>1341</v>
      </c>
      <c r="C152" s="300">
        <v>0</v>
      </c>
      <c r="D152" s="301">
        <v>0</v>
      </c>
      <c r="E152" s="548">
        <v>0</v>
      </c>
      <c r="F152" s="336" t="str">
        <f t="shared" si="14"/>
        <v/>
      </c>
      <c r="G152" s="336" t="str">
        <f t="shared" si="15"/>
        <v/>
      </c>
      <c r="H152" s="293" t="str">
        <f t="shared" si="16"/>
        <v>否</v>
      </c>
      <c r="I152" s="276" t="str">
        <f t="shared" si="17"/>
        <v>项</v>
      </c>
      <c r="J152" s="686" t="str">
        <f t="shared" si="18"/>
        <v>214</v>
      </c>
      <c r="K152" s="686" t="str">
        <f t="shared" si="19"/>
        <v>21463</v>
      </c>
      <c r="L152" s="686" t="str">
        <f t="shared" si="20"/>
        <v>2146302</v>
      </c>
      <c r="P152" s="275">
        <v>0</v>
      </c>
    </row>
    <row r="153" s="275" customFormat="1" ht="36" hidden="1" customHeight="1" spans="1:16">
      <c r="A153" s="298">
        <v>2146303</v>
      </c>
      <c r="B153" s="299" t="s">
        <v>1342</v>
      </c>
      <c r="C153" s="300">
        <v>0</v>
      </c>
      <c r="D153" s="301">
        <v>0</v>
      </c>
      <c r="E153" s="548">
        <v>0</v>
      </c>
      <c r="F153" s="336" t="str">
        <f t="shared" si="14"/>
        <v/>
      </c>
      <c r="G153" s="336" t="str">
        <f t="shared" si="15"/>
        <v/>
      </c>
      <c r="H153" s="293" t="str">
        <f t="shared" si="16"/>
        <v>否</v>
      </c>
      <c r="I153" s="276" t="str">
        <f t="shared" si="17"/>
        <v>项</v>
      </c>
      <c r="J153" s="686" t="str">
        <f t="shared" si="18"/>
        <v>214</v>
      </c>
      <c r="K153" s="686" t="str">
        <f t="shared" si="19"/>
        <v>21463</v>
      </c>
      <c r="L153" s="686" t="str">
        <f t="shared" si="20"/>
        <v>2146303</v>
      </c>
      <c r="P153" s="275">
        <v>0</v>
      </c>
    </row>
    <row r="154" s="275" customFormat="1" ht="36" hidden="1" customHeight="1" spans="1:16">
      <c r="A154" s="298">
        <v>2146399</v>
      </c>
      <c r="B154" s="299" t="s">
        <v>1343</v>
      </c>
      <c r="C154" s="300">
        <v>0</v>
      </c>
      <c r="D154" s="301">
        <v>0</v>
      </c>
      <c r="E154" s="548">
        <v>0</v>
      </c>
      <c r="F154" s="336" t="str">
        <f t="shared" si="14"/>
        <v/>
      </c>
      <c r="G154" s="336" t="str">
        <f t="shared" si="15"/>
        <v/>
      </c>
      <c r="H154" s="293" t="str">
        <f t="shared" si="16"/>
        <v>否</v>
      </c>
      <c r="I154" s="276" t="str">
        <f t="shared" si="17"/>
        <v>项</v>
      </c>
      <c r="J154" s="686" t="str">
        <f t="shared" si="18"/>
        <v>214</v>
      </c>
      <c r="K154" s="686" t="str">
        <f t="shared" si="19"/>
        <v>21463</v>
      </c>
      <c r="L154" s="686" t="str">
        <f t="shared" si="20"/>
        <v>2146399</v>
      </c>
      <c r="P154" s="275">
        <v>0</v>
      </c>
    </row>
    <row r="155" s="275" customFormat="1" ht="36" hidden="1" customHeight="1" spans="1:16">
      <c r="A155" s="295">
        <v>21464</v>
      </c>
      <c r="B155" s="296" t="s">
        <v>1344</v>
      </c>
      <c r="C155" s="297">
        <f>SUMIFS(C156:C$279,$I156:$I$279,"项",$K156:$K$279,$A155)</f>
        <v>0</v>
      </c>
      <c r="D155" s="297">
        <f>SUMIFS(D156:D$279,$I156:$I$279,"项",$K156:$K$279,$A155)</f>
        <v>0</v>
      </c>
      <c r="E155" s="297">
        <f>SUMIFS(E156:E$279,$I156:$I$279,"项",$K156:$K$279,$A155)</f>
        <v>0</v>
      </c>
      <c r="F155" s="336" t="str">
        <f t="shared" si="14"/>
        <v/>
      </c>
      <c r="G155" s="336" t="str">
        <f t="shared" si="15"/>
        <v/>
      </c>
      <c r="H155" s="293" t="str">
        <f t="shared" si="16"/>
        <v>否</v>
      </c>
      <c r="I155" s="276" t="str">
        <f t="shared" si="17"/>
        <v>款</v>
      </c>
      <c r="J155" s="686" t="str">
        <f t="shared" si="18"/>
        <v>214</v>
      </c>
      <c r="K155" s="686" t="str">
        <f t="shared" si="19"/>
        <v>21464</v>
      </c>
      <c r="L155" s="686" t="str">
        <f t="shared" si="20"/>
        <v>21464</v>
      </c>
    </row>
    <row r="156" s="275" customFormat="1" ht="36" hidden="1" customHeight="1" spans="1:16">
      <c r="A156" s="298">
        <v>2146401</v>
      </c>
      <c r="B156" s="299" t="s">
        <v>1345</v>
      </c>
      <c r="C156" s="300">
        <v>0</v>
      </c>
      <c r="D156" s="301">
        <v>0</v>
      </c>
      <c r="E156" s="548">
        <v>0</v>
      </c>
      <c r="F156" s="336" t="str">
        <f t="shared" si="14"/>
        <v/>
      </c>
      <c r="G156" s="336" t="str">
        <f t="shared" si="15"/>
        <v/>
      </c>
      <c r="H156" s="293" t="str">
        <f t="shared" si="16"/>
        <v>否</v>
      </c>
      <c r="I156" s="276" t="str">
        <f t="shared" si="17"/>
        <v>项</v>
      </c>
      <c r="J156" s="686" t="str">
        <f t="shared" si="18"/>
        <v>214</v>
      </c>
      <c r="K156" s="686" t="str">
        <f t="shared" si="19"/>
        <v>21464</v>
      </c>
      <c r="L156" s="686" t="str">
        <f t="shared" si="20"/>
        <v>2146401</v>
      </c>
      <c r="P156" s="275">
        <v>0</v>
      </c>
    </row>
    <row r="157" s="275" customFormat="1" ht="36" hidden="1" customHeight="1" spans="1:16">
      <c r="A157" s="298">
        <v>2146402</v>
      </c>
      <c r="B157" s="303" t="s">
        <v>1346</v>
      </c>
      <c r="C157" s="300">
        <v>0</v>
      </c>
      <c r="D157" s="301">
        <v>0</v>
      </c>
      <c r="E157" s="548">
        <v>0</v>
      </c>
      <c r="F157" s="336" t="str">
        <f t="shared" si="14"/>
        <v/>
      </c>
      <c r="G157" s="336" t="str">
        <f t="shared" si="15"/>
        <v/>
      </c>
      <c r="H157" s="293" t="str">
        <f t="shared" si="16"/>
        <v>否</v>
      </c>
      <c r="I157" s="276" t="str">
        <f t="shared" si="17"/>
        <v>项</v>
      </c>
      <c r="J157" s="686" t="str">
        <f t="shared" si="18"/>
        <v>214</v>
      </c>
      <c r="K157" s="686" t="str">
        <f t="shared" si="19"/>
        <v>21464</v>
      </c>
      <c r="L157" s="686" t="str">
        <f t="shared" si="20"/>
        <v>2146402</v>
      </c>
      <c r="P157" s="275">
        <v>0</v>
      </c>
    </row>
    <row r="158" s="275" customFormat="1" ht="36" hidden="1" customHeight="1" spans="1:16">
      <c r="A158" s="298">
        <v>2146403</v>
      </c>
      <c r="B158" s="299" t="s">
        <v>1347</v>
      </c>
      <c r="C158" s="300">
        <v>0</v>
      </c>
      <c r="D158" s="301">
        <v>0</v>
      </c>
      <c r="E158" s="548">
        <v>0</v>
      </c>
      <c r="F158" s="336" t="str">
        <f t="shared" si="14"/>
        <v/>
      </c>
      <c r="G158" s="336" t="str">
        <f t="shared" si="15"/>
        <v/>
      </c>
      <c r="H158" s="293" t="str">
        <f t="shared" si="16"/>
        <v>否</v>
      </c>
      <c r="I158" s="276" t="str">
        <f t="shared" si="17"/>
        <v>项</v>
      </c>
      <c r="J158" s="686" t="str">
        <f t="shared" si="18"/>
        <v>214</v>
      </c>
      <c r="K158" s="686" t="str">
        <f t="shared" si="19"/>
        <v>21464</v>
      </c>
      <c r="L158" s="686" t="str">
        <f t="shared" si="20"/>
        <v>2146403</v>
      </c>
      <c r="P158" s="275">
        <v>0</v>
      </c>
    </row>
    <row r="159" s="275" customFormat="1" ht="36" hidden="1" customHeight="1" spans="1:16">
      <c r="A159" s="298">
        <v>2146404</v>
      </c>
      <c r="B159" s="299" t="s">
        <v>1348</v>
      </c>
      <c r="C159" s="300">
        <v>0</v>
      </c>
      <c r="D159" s="301">
        <v>0</v>
      </c>
      <c r="E159" s="548">
        <v>0</v>
      </c>
      <c r="F159" s="336" t="str">
        <f t="shared" si="14"/>
        <v/>
      </c>
      <c r="G159" s="336" t="str">
        <f t="shared" si="15"/>
        <v/>
      </c>
      <c r="H159" s="293" t="str">
        <f t="shared" si="16"/>
        <v>否</v>
      </c>
      <c r="I159" s="276" t="str">
        <f t="shared" si="17"/>
        <v>项</v>
      </c>
      <c r="J159" s="686" t="str">
        <f t="shared" si="18"/>
        <v>214</v>
      </c>
      <c r="K159" s="686" t="str">
        <f t="shared" si="19"/>
        <v>21464</v>
      </c>
      <c r="L159" s="686" t="str">
        <f t="shared" si="20"/>
        <v>2146404</v>
      </c>
      <c r="P159" s="275">
        <v>0</v>
      </c>
    </row>
    <row r="160" s="275" customFormat="1" ht="36" hidden="1" customHeight="1" spans="1:16">
      <c r="A160" s="298">
        <v>2146405</v>
      </c>
      <c r="B160" s="299" t="s">
        <v>1349</v>
      </c>
      <c r="C160" s="300">
        <v>0</v>
      </c>
      <c r="D160" s="301">
        <v>0</v>
      </c>
      <c r="E160" s="548">
        <v>0</v>
      </c>
      <c r="F160" s="336" t="str">
        <f t="shared" si="14"/>
        <v/>
      </c>
      <c r="G160" s="336" t="str">
        <f t="shared" si="15"/>
        <v/>
      </c>
      <c r="H160" s="293" t="str">
        <f t="shared" si="16"/>
        <v>否</v>
      </c>
      <c r="I160" s="276" t="str">
        <f t="shared" si="17"/>
        <v>项</v>
      </c>
      <c r="J160" s="686" t="str">
        <f t="shared" si="18"/>
        <v>214</v>
      </c>
      <c r="K160" s="686" t="str">
        <f t="shared" si="19"/>
        <v>21464</v>
      </c>
      <c r="L160" s="686" t="str">
        <f t="shared" si="20"/>
        <v>2146405</v>
      </c>
      <c r="P160" s="275">
        <v>0</v>
      </c>
    </row>
    <row r="161" s="275" customFormat="1" ht="36" hidden="1" customHeight="1" spans="1:16">
      <c r="A161" s="298">
        <v>2146406</v>
      </c>
      <c r="B161" s="299" t="s">
        <v>1350</v>
      </c>
      <c r="C161" s="300">
        <v>0</v>
      </c>
      <c r="D161" s="301">
        <v>0</v>
      </c>
      <c r="E161" s="548">
        <v>0</v>
      </c>
      <c r="F161" s="336" t="str">
        <f t="shared" si="14"/>
        <v/>
      </c>
      <c r="G161" s="336" t="str">
        <f t="shared" si="15"/>
        <v/>
      </c>
      <c r="H161" s="293" t="str">
        <f t="shared" si="16"/>
        <v>否</v>
      </c>
      <c r="I161" s="276" t="str">
        <f t="shared" si="17"/>
        <v>项</v>
      </c>
      <c r="J161" s="686" t="str">
        <f t="shared" si="18"/>
        <v>214</v>
      </c>
      <c r="K161" s="686" t="str">
        <f t="shared" si="19"/>
        <v>21464</v>
      </c>
      <c r="L161" s="686" t="str">
        <f t="shared" si="20"/>
        <v>2146406</v>
      </c>
      <c r="P161" s="275">
        <v>0</v>
      </c>
    </row>
    <row r="162" s="275" customFormat="1" ht="36" hidden="1" customHeight="1" spans="1:16">
      <c r="A162" s="298">
        <v>2146407</v>
      </c>
      <c r="B162" s="299" t="s">
        <v>1351</v>
      </c>
      <c r="C162" s="300">
        <v>0</v>
      </c>
      <c r="D162" s="301">
        <v>0</v>
      </c>
      <c r="E162" s="548">
        <v>0</v>
      </c>
      <c r="F162" s="336" t="str">
        <f t="shared" si="14"/>
        <v/>
      </c>
      <c r="G162" s="336" t="str">
        <f t="shared" si="15"/>
        <v/>
      </c>
      <c r="H162" s="293" t="str">
        <f t="shared" si="16"/>
        <v>否</v>
      </c>
      <c r="I162" s="276" t="str">
        <f t="shared" si="17"/>
        <v>项</v>
      </c>
      <c r="J162" s="686" t="str">
        <f t="shared" si="18"/>
        <v>214</v>
      </c>
      <c r="K162" s="686" t="str">
        <f t="shared" si="19"/>
        <v>21464</v>
      </c>
      <c r="L162" s="686" t="str">
        <f t="shared" si="20"/>
        <v>2146407</v>
      </c>
      <c r="P162" s="275">
        <v>0</v>
      </c>
    </row>
    <row r="163" s="275" customFormat="1" ht="36" hidden="1" customHeight="1" spans="1:16">
      <c r="A163" s="298">
        <v>2146499</v>
      </c>
      <c r="B163" s="303" t="s">
        <v>1352</v>
      </c>
      <c r="C163" s="300">
        <v>0</v>
      </c>
      <c r="D163" s="301">
        <v>0</v>
      </c>
      <c r="E163" s="548">
        <v>0</v>
      </c>
      <c r="F163" s="336" t="str">
        <f t="shared" si="14"/>
        <v/>
      </c>
      <c r="G163" s="336" t="str">
        <f t="shared" si="15"/>
        <v/>
      </c>
      <c r="H163" s="293" t="str">
        <f t="shared" si="16"/>
        <v>否</v>
      </c>
      <c r="I163" s="276" t="str">
        <f t="shared" si="17"/>
        <v>项</v>
      </c>
      <c r="J163" s="686" t="str">
        <f t="shared" si="18"/>
        <v>214</v>
      </c>
      <c r="K163" s="686" t="str">
        <f t="shared" si="19"/>
        <v>21464</v>
      </c>
      <c r="L163" s="686" t="str">
        <f t="shared" si="20"/>
        <v>2146499</v>
      </c>
      <c r="P163" s="275">
        <v>0</v>
      </c>
    </row>
    <row r="164" s="275" customFormat="1" ht="36" hidden="1" customHeight="1" spans="1:16">
      <c r="A164" s="295">
        <v>21468</v>
      </c>
      <c r="B164" s="296" t="s">
        <v>1353</v>
      </c>
      <c r="C164" s="297">
        <f>SUMIFS(C165:C$279,$I165:$I$279,"项",$K165:$K$279,$A164)</f>
        <v>0</v>
      </c>
      <c r="D164" s="297">
        <f>SUMIFS(D165:D$279,$I165:$I$279,"项",$K165:$K$279,$A164)</f>
        <v>0</v>
      </c>
      <c r="E164" s="297">
        <f>SUMIFS(E165:E$279,$I165:$I$279,"项",$K165:$K$279,$A164)</f>
        <v>0</v>
      </c>
      <c r="F164" s="336" t="str">
        <f t="shared" si="14"/>
        <v/>
      </c>
      <c r="G164" s="336" t="str">
        <f t="shared" si="15"/>
        <v/>
      </c>
      <c r="H164" s="293" t="str">
        <f t="shared" si="16"/>
        <v>否</v>
      </c>
      <c r="I164" s="276" t="str">
        <f t="shared" si="17"/>
        <v>款</v>
      </c>
      <c r="J164" s="686" t="str">
        <f t="shared" si="18"/>
        <v>214</v>
      </c>
      <c r="K164" s="686" t="str">
        <f t="shared" si="19"/>
        <v>21468</v>
      </c>
      <c r="L164" s="686" t="str">
        <f t="shared" si="20"/>
        <v>21468</v>
      </c>
    </row>
    <row r="165" s="275" customFormat="1" ht="36" hidden="1" customHeight="1" spans="1:16">
      <c r="A165" s="298">
        <v>2146801</v>
      </c>
      <c r="B165" s="299" t="s">
        <v>1354</v>
      </c>
      <c r="C165" s="300">
        <v>0</v>
      </c>
      <c r="D165" s="301">
        <v>0</v>
      </c>
      <c r="E165" s="548">
        <v>0</v>
      </c>
      <c r="F165" s="336" t="str">
        <f t="shared" si="14"/>
        <v/>
      </c>
      <c r="G165" s="336" t="str">
        <f t="shared" si="15"/>
        <v/>
      </c>
      <c r="H165" s="293" t="str">
        <f t="shared" si="16"/>
        <v>否</v>
      </c>
      <c r="I165" s="276" t="str">
        <f t="shared" si="17"/>
        <v>项</v>
      </c>
      <c r="J165" s="686" t="str">
        <f t="shared" si="18"/>
        <v>214</v>
      </c>
      <c r="K165" s="686" t="str">
        <f t="shared" si="19"/>
        <v>21468</v>
      </c>
      <c r="L165" s="686" t="str">
        <f t="shared" si="20"/>
        <v>2146801</v>
      </c>
      <c r="P165" s="275">
        <v>0</v>
      </c>
    </row>
    <row r="166" s="275" customFormat="1" ht="36" hidden="1" customHeight="1" spans="1:16">
      <c r="A166" s="298">
        <v>2146802</v>
      </c>
      <c r="B166" s="303" t="s">
        <v>1355</v>
      </c>
      <c r="C166" s="300">
        <v>0</v>
      </c>
      <c r="D166" s="301">
        <v>0</v>
      </c>
      <c r="E166" s="548">
        <v>0</v>
      </c>
      <c r="F166" s="336" t="str">
        <f t="shared" si="14"/>
        <v/>
      </c>
      <c r="G166" s="336" t="str">
        <f t="shared" si="15"/>
        <v/>
      </c>
      <c r="H166" s="293" t="str">
        <f t="shared" si="16"/>
        <v>否</v>
      </c>
      <c r="I166" s="276" t="str">
        <f t="shared" si="17"/>
        <v>项</v>
      </c>
      <c r="J166" s="686" t="str">
        <f t="shared" si="18"/>
        <v>214</v>
      </c>
      <c r="K166" s="686" t="str">
        <f t="shared" si="19"/>
        <v>21468</v>
      </c>
      <c r="L166" s="686" t="str">
        <f t="shared" si="20"/>
        <v>2146802</v>
      </c>
      <c r="P166" s="275">
        <v>0</v>
      </c>
    </row>
    <row r="167" s="275" customFormat="1" ht="36" hidden="1" customHeight="1" spans="1:16">
      <c r="A167" s="298">
        <v>2146803</v>
      </c>
      <c r="B167" s="303" t="s">
        <v>1356</v>
      </c>
      <c r="C167" s="300">
        <v>0</v>
      </c>
      <c r="D167" s="301">
        <v>0</v>
      </c>
      <c r="E167" s="301">
        <v>0</v>
      </c>
      <c r="F167" s="336" t="str">
        <f t="shared" si="14"/>
        <v/>
      </c>
      <c r="G167" s="336" t="str">
        <f t="shared" si="15"/>
        <v/>
      </c>
      <c r="H167" s="293" t="str">
        <f t="shared" si="16"/>
        <v>否</v>
      </c>
      <c r="I167" s="276" t="str">
        <f t="shared" si="17"/>
        <v>项</v>
      </c>
      <c r="J167" s="686" t="str">
        <f t="shared" si="18"/>
        <v>214</v>
      </c>
      <c r="K167" s="686" t="str">
        <f t="shared" si="19"/>
        <v>21468</v>
      </c>
      <c r="L167" s="686" t="str">
        <f t="shared" si="20"/>
        <v>2146803</v>
      </c>
      <c r="P167" s="275">
        <v>0</v>
      </c>
    </row>
    <row r="168" s="275" customFormat="1" ht="36" hidden="1" customHeight="1" spans="1:16">
      <c r="A168" s="298">
        <v>2146804</v>
      </c>
      <c r="B168" s="299" t="s">
        <v>1357</v>
      </c>
      <c r="C168" s="300">
        <v>0</v>
      </c>
      <c r="D168" s="301">
        <v>0</v>
      </c>
      <c r="E168" s="548">
        <v>0</v>
      </c>
      <c r="F168" s="336" t="str">
        <f t="shared" si="14"/>
        <v/>
      </c>
      <c r="G168" s="336" t="str">
        <f t="shared" si="15"/>
        <v/>
      </c>
      <c r="H168" s="293" t="str">
        <f t="shared" si="16"/>
        <v>否</v>
      </c>
      <c r="I168" s="276" t="str">
        <f t="shared" si="17"/>
        <v>项</v>
      </c>
      <c r="J168" s="686" t="str">
        <f t="shared" si="18"/>
        <v>214</v>
      </c>
      <c r="K168" s="686" t="str">
        <f t="shared" si="19"/>
        <v>21468</v>
      </c>
      <c r="L168" s="686" t="str">
        <f t="shared" si="20"/>
        <v>2146804</v>
      </c>
      <c r="P168" s="275">
        <v>0</v>
      </c>
    </row>
    <row r="169" s="275" customFormat="1" ht="36" hidden="1" customHeight="1" spans="1:16">
      <c r="A169" s="298">
        <v>2146805</v>
      </c>
      <c r="B169" s="299" t="s">
        <v>1358</v>
      </c>
      <c r="C169" s="300">
        <v>0</v>
      </c>
      <c r="D169" s="301">
        <v>0</v>
      </c>
      <c r="E169" s="548">
        <v>0</v>
      </c>
      <c r="F169" s="336" t="str">
        <f t="shared" si="14"/>
        <v/>
      </c>
      <c r="G169" s="336" t="str">
        <f t="shared" si="15"/>
        <v/>
      </c>
      <c r="H169" s="293" t="str">
        <f t="shared" si="16"/>
        <v>否</v>
      </c>
      <c r="I169" s="276" t="str">
        <f t="shared" si="17"/>
        <v>项</v>
      </c>
      <c r="J169" s="686" t="str">
        <f t="shared" si="18"/>
        <v>214</v>
      </c>
      <c r="K169" s="686" t="str">
        <f t="shared" si="19"/>
        <v>21468</v>
      </c>
      <c r="L169" s="686" t="str">
        <f t="shared" si="20"/>
        <v>2146805</v>
      </c>
      <c r="P169" s="275">
        <v>0</v>
      </c>
    </row>
    <row r="170" s="275" customFormat="1" ht="36" hidden="1" customHeight="1" spans="1:16">
      <c r="A170" s="298">
        <v>2146899</v>
      </c>
      <c r="B170" s="299" t="s">
        <v>1359</v>
      </c>
      <c r="C170" s="300">
        <v>0</v>
      </c>
      <c r="D170" s="301">
        <v>0</v>
      </c>
      <c r="E170" s="548">
        <v>0</v>
      </c>
      <c r="F170" s="336" t="str">
        <f t="shared" si="14"/>
        <v/>
      </c>
      <c r="G170" s="336" t="str">
        <f t="shared" si="15"/>
        <v/>
      </c>
      <c r="H170" s="293" t="str">
        <f t="shared" si="16"/>
        <v>否</v>
      </c>
      <c r="I170" s="276" t="str">
        <f t="shared" si="17"/>
        <v>项</v>
      </c>
      <c r="J170" s="686" t="str">
        <f t="shared" si="18"/>
        <v>214</v>
      </c>
      <c r="K170" s="686" t="str">
        <f t="shared" si="19"/>
        <v>21468</v>
      </c>
      <c r="L170" s="686" t="str">
        <f t="shared" si="20"/>
        <v>2146899</v>
      </c>
      <c r="P170" s="275">
        <v>0</v>
      </c>
    </row>
    <row r="171" s="275" customFormat="1" ht="36" hidden="1" customHeight="1" spans="1:16">
      <c r="A171" s="295">
        <v>21469</v>
      </c>
      <c r="B171" s="296" t="s">
        <v>1360</v>
      </c>
      <c r="C171" s="297">
        <f>SUMIFS(C172:C$279,$I172:$I$279,"项",$K172:$K$279,$A171)</f>
        <v>0</v>
      </c>
      <c r="D171" s="297">
        <f>SUMIFS(D172:D$279,$I172:$I$279,"项",$K172:$K$279,$A171)</f>
        <v>0</v>
      </c>
      <c r="E171" s="297">
        <f>SUMIFS(E172:E$279,$I172:$I$279,"项",$K172:$K$279,$A171)</f>
        <v>0</v>
      </c>
      <c r="F171" s="336" t="str">
        <f t="shared" si="14"/>
        <v/>
      </c>
      <c r="G171" s="336" t="str">
        <f t="shared" si="15"/>
        <v/>
      </c>
      <c r="H171" s="293" t="str">
        <f t="shared" si="16"/>
        <v>否</v>
      </c>
      <c r="I171" s="276" t="str">
        <f t="shared" si="17"/>
        <v>款</v>
      </c>
      <c r="J171" s="686" t="str">
        <f t="shared" si="18"/>
        <v>214</v>
      </c>
      <c r="K171" s="686" t="str">
        <f t="shared" si="19"/>
        <v>21469</v>
      </c>
      <c r="L171" s="686" t="str">
        <f t="shared" si="20"/>
        <v>21469</v>
      </c>
    </row>
    <row r="172" s="275" customFormat="1" ht="36" hidden="1" customHeight="1" spans="1:16">
      <c r="A172" s="298">
        <v>2146901</v>
      </c>
      <c r="B172" s="299" t="s">
        <v>1361</v>
      </c>
      <c r="C172" s="300">
        <v>0</v>
      </c>
      <c r="D172" s="301">
        <v>0</v>
      </c>
      <c r="E172" s="548">
        <v>0</v>
      </c>
      <c r="F172" s="336" t="str">
        <f t="shared" si="14"/>
        <v/>
      </c>
      <c r="G172" s="336" t="str">
        <f t="shared" si="15"/>
        <v/>
      </c>
      <c r="H172" s="293" t="str">
        <f t="shared" si="16"/>
        <v>否</v>
      </c>
      <c r="I172" s="276" t="str">
        <f t="shared" si="17"/>
        <v>项</v>
      </c>
      <c r="J172" s="686" t="str">
        <f t="shared" si="18"/>
        <v>214</v>
      </c>
      <c r="K172" s="686" t="str">
        <f t="shared" si="19"/>
        <v>21469</v>
      </c>
      <c r="L172" s="686" t="str">
        <f t="shared" si="20"/>
        <v>2146901</v>
      </c>
      <c r="P172" s="275">
        <v>0</v>
      </c>
    </row>
    <row r="173" s="275" customFormat="1" ht="36" hidden="1" customHeight="1" spans="1:16">
      <c r="A173" s="298">
        <v>2146902</v>
      </c>
      <c r="B173" s="303" t="s">
        <v>1362</v>
      </c>
      <c r="C173" s="300">
        <v>0</v>
      </c>
      <c r="D173" s="301">
        <v>0</v>
      </c>
      <c r="E173" s="548">
        <v>0</v>
      </c>
      <c r="F173" s="336" t="str">
        <f t="shared" si="14"/>
        <v/>
      </c>
      <c r="G173" s="336" t="str">
        <f t="shared" si="15"/>
        <v/>
      </c>
      <c r="H173" s="293" t="str">
        <f t="shared" si="16"/>
        <v>否</v>
      </c>
      <c r="I173" s="276" t="str">
        <f t="shared" si="17"/>
        <v>项</v>
      </c>
      <c r="J173" s="686" t="str">
        <f t="shared" si="18"/>
        <v>214</v>
      </c>
      <c r="K173" s="686" t="str">
        <f t="shared" si="19"/>
        <v>21469</v>
      </c>
      <c r="L173" s="686" t="str">
        <f t="shared" si="20"/>
        <v>2146902</v>
      </c>
      <c r="P173" s="275">
        <v>0</v>
      </c>
    </row>
    <row r="174" s="275" customFormat="1" ht="36" hidden="1" customHeight="1" spans="1:16">
      <c r="A174" s="298">
        <v>2146903</v>
      </c>
      <c r="B174" s="308" t="s">
        <v>1363</v>
      </c>
      <c r="C174" s="300">
        <v>0</v>
      </c>
      <c r="D174" s="301">
        <v>0</v>
      </c>
      <c r="E174" s="548">
        <v>0</v>
      </c>
      <c r="F174" s="336" t="str">
        <f t="shared" si="14"/>
        <v/>
      </c>
      <c r="G174" s="336" t="str">
        <f t="shared" si="15"/>
        <v/>
      </c>
      <c r="H174" s="293" t="str">
        <f t="shared" si="16"/>
        <v>否</v>
      </c>
      <c r="I174" s="276" t="str">
        <f t="shared" si="17"/>
        <v>项</v>
      </c>
      <c r="J174" s="686" t="str">
        <f t="shared" si="18"/>
        <v>214</v>
      </c>
      <c r="K174" s="686" t="str">
        <f t="shared" si="19"/>
        <v>21469</v>
      </c>
      <c r="L174" s="686" t="str">
        <f t="shared" si="20"/>
        <v>2146903</v>
      </c>
      <c r="P174" s="275">
        <v>0</v>
      </c>
    </row>
    <row r="175" s="275" customFormat="1" ht="36" hidden="1" customHeight="1" spans="1:16">
      <c r="A175" s="298">
        <v>2146904</v>
      </c>
      <c r="B175" s="308" t="s">
        <v>1364</v>
      </c>
      <c r="C175" s="300">
        <v>0</v>
      </c>
      <c r="D175" s="301">
        <v>0</v>
      </c>
      <c r="E175" s="301">
        <v>0</v>
      </c>
      <c r="F175" s="336" t="str">
        <f t="shared" si="14"/>
        <v/>
      </c>
      <c r="G175" s="336" t="str">
        <f t="shared" si="15"/>
        <v/>
      </c>
      <c r="H175" s="293" t="str">
        <f t="shared" si="16"/>
        <v>否</v>
      </c>
      <c r="I175" s="276" t="str">
        <f t="shared" si="17"/>
        <v>项</v>
      </c>
      <c r="J175" s="686" t="str">
        <f t="shared" si="18"/>
        <v>214</v>
      </c>
      <c r="K175" s="686" t="str">
        <f t="shared" si="19"/>
        <v>21469</v>
      </c>
      <c r="L175" s="686" t="str">
        <f t="shared" si="20"/>
        <v>2146904</v>
      </c>
      <c r="P175" s="275">
        <v>0</v>
      </c>
    </row>
    <row r="176" s="275" customFormat="1" ht="36" hidden="1" customHeight="1" spans="1:16">
      <c r="A176" s="298">
        <v>2146906</v>
      </c>
      <c r="B176" s="308" t="s">
        <v>1365</v>
      </c>
      <c r="C176" s="300">
        <v>0</v>
      </c>
      <c r="D176" s="301">
        <v>0</v>
      </c>
      <c r="E176" s="301">
        <v>0</v>
      </c>
      <c r="F176" s="336" t="str">
        <f t="shared" si="14"/>
        <v/>
      </c>
      <c r="G176" s="336" t="str">
        <f t="shared" si="15"/>
        <v/>
      </c>
      <c r="H176" s="293" t="str">
        <f t="shared" si="16"/>
        <v>否</v>
      </c>
      <c r="I176" s="276" t="str">
        <f t="shared" si="17"/>
        <v>项</v>
      </c>
      <c r="J176" s="686" t="str">
        <f t="shared" si="18"/>
        <v>214</v>
      </c>
      <c r="K176" s="686" t="str">
        <f t="shared" si="19"/>
        <v>21469</v>
      </c>
      <c r="L176" s="686" t="str">
        <f t="shared" si="20"/>
        <v>2146906</v>
      </c>
      <c r="P176" s="275">
        <v>0</v>
      </c>
    </row>
    <row r="177" s="275" customFormat="1" ht="36" hidden="1" customHeight="1" spans="1:16">
      <c r="A177" s="298">
        <v>2146907</v>
      </c>
      <c r="B177" s="308" t="s">
        <v>1366</v>
      </c>
      <c r="C177" s="300">
        <v>0</v>
      </c>
      <c r="D177" s="301">
        <v>0</v>
      </c>
      <c r="E177" s="548">
        <v>0</v>
      </c>
      <c r="F177" s="336" t="str">
        <f t="shared" si="14"/>
        <v/>
      </c>
      <c r="G177" s="336" t="str">
        <f t="shared" si="15"/>
        <v/>
      </c>
      <c r="H177" s="293" t="str">
        <f t="shared" si="16"/>
        <v>否</v>
      </c>
      <c r="I177" s="276" t="str">
        <f t="shared" si="17"/>
        <v>项</v>
      </c>
      <c r="J177" s="686" t="str">
        <f t="shared" si="18"/>
        <v>214</v>
      </c>
      <c r="K177" s="686" t="str">
        <f t="shared" si="19"/>
        <v>21469</v>
      </c>
      <c r="L177" s="686" t="str">
        <f t="shared" si="20"/>
        <v>2146907</v>
      </c>
      <c r="P177" s="275">
        <v>0</v>
      </c>
    </row>
    <row r="178" s="275" customFormat="1" ht="36" hidden="1" customHeight="1" spans="1:16">
      <c r="A178" s="298">
        <v>2146908</v>
      </c>
      <c r="B178" s="308" t="s">
        <v>1367</v>
      </c>
      <c r="C178" s="300">
        <v>0</v>
      </c>
      <c r="D178" s="301">
        <v>0</v>
      </c>
      <c r="E178" s="548">
        <v>0</v>
      </c>
      <c r="F178" s="336" t="str">
        <f t="shared" si="14"/>
        <v/>
      </c>
      <c r="G178" s="336" t="str">
        <f t="shared" si="15"/>
        <v/>
      </c>
      <c r="H178" s="293" t="str">
        <f t="shared" si="16"/>
        <v>否</v>
      </c>
      <c r="I178" s="276" t="str">
        <f t="shared" si="17"/>
        <v>项</v>
      </c>
      <c r="J178" s="686" t="str">
        <f t="shared" si="18"/>
        <v>214</v>
      </c>
      <c r="K178" s="686" t="str">
        <f t="shared" si="19"/>
        <v>21469</v>
      </c>
      <c r="L178" s="686" t="str">
        <f t="shared" si="20"/>
        <v>2146908</v>
      </c>
      <c r="P178" s="275">
        <v>0</v>
      </c>
    </row>
    <row r="179" s="275" customFormat="1" ht="36" hidden="1" customHeight="1" spans="1:16">
      <c r="A179" s="298">
        <v>2146999</v>
      </c>
      <c r="B179" s="308" t="s">
        <v>1368</v>
      </c>
      <c r="C179" s="300">
        <v>0</v>
      </c>
      <c r="D179" s="301">
        <v>0</v>
      </c>
      <c r="E179" s="301">
        <v>0</v>
      </c>
      <c r="F179" s="336" t="str">
        <f t="shared" si="14"/>
        <v/>
      </c>
      <c r="G179" s="336" t="str">
        <f t="shared" si="15"/>
        <v/>
      </c>
      <c r="H179" s="293" t="str">
        <f t="shared" si="16"/>
        <v>否</v>
      </c>
      <c r="I179" s="276" t="str">
        <f t="shared" si="17"/>
        <v>项</v>
      </c>
      <c r="J179" s="686" t="str">
        <f t="shared" si="18"/>
        <v>214</v>
      </c>
      <c r="K179" s="686" t="str">
        <f t="shared" si="19"/>
        <v>21469</v>
      </c>
      <c r="L179" s="686" t="str">
        <f t="shared" si="20"/>
        <v>2146999</v>
      </c>
      <c r="P179" s="275">
        <v>0</v>
      </c>
    </row>
    <row r="180" s="275" customFormat="1" ht="36" hidden="1" customHeight="1" spans="1:16">
      <c r="A180" s="295">
        <v>21470</v>
      </c>
      <c r="B180" s="309" t="s">
        <v>1369</v>
      </c>
      <c r="C180" s="297">
        <f>SUMIFS(C181:C$279,$I181:$I$279,"项",$K181:$K$279,$A180)</f>
        <v>0</v>
      </c>
      <c r="D180" s="297">
        <f>SUMIFS(D181:D$279,$I181:$I$279,"项",$K181:$K$279,$A180)</f>
        <v>0</v>
      </c>
      <c r="E180" s="297">
        <f>SUMIFS(E181:E$279,$I181:$I$279,"项",$K181:$K$279,$A180)</f>
        <v>0</v>
      </c>
      <c r="F180" s="336" t="str">
        <f t="shared" si="14"/>
        <v/>
      </c>
      <c r="G180" s="336" t="str">
        <f t="shared" si="15"/>
        <v/>
      </c>
      <c r="H180" s="293" t="str">
        <f t="shared" si="16"/>
        <v>否</v>
      </c>
      <c r="I180" s="276" t="str">
        <f t="shared" si="17"/>
        <v>款</v>
      </c>
      <c r="J180" s="686" t="str">
        <f t="shared" si="18"/>
        <v>214</v>
      </c>
      <c r="K180" s="686" t="str">
        <f t="shared" si="19"/>
        <v>21470</v>
      </c>
      <c r="L180" s="686" t="str">
        <f t="shared" si="20"/>
        <v>21470</v>
      </c>
    </row>
    <row r="181" s="275" customFormat="1" ht="36" hidden="1" customHeight="1" spans="1:16">
      <c r="A181" s="298">
        <v>2147001</v>
      </c>
      <c r="B181" s="308" t="s">
        <v>1331</v>
      </c>
      <c r="C181" s="300">
        <v>0</v>
      </c>
      <c r="D181" s="301">
        <v>0</v>
      </c>
      <c r="E181" s="548">
        <v>0</v>
      </c>
      <c r="F181" s="336" t="str">
        <f t="shared" si="14"/>
        <v/>
      </c>
      <c r="G181" s="336" t="str">
        <f t="shared" si="15"/>
        <v/>
      </c>
      <c r="H181" s="293" t="str">
        <f t="shared" si="16"/>
        <v>否</v>
      </c>
      <c r="I181" s="276" t="str">
        <f t="shared" si="17"/>
        <v>项</v>
      </c>
      <c r="J181" s="686" t="str">
        <f t="shared" si="18"/>
        <v>214</v>
      </c>
      <c r="K181" s="686" t="str">
        <f t="shared" si="19"/>
        <v>21470</v>
      </c>
      <c r="L181" s="686" t="str">
        <f t="shared" si="20"/>
        <v>2147001</v>
      </c>
      <c r="P181" s="275">
        <v>0</v>
      </c>
    </row>
    <row r="182" s="275" customFormat="1" ht="36" hidden="1" customHeight="1" spans="1:16">
      <c r="A182" s="298">
        <v>2147099</v>
      </c>
      <c r="B182" s="308" t="s">
        <v>1370</v>
      </c>
      <c r="C182" s="300">
        <v>0</v>
      </c>
      <c r="D182" s="301">
        <v>0</v>
      </c>
      <c r="E182" s="548">
        <v>0</v>
      </c>
      <c r="F182" s="336" t="str">
        <f t="shared" si="14"/>
        <v/>
      </c>
      <c r="G182" s="336" t="str">
        <f t="shared" si="15"/>
        <v/>
      </c>
      <c r="H182" s="293" t="str">
        <f t="shared" si="16"/>
        <v>否</v>
      </c>
      <c r="I182" s="276" t="str">
        <f t="shared" si="17"/>
        <v>项</v>
      </c>
      <c r="J182" s="686" t="str">
        <f t="shared" si="18"/>
        <v>214</v>
      </c>
      <c r="K182" s="686" t="str">
        <f t="shared" si="19"/>
        <v>21470</v>
      </c>
      <c r="L182" s="686" t="str">
        <f t="shared" si="20"/>
        <v>2147099</v>
      </c>
      <c r="P182" s="275">
        <v>0</v>
      </c>
    </row>
    <row r="183" s="275" customFormat="1" ht="36" hidden="1" customHeight="1" spans="1:16">
      <c r="A183" s="295">
        <v>21471</v>
      </c>
      <c r="B183" s="309" t="s">
        <v>1371</v>
      </c>
      <c r="C183" s="297">
        <f>SUMIFS(C184:C$279,$I184:$I$279,"项",$K184:$K$279,$A183)</f>
        <v>0</v>
      </c>
      <c r="D183" s="297">
        <f>SUMIFS(D184:D$279,$I184:$I$279,"项",$K184:$K$279,$A183)</f>
        <v>0</v>
      </c>
      <c r="E183" s="297">
        <f>SUMIFS(E184:E$279,$I184:$I$279,"项",$K184:$K$279,$A183)</f>
        <v>0</v>
      </c>
      <c r="F183" s="336" t="str">
        <f t="shared" si="14"/>
        <v/>
      </c>
      <c r="G183" s="336" t="str">
        <f t="shared" si="15"/>
        <v/>
      </c>
      <c r="H183" s="293" t="str">
        <f t="shared" si="16"/>
        <v>否</v>
      </c>
      <c r="I183" s="276" t="str">
        <f t="shared" si="17"/>
        <v>款</v>
      </c>
      <c r="J183" s="686" t="str">
        <f t="shared" si="18"/>
        <v>214</v>
      </c>
      <c r="K183" s="686" t="str">
        <f t="shared" si="19"/>
        <v>21471</v>
      </c>
      <c r="L183" s="686" t="str">
        <f t="shared" si="20"/>
        <v>21471</v>
      </c>
    </row>
    <row r="184" s="275" customFormat="1" ht="36" hidden="1" customHeight="1" spans="1:16">
      <c r="A184" s="298">
        <v>2147101</v>
      </c>
      <c r="B184" s="308" t="s">
        <v>1331</v>
      </c>
      <c r="C184" s="300">
        <v>0</v>
      </c>
      <c r="D184" s="301">
        <v>0</v>
      </c>
      <c r="E184" s="301">
        <v>0</v>
      </c>
      <c r="F184" s="336" t="str">
        <f t="shared" si="14"/>
        <v/>
      </c>
      <c r="G184" s="336" t="str">
        <f t="shared" si="15"/>
        <v/>
      </c>
      <c r="H184" s="293" t="str">
        <f t="shared" si="16"/>
        <v>否</v>
      </c>
      <c r="I184" s="276" t="str">
        <f t="shared" si="17"/>
        <v>项</v>
      </c>
      <c r="J184" s="686" t="str">
        <f t="shared" si="18"/>
        <v>214</v>
      </c>
      <c r="K184" s="686" t="str">
        <f t="shared" si="19"/>
        <v>21471</v>
      </c>
      <c r="L184" s="686" t="str">
        <f t="shared" si="20"/>
        <v>2147101</v>
      </c>
      <c r="P184" s="275">
        <v>0</v>
      </c>
    </row>
    <row r="185" s="275" customFormat="1" ht="36" hidden="1" customHeight="1" spans="1:16">
      <c r="A185" s="298">
        <v>2147199</v>
      </c>
      <c r="B185" s="308" t="s">
        <v>1372</v>
      </c>
      <c r="C185" s="300">
        <v>0</v>
      </c>
      <c r="D185" s="301">
        <v>0</v>
      </c>
      <c r="E185" s="548">
        <v>0</v>
      </c>
      <c r="F185" s="336" t="str">
        <f t="shared" si="14"/>
        <v/>
      </c>
      <c r="G185" s="336" t="str">
        <f t="shared" si="15"/>
        <v/>
      </c>
      <c r="H185" s="293" t="str">
        <f t="shared" si="16"/>
        <v>否</v>
      </c>
      <c r="I185" s="276" t="str">
        <f t="shared" si="17"/>
        <v>项</v>
      </c>
      <c r="J185" s="686" t="str">
        <f t="shared" si="18"/>
        <v>214</v>
      </c>
      <c r="K185" s="686" t="str">
        <f t="shared" si="19"/>
        <v>21471</v>
      </c>
      <c r="L185" s="686" t="str">
        <f t="shared" si="20"/>
        <v>2147199</v>
      </c>
      <c r="P185" s="275">
        <v>0</v>
      </c>
    </row>
    <row r="186" s="275" customFormat="1" ht="36" hidden="1" customHeight="1" spans="1:16">
      <c r="A186" s="295">
        <v>21472</v>
      </c>
      <c r="B186" s="309" t="s">
        <v>1373</v>
      </c>
      <c r="C186" s="297">
        <f>SUMIFS(C187:C$279,$I187:$I$279,"项",$K187:$K$279,$A186)</f>
        <v>0</v>
      </c>
      <c r="D186" s="297">
        <f>SUMIFS(D187:D$279,$I187:$I$279,"项",$K187:$K$279,$A186)</f>
        <v>0</v>
      </c>
      <c r="E186" s="297">
        <f>SUMIFS(E187:E$279,$I187:$I$279,"项",$K187:$K$279,$A186)</f>
        <v>0</v>
      </c>
      <c r="F186" s="336" t="str">
        <f t="shared" si="14"/>
        <v/>
      </c>
      <c r="G186" s="336" t="str">
        <f t="shared" si="15"/>
        <v/>
      </c>
      <c r="H186" s="293" t="str">
        <f t="shared" si="16"/>
        <v>否</v>
      </c>
      <c r="I186" s="276" t="str">
        <f t="shared" si="17"/>
        <v>款</v>
      </c>
      <c r="J186" s="686" t="str">
        <f t="shared" si="18"/>
        <v>214</v>
      </c>
      <c r="K186" s="686" t="str">
        <f t="shared" si="19"/>
        <v>21472</v>
      </c>
      <c r="L186" s="686" t="str">
        <f t="shared" si="20"/>
        <v>21472</v>
      </c>
    </row>
    <row r="187" s="275" customFormat="1" ht="36" hidden="1" customHeight="1" spans="1:16">
      <c r="A187" s="295">
        <v>21473</v>
      </c>
      <c r="B187" s="309" t="s">
        <v>1374</v>
      </c>
      <c r="C187" s="297">
        <f>SUMIFS(C188:C$279,$I188:$I$279,"项",$K188:$K$279,$A187)</f>
        <v>0</v>
      </c>
      <c r="D187" s="297">
        <f>SUMIFS(D188:D$279,$I188:$I$279,"项",$K188:$K$279,$A187)</f>
        <v>0</v>
      </c>
      <c r="E187" s="297">
        <f>SUMIFS(E188:E$279,$I188:$I$279,"项",$K188:$K$279,$A187)</f>
        <v>0</v>
      </c>
      <c r="F187" s="336" t="str">
        <f t="shared" si="14"/>
        <v/>
      </c>
      <c r="G187" s="336" t="str">
        <f t="shared" si="15"/>
        <v/>
      </c>
      <c r="H187" s="293" t="str">
        <f t="shared" si="16"/>
        <v>否</v>
      </c>
      <c r="I187" s="276" t="str">
        <f t="shared" si="17"/>
        <v>款</v>
      </c>
      <c r="J187" s="686" t="str">
        <f t="shared" si="18"/>
        <v>214</v>
      </c>
      <c r="K187" s="686" t="str">
        <f t="shared" si="19"/>
        <v>21473</v>
      </c>
      <c r="L187" s="686" t="str">
        <f t="shared" si="20"/>
        <v>21473</v>
      </c>
    </row>
    <row r="188" s="275" customFormat="1" ht="36" hidden="1" customHeight="1" spans="1:16">
      <c r="A188" s="298">
        <v>2147301</v>
      </c>
      <c r="B188" s="308" t="s">
        <v>1340</v>
      </c>
      <c r="C188" s="300">
        <v>0</v>
      </c>
      <c r="D188" s="301">
        <v>0</v>
      </c>
      <c r="E188" s="548">
        <v>0</v>
      </c>
      <c r="F188" s="336" t="str">
        <f t="shared" si="14"/>
        <v/>
      </c>
      <c r="G188" s="336" t="str">
        <f t="shared" si="15"/>
        <v/>
      </c>
      <c r="H188" s="293" t="str">
        <f t="shared" si="16"/>
        <v>否</v>
      </c>
      <c r="I188" s="276" t="str">
        <f t="shared" si="17"/>
        <v>项</v>
      </c>
      <c r="J188" s="686" t="str">
        <f t="shared" si="18"/>
        <v>214</v>
      </c>
      <c r="K188" s="686" t="str">
        <f t="shared" si="19"/>
        <v>21473</v>
      </c>
      <c r="L188" s="686" t="str">
        <f t="shared" si="20"/>
        <v>2147301</v>
      </c>
      <c r="P188" s="275">
        <v>0</v>
      </c>
    </row>
    <row r="189" s="275" customFormat="1" ht="36" hidden="1" customHeight="1" spans="1:16">
      <c r="A189" s="298">
        <v>2147303</v>
      </c>
      <c r="B189" s="308" t="s">
        <v>1342</v>
      </c>
      <c r="C189" s="300">
        <v>0</v>
      </c>
      <c r="D189" s="301">
        <v>0</v>
      </c>
      <c r="E189" s="548">
        <v>0</v>
      </c>
      <c r="F189" s="336" t="str">
        <f t="shared" si="14"/>
        <v/>
      </c>
      <c r="G189" s="336" t="str">
        <f t="shared" si="15"/>
        <v/>
      </c>
      <c r="H189" s="293" t="str">
        <f t="shared" si="16"/>
        <v>否</v>
      </c>
      <c r="I189" s="276" t="str">
        <f t="shared" si="17"/>
        <v>项</v>
      </c>
      <c r="J189" s="686" t="str">
        <f t="shared" si="18"/>
        <v>214</v>
      </c>
      <c r="K189" s="686" t="str">
        <f t="shared" si="19"/>
        <v>21473</v>
      </c>
      <c r="L189" s="686" t="str">
        <f t="shared" si="20"/>
        <v>2147303</v>
      </c>
      <c r="P189" s="275">
        <v>0</v>
      </c>
    </row>
    <row r="190" s="275" customFormat="1" ht="36" hidden="1" customHeight="1" spans="1:16">
      <c r="A190" s="298">
        <v>2147399</v>
      </c>
      <c r="B190" s="308" t="s">
        <v>1375</v>
      </c>
      <c r="C190" s="300">
        <v>0</v>
      </c>
      <c r="D190" s="301">
        <v>0</v>
      </c>
      <c r="E190" s="548">
        <v>0</v>
      </c>
      <c r="F190" s="336" t="str">
        <f t="shared" si="14"/>
        <v/>
      </c>
      <c r="G190" s="336" t="str">
        <f t="shared" si="15"/>
        <v/>
      </c>
      <c r="H190" s="293" t="str">
        <f t="shared" si="16"/>
        <v>否</v>
      </c>
      <c r="I190" s="276" t="str">
        <f t="shared" si="17"/>
        <v>项</v>
      </c>
      <c r="J190" s="686" t="str">
        <f t="shared" si="18"/>
        <v>214</v>
      </c>
      <c r="K190" s="686" t="str">
        <f t="shared" si="19"/>
        <v>21473</v>
      </c>
      <c r="L190" s="686" t="str">
        <f t="shared" si="20"/>
        <v>2147399</v>
      </c>
      <c r="P190" s="275">
        <v>0</v>
      </c>
    </row>
    <row r="191" s="275" customFormat="1" ht="36" customHeight="1" spans="1:16">
      <c r="A191" s="289">
        <v>215</v>
      </c>
      <c r="B191" s="310" t="s">
        <v>1376</v>
      </c>
      <c r="C191" s="353">
        <f>SUMIFS(C192:C$279,$I192:$I$279,"款",$J192:$J$279,$A191)</f>
        <v>0</v>
      </c>
      <c r="D191" s="353">
        <f>SUMIFS(D192:D$279,$I192:$I$279,"款",$J192:$J$279,$A191)</f>
        <v>0</v>
      </c>
      <c r="E191" s="353">
        <f>SUMIFS(E192:E$279,$I192:$I$279,"款",$J192:$J$279,$A191)</f>
        <v>0</v>
      </c>
      <c r="F191" s="338" t="str">
        <f t="shared" si="14"/>
        <v/>
      </c>
      <c r="G191" s="338" t="str">
        <f t="shared" si="15"/>
        <v/>
      </c>
      <c r="H191" s="293" t="str">
        <f t="shared" si="16"/>
        <v>是</v>
      </c>
      <c r="I191" s="276" t="str">
        <f t="shared" si="17"/>
        <v>类</v>
      </c>
      <c r="J191" s="686" t="str">
        <f t="shared" si="18"/>
        <v>215</v>
      </c>
      <c r="K191" s="686" t="str">
        <f t="shared" si="19"/>
        <v>215</v>
      </c>
      <c r="L191" s="686" t="str">
        <f t="shared" si="20"/>
        <v>215</v>
      </c>
    </row>
    <row r="192" s="275" customFormat="1" ht="36" hidden="1" customHeight="1" spans="1:16">
      <c r="A192" s="295">
        <v>21562</v>
      </c>
      <c r="B192" s="309" t="s">
        <v>1377</v>
      </c>
      <c r="C192" s="297">
        <f>SUMIFS(C193:C$279,$I193:$I$279,"项",$K193:$K$279,$A192)</f>
        <v>0</v>
      </c>
      <c r="D192" s="297">
        <f>SUMIFS(D193:D$279,$I193:$I$279,"项",$K193:$K$279,$A192)</f>
        <v>0</v>
      </c>
      <c r="E192" s="297">
        <f>SUMIFS(E193:E$279,$I193:$I$279,"项",$K193:$K$279,$A192)</f>
        <v>0</v>
      </c>
      <c r="F192" s="336" t="str">
        <f t="shared" si="14"/>
        <v/>
      </c>
      <c r="G192" s="336" t="str">
        <f t="shared" si="15"/>
        <v/>
      </c>
      <c r="H192" s="293" t="str">
        <f t="shared" si="16"/>
        <v>否</v>
      </c>
      <c r="I192" s="276" t="str">
        <f t="shared" si="17"/>
        <v>款</v>
      </c>
      <c r="J192" s="686" t="str">
        <f t="shared" si="18"/>
        <v>215</v>
      </c>
      <c r="K192" s="686" t="str">
        <f t="shared" si="19"/>
        <v>21562</v>
      </c>
      <c r="L192" s="686" t="str">
        <f t="shared" si="20"/>
        <v>21562</v>
      </c>
    </row>
    <row r="193" s="275" customFormat="1" ht="36" hidden="1" customHeight="1" spans="1:16">
      <c r="A193" s="298">
        <v>2156202</v>
      </c>
      <c r="B193" s="308" t="s">
        <v>1378</v>
      </c>
      <c r="C193" s="300">
        <v>0</v>
      </c>
      <c r="D193" s="301">
        <v>0</v>
      </c>
      <c r="E193" s="301">
        <v>0</v>
      </c>
      <c r="F193" s="336" t="str">
        <f t="shared" si="14"/>
        <v/>
      </c>
      <c r="G193" s="336" t="str">
        <f t="shared" si="15"/>
        <v/>
      </c>
      <c r="H193" s="293" t="str">
        <f t="shared" si="16"/>
        <v>否</v>
      </c>
      <c r="I193" s="276" t="str">
        <f t="shared" si="17"/>
        <v>项</v>
      </c>
      <c r="J193" s="686" t="str">
        <f t="shared" si="18"/>
        <v>215</v>
      </c>
      <c r="K193" s="686" t="str">
        <f t="shared" si="19"/>
        <v>21562</v>
      </c>
      <c r="L193" s="686" t="str">
        <f t="shared" si="20"/>
        <v>2156202</v>
      </c>
      <c r="P193" s="275">
        <v>0</v>
      </c>
    </row>
    <row r="194" s="275" customFormat="1" ht="36" hidden="1" customHeight="1" spans="1:16">
      <c r="A194" s="298">
        <v>2156299</v>
      </c>
      <c r="B194" s="308" t="s">
        <v>1379</v>
      </c>
      <c r="C194" s="300">
        <v>0</v>
      </c>
      <c r="D194" s="301">
        <v>0</v>
      </c>
      <c r="E194" s="548">
        <v>0</v>
      </c>
      <c r="F194" s="336" t="str">
        <f t="shared" si="14"/>
        <v/>
      </c>
      <c r="G194" s="336" t="str">
        <f t="shared" si="15"/>
        <v/>
      </c>
      <c r="H194" s="293" t="str">
        <f t="shared" si="16"/>
        <v>否</v>
      </c>
      <c r="I194" s="276" t="str">
        <f t="shared" si="17"/>
        <v>项</v>
      </c>
      <c r="J194" s="686" t="str">
        <f t="shared" si="18"/>
        <v>215</v>
      </c>
      <c r="K194" s="686" t="str">
        <f t="shared" si="19"/>
        <v>21562</v>
      </c>
      <c r="L194" s="686" t="str">
        <f t="shared" si="20"/>
        <v>2156299</v>
      </c>
      <c r="P194" s="275">
        <v>0</v>
      </c>
    </row>
    <row r="195" s="275" customFormat="1" ht="36" customHeight="1" spans="1:16">
      <c r="A195" s="289">
        <v>229</v>
      </c>
      <c r="B195" s="310" t="s">
        <v>1380</v>
      </c>
      <c r="C195" s="353">
        <f>SUMIFS(C196:C$279,$I196:$I$279,"款",$J196:$J$279,$A195)</f>
        <v>41678</v>
      </c>
      <c r="D195" s="353">
        <f>SUMIFS(D196:D$279,$I196:$I$279,"款",$J196:$J$279,$A195)</f>
        <v>3186</v>
      </c>
      <c r="E195" s="353">
        <f>SUMIFS(E196:E$279,$I196:$I$279,"款",$J196:$J$279,$A195)</f>
        <v>62162</v>
      </c>
      <c r="F195" s="338">
        <f t="shared" si="14"/>
        <v>0.491482316809828</v>
      </c>
      <c r="G195" s="338">
        <f t="shared" si="15"/>
        <v>19.510985561833</v>
      </c>
      <c r="H195" s="293" t="str">
        <f t="shared" si="16"/>
        <v>是</v>
      </c>
      <c r="I195" s="276" t="str">
        <f t="shared" si="17"/>
        <v>类</v>
      </c>
      <c r="J195" s="686" t="str">
        <f t="shared" si="18"/>
        <v>229</v>
      </c>
      <c r="K195" s="686" t="str">
        <f t="shared" si="19"/>
        <v>229</v>
      </c>
      <c r="L195" s="686" t="str">
        <f t="shared" si="20"/>
        <v>229</v>
      </c>
    </row>
    <row r="196" s="275" customFormat="1" ht="36" customHeight="1" spans="1:16">
      <c r="A196" s="295">
        <v>22904</v>
      </c>
      <c r="B196" s="309" t="s">
        <v>1381</v>
      </c>
      <c r="C196" s="693">
        <f>SUMIFS(C197:C$279,$I197:$I$279,"项",$K197:$K$279,$A196)</f>
        <v>39000</v>
      </c>
      <c r="D196" s="693">
        <f>SUMIFS(D197:D$279,$I197:$I$279,"项",$K197:$K$279,$A196)</f>
        <v>0</v>
      </c>
      <c r="E196" s="693">
        <f>SUMIFS(E197:E$279,$I197:$I$279,"项",$K197:$K$279,$A196)</f>
        <v>59927</v>
      </c>
      <c r="F196" s="336">
        <f t="shared" si="14"/>
        <v>0.536589743589744</v>
      </c>
      <c r="G196" s="336" t="str">
        <f t="shared" si="15"/>
        <v/>
      </c>
      <c r="H196" s="293" t="str">
        <f t="shared" si="16"/>
        <v>是</v>
      </c>
      <c r="I196" s="276" t="str">
        <f t="shared" si="17"/>
        <v>款</v>
      </c>
      <c r="J196" s="686" t="str">
        <f t="shared" si="18"/>
        <v>229</v>
      </c>
      <c r="K196" s="686" t="str">
        <f t="shared" si="19"/>
        <v>22904</v>
      </c>
      <c r="L196" s="686" t="str">
        <f t="shared" si="20"/>
        <v>22904</v>
      </c>
    </row>
    <row r="197" s="275" customFormat="1" ht="36" hidden="1" customHeight="1" spans="1:16">
      <c r="A197" s="298">
        <v>2290401</v>
      </c>
      <c r="B197" s="308" t="s">
        <v>1382</v>
      </c>
      <c r="C197" s="300">
        <v>0</v>
      </c>
      <c r="D197" s="301">
        <v>0</v>
      </c>
      <c r="E197" s="548">
        <v>0</v>
      </c>
      <c r="F197" s="336" t="str">
        <f t="shared" ref="F197:F220" si="21">IF(C197&lt;&gt;0,E197/C197-1,"")</f>
        <v/>
      </c>
      <c r="G197" s="336" t="str">
        <f t="shared" ref="G197:G220" si="22">IF(D197&lt;&gt;0,E197/D197,"")</f>
        <v/>
      </c>
      <c r="H197" s="293" t="str">
        <f t="shared" ref="H197:H260" si="23">IF(LEN(A197)=3,"是",IF(B197&lt;&gt;"",IF(SUM(C197:E197)&lt;&gt;0,"是","否"),"是"))</f>
        <v>否</v>
      </c>
      <c r="I197" s="276" t="str">
        <f t="shared" ref="I197:I215" si="24">_xlfn.IFS(LEN(A197)=3,"类",LEN(A197)=5,"款",LEN(A197)=7,"项")</f>
        <v>项</v>
      </c>
      <c r="J197" s="686" t="str">
        <f t="shared" ref="J197:J215" si="25">LEFT(A197,3)</f>
        <v>229</v>
      </c>
      <c r="K197" s="686" t="str">
        <f t="shared" ref="K197:K215" si="26">LEFT(A197,5)</f>
        <v>22904</v>
      </c>
      <c r="L197" s="686" t="str">
        <f t="shared" ref="L197:L215" si="27">LEFT(A197,7)</f>
        <v>2290401</v>
      </c>
      <c r="P197" s="275">
        <v>0</v>
      </c>
    </row>
    <row r="198" s="275" customFormat="1" ht="36" customHeight="1" spans="1:16">
      <c r="A198" s="298">
        <v>2290402</v>
      </c>
      <c r="B198" s="308" t="s">
        <v>1383</v>
      </c>
      <c r="C198" s="561">
        <v>39000</v>
      </c>
      <c r="D198" s="561">
        <v>0</v>
      </c>
      <c r="E198" s="478">
        <v>0</v>
      </c>
      <c r="F198" s="336">
        <f t="shared" si="21"/>
        <v>-1</v>
      </c>
      <c r="G198" s="336" t="str">
        <f t="shared" si="22"/>
        <v/>
      </c>
      <c r="H198" s="293" t="str">
        <f t="shared" si="23"/>
        <v>是</v>
      </c>
      <c r="I198" s="276" t="str">
        <f t="shared" si="24"/>
        <v>项</v>
      </c>
      <c r="J198" s="686" t="str">
        <f t="shared" si="25"/>
        <v>229</v>
      </c>
      <c r="K198" s="686" t="str">
        <f t="shared" si="26"/>
        <v>22904</v>
      </c>
      <c r="L198" s="686" t="str">
        <f t="shared" si="27"/>
        <v>2290402</v>
      </c>
    </row>
    <row r="199" s="275" customFormat="1" ht="36" customHeight="1" spans="1:16">
      <c r="A199" s="298">
        <v>2290403</v>
      </c>
      <c r="B199" s="308" t="s">
        <v>1384</v>
      </c>
      <c r="C199" s="561">
        <v>0</v>
      </c>
      <c r="D199" s="561">
        <v>0</v>
      </c>
      <c r="E199" s="478">
        <v>59927</v>
      </c>
      <c r="F199" s="336" t="str">
        <f t="shared" si="21"/>
        <v/>
      </c>
      <c r="G199" s="336" t="str">
        <f t="shared" si="22"/>
        <v/>
      </c>
      <c r="H199" s="293" t="str">
        <f t="shared" si="23"/>
        <v>是</v>
      </c>
      <c r="I199" s="276" t="str">
        <f t="shared" si="24"/>
        <v>项</v>
      </c>
      <c r="J199" s="686" t="str">
        <f t="shared" si="25"/>
        <v>229</v>
      </c>
      <c r="K199" s="686" t="str">
        <f t="shared" si="26"/>
        <v>22904</v>
      </c>
      <c r="L199" s="686" t="str">
        <f t="shared" si="27"/>
        <v>2290403</v>
      </c>
    </row>
    <row r="200" s="275" customFormat="1" ht="36" hidden="1" customHeight="1" spans="1:16">
      <c r="A200" s="295">
        <v>22908</v>
      </c>
      <c r="B200" s="309" t="s">
        <v>1385</v>
      </c>
      <c r="C200" s="297">
        <f>SUMIFS(C201:C$279,$I201:$I$279,"项",$K201:$K$279,$A200)</f>
        <v>0</v>
      </c>
      <c r="D200" s="297">
        <f>SUMIFS(D201:D$279,$I201:$I$279,"项",$K201:$K$279,$A200)</f>
        <v>0</v>
      </c>
      <c r="E200" s="297">
        <f>SUMIFS(E201:E$279,$I201:$I$279,"项",$K201:$K$279,$A200)</f>
        <v>0</v>
      </c>
      <c r="F200" s="336" t="str">
        <f t="shared" si="21"/>
        <v/>
      </c>
      <c r="G200" s="336" t="str">
        <f t="shared" si="22"/>
        <v/>
      </c>
      <c r="H200" s="293" t="str">
        <f t="shared" si="23"/>
        <v>否</v>
      </c>
      <c r="I200" s="276" t="str">
        <f t="shared" si="24"/>
        <v>款</v>
      </c>
      <c r="J200" s="686" t="str">
        <f t="shared" si="25"/>
        <v>229</v>
      </c>
      <c r="K200" s="686" t="str">
        <f t="shared" si="26"/>
        <v>22908</v>
      </c>
      <c r="L200" s="686" t="str">
        <f t="shared" si="27"/>
        <v>22908</v>
      </c>
    </row>
    <row r="201" s="275" customFormat="1" ht="36" hidden="1" customHeight="1" spans="1:16">
      <c r="A201" s="298">
        <v>2290802</v>
      </c>
      <c r="B201" s="308" t="s">
        <v>1386</v>
      </c>
      <c r="C201" s="300">
        <v>0</v>
      </c>
      <c r="D201" s="301">
        <v>0</v>
      </c>
      <c r="E201" s="548">
        <v>0</v>
      </c>
      <c r="F201" s="336" t="str">
        <f t="shared" si="21"/>
        <v/>
      </c>
      <c r="G201" s="336" t="str">
        <f t="shared" si="22"/>
        <v/>
      </c>
      <c r="H201" s="293" t="str">
        <f t="shared" si="23"/>
        <v>否</v>
      </c>
      <c r="I201" s="276" t="str">
        <f t="shared" si="24"/>
        <v>项</v>
      </c>
      <c r="J201" s="686" t="str">
        <f t="shared" si="25"/>
        <v>229</v>
      </c>
      <c r="K201" s="686" t="str">
        <f t="shared" si="26"/>
        <v>22908</v>
      </c>
      <c r="L201" s="686" t="str">
        <f t="shared" si="27"/>
        <v>2290802</v>
      </c>
      <c r="P201" s="275">
        <v>0</v>
      </c>
    </row>
    <row r="202" s="275" customFormat="1" ht="36" hidden="1" customHeight="1" spans="1:16">
      <c r="A202" s="298">
        <v>2290803</v>
      </c>
      <c r="B202" s="308" t="s">
        <v>1387</v>
      </c>
      <c r="C202" s="300">
        <v>0</v>
      </c>
      <c r="D202" s="301">
        <v>0</v>
      </c>
      <c r="E202" s="548">
        <v>0</v>
      </c>
      <c r="F202" s="336" t="str">
        <f t="shared" si="21"/>
        <v/>
      </c>
      <c r="G202" s="336" t="str">
        <f t="shared" si="22"/>
        <v/>
      </c>
      <c r="H202" s="293" t="str">
        <f t="shared" si="23"/>
        <v>否</v>
      </c>
      <c r="I202" s="276" t="str">
        <f t="shared" si="24"/>
        <v>项</v>
      </c>
      <c r="J202" s="686" t="str">
        <f t="shared" si="25"/>
        <v>229</v>
      </c>
      <c r="K202" s="686" t="str">
        <f t="shared" si="26"/>
        <v>22908</v>
      </c>
      <c r="L202" s="686" t="str">
        <f t="shared" si="27"/>
        <v>2290803</v>
      </c>
      <c r="P202" s="275">
        <v>0</v>
      </c>
    </row>
    <row r="203" s="275" customFormat="1" ht="36" hidden="1" customHeight="1" spans="1:16">
      <c r="A203" s="298">
        <v>2290804</v>
      </c>
      <c r="B203" s="308" t="s">
        <v>1388</v>
      </c>
      <c r="C203" s="300">
        <v>0</v>
      </c>
      <c r="D203" s="301">
        <v>0</v>
      </c>
      <c r="E203" s="548">
        <v>0</v>
      </c>
      <c r="F203" s="336" t="str">
        <f t="shared" si="21"/>
        <v/>
      </c>
      <c r="G203" s="336" t="str">
        <f t="shared" si="22"/>
        <v/>
      </c>
      <c r="H203" s="293" t="str">
        <f t="shared" si="23"/>
        <v>否</v>
      </c>
      <c r="I203" s="276" t="str">
        <f t="shared" si="24"/>
        <v>项</v>
      </c>
      <c r="J203" s="686" t="str">
        <f t="shared" si="25"/>
        <v>229</v>
      </c>
      <c r="K203" s="686" t="str">
        <f t="shared" si="26"/>
        <v>22908</v>
      </c>
      <c r="L203" s="686" t="str">
        <f t="shared" si="27"/>
        <v>2290804</v>
      </c>
      <c r="P203" s="275">
        <v>0</v>
      </c>
    </row>
    <row r="204" s="275" customFormat="1" ht="36" hidden="1" customHeight="1" spans="1:16">
      <c r="A204" s="298">
        <v>2290805</v>
      </c>
      <c r="B204" s="308" t="s">
        <v>1389</v>
      </c>
      <c r="C204" s="300">
        <v>0</v>
      </c>
      <c r="D204" s="301">
        <v>0</v>
      </c>
      <c r="E204" s="548">
        <v>0</v>
      </c>
      <c r="F204" s="336" t="str">
        <f t="shared" si="21"/>
        <v/>
      </c>
      <c r="G204" s="336" t="str">
        <f t="shared" si="22"/>
        <v/>
      </c>
      <c r="H204" s="293" t="str">
        <f t="shared" si="23"/>
        <v>否</v>
      </c>
      <c r="I204" s="276" t="str">
        <f t="shared" si="24"/>
        <v>项</v>
      </c>
      <c r="J204" s="686" t="str">
        <f t="shared" si="25"/>
        <v>229</v>
      </c>
      <c r="K204" s="686" t="str">
        <f t="shared" si="26"/>
        <v>22908</v>
      </c>
      <c r="L204" s="686" t="str">
        <f t="shared" si="27"/>
        <v>2290805</v>
      </c>
      <c r="P204" s="275">
        <v>0</v>
      </c>
    </row>
    <row r="205" s="275" customFormat="1" ht="36" hidden="1" customHeight="1" spans="1:16">
      <c r="A205" s="298">
        <v>2290806</v>
      </c>
      <c r="B205" s="308" t="s">
        <v>1390</v>
      </c>
      <c r="C205" s="300">
        <v>0</v>
      </c>
      <c r="D205" s="301">
        <v>0</v>
      </c>
      <c r="E205" s="301">
        <v>0</v>
      </c>
      <c r="F205" s="336" t="str">
        <f t="shared" si="21"/>
        <v/>
      </c>
      <c r="G205" s="336" t="str">
        <f t="shared" si="22"/>
        <v/>
      </c>
      <c r="H205" s="293" t="str">
        <f t="shared" si="23"/>
        <v>否</v>
      </c>
      <c r="I205" s="276" t="str">
        <f t="shared" si="24"/>
        <v>项</v>
      </c>
      <c r="J205" s="686" t="str">
        <f t="shared" si="25"/>
        <v>229</v>
      </c>
      <c r="K205" s="686" t="str">
        <f t="shared" si="26"/>
        <v>22908</v>
      </c>
      <c r="L205" s="686" t="str">
        <f t="shared" si="27"/>
        <v>2290806</v>
      </c>
      <c r="P205" s="275">
        <v>0</v>
      </c>
    </row>
    <row r="206" s="275" customFormat="1" ht="36" hidden="1" customHeight="1" spans="1:16">
      <c r="A206" s="298">
        <v>2290807</v>
      </c>
      <c r="B206" s="308" t="s">
        <v>1391</v>
      </c>
      <c r="C206" s="300">
        <v>0</v>
      </c>
      <c r="D206" s="301">
        <v>0</v>
      </c>
      <c r="E206" s="301">
        <v>0</v>
      </c>
      <c r="F206" s="336" t="str">
        <f t="shared" si="21"/>
        <v/>
      </c>
      <c r="G206" s="336" t="str">
        <f t="shared" si="22"/>
        <v/>
      </c>
      <c r="H206" s="293" t="str">
        <f t="shared" si="23"/>
        <v>否</v>
      </c>
      <c r="I206" s="276" t="str">
        <f t="shared" si="24"/>
        <v>项</v>
      </c>
      <c r="J206" s="686" t="str">
        <f t="shared" si="25"/>
        <v>229</v>
      </c>
      <c r="K206" s="686" t="str">
        <f t="shared" si="26"/>
        <v>22908</v>
      </c>
      <c r="L206" s="686" t="str">
        <f t="shared" si="27"/>
        <v>2290807</v>
      </c>
      <c r="P206" s="275">
        <v>0</v>
      </c>
    </row>
    <row r="207" s="275" customFormat="1" ht="36" hidden="1" customHeight="1" spans="1:16">
      <c r="A207" s="298">
        <v>2290808</v>
      </c>
      <c r="B207" s="308" t="s">
        <v>1392</v>
      </c>
      <c r="C207" s="300">
        <v>0</v>
      </c>
      <c r="D207" s="301">
        <v>0</v>
      </c>
      <c r="E207" s="548">
        <v>0</v>
      </c>
      <c r="F207" s="336" t="str">
        <f t="shared" si="21"/>
        <v/>
      </c>
      <c r="G207" s="336" t="str">
        <f t="shared" si="22"/>
        <v/>
      </c>
      <c r="H207" s="293" t="str">
        <f t="shared" si="23"/>
        <v>否</v>
      </c>
      <c r="I207" s="276" t="str">
        <f t="shared" si="24"/>
        <v>项</v>
      </c>
      <c r="J207" s="686" t="str">
        <f t="shared" si="25"/>
        <v>229</v>
      </c>
      <c r="K207" s="686" t="str">
        <f t="shared" si="26"/>
        <v>22908</v>
      </c>
      <c r="L207" s="686" t="str">
        <f t="shared" si="27"/>
        <v>2290808</v>
      </c>
      <c r="P207" s="275">
        <v>0</v>
      </c>
    </row>
    <row r="208" s="275" customFormat="1" ht="36" hidden="1" customHeight="1" spans="1:16">
      <c r="A208" s="298">
        <v>2290899</v>
      </c>
      <c r="B208" s="308" t="s">
        <v>1393</v>
      </c>
      <c r="C208" s="300">
        <v>0</v>
      </c>
      <c r="D208" s="301">
        <v>0</v>
      </c>
      <c r="E208" s="548">
        <v>0</v>
      </c>
      <c r="F208" s="336" t="str">
        <f t="shared" si="21"/>
        <v/>
      </c>
      <c r="G208" s="336" t="str">
        <f t="shared" si="22"/>
        <v/>
      </c>
      <c r="H208" s="293" t="str">
        <f t="shared" si="23"/>
        <v>否</v>
      </c>
      <c r="I208" s="276" t="str">
        <f t="shared" si="24"/>
        <v>项</v>
      </c>
      <c r="J208" s="686" t="str">
        <f t="shared" si="25"/>
        <v>229</v>
      </c>
      <c r="K208" s="686" t="str">
        <f t="shared" si="26"/>
        <v>22908</v>
      </c>
      <c r="L208" s="686" t="str">
        <f t="shared" si="27"/>
        <v>2290899</v>
      </c>
      <c r="P208" s="275">
        <v>0</v>
      </c>
    </row>
    <row r="209" s="275" customFormat="1" ht="36" customHeight="1" spans="1:16">
      <c r="A209" s="295">
        <v>22960</v>
      </c>
      <c r="B209" s="309" t="s">
        <v>1394</v>
      </c>
      <c r="C209" s="693">
        <f>SUMIFS(C210:C$279,$I210:$I$279,"项",$K210:$K$279,$A209)</f>
        <v>961</v>
      </c>
      <c r="D209" s="693">
        <f>SUMIFS(D210:D$279,$I210:$I$279,"项",$K210:$K$279,$A209)</f>
        <v>2008</v>
      </c>
      <c r="E209" s="693">
        <f>SUMIFS(E210:E$279,$I210:$I$279,"项",$K210:$K$279,$A209)</f>
        <v>1057</v>
      </c>
      <c r="F209" s="336">
        <f t="shared" si="21"/>
        <v>0.0998959417273673</v>
      </c>
      <c r="G209" s="336">
        <f t="shared" si="22"/>
        <v>0.526394422310757</v>
      </c>
      <c r="H209" s="293" t="str">
        <f t="shared" si="23"/>
        <v>是</v>
      </c>
      <c r="I209" s="276" t="str">
        <f t="shared" si="24"/>
        <v>款</v>
      </c>
      <c r="J209" s="686" t="str">
        <f t="shared" si="25"/>
        <v>229</v>
      </c>
      <c r="K209" s="686" t="str">
        <f t="shared" si="26"/>
        <v>22960</v>
      </c>
      <c r="L209" s="686" t="str">
        <f t="shared" si="27"/>
        <v>22960</v>
      </c>
    </row>
    <row r="210" s="275" customFormat="1" ht="36" hidden="1" customHeight="1" spans="1:16">
      <c r="A210" s="298">
        <v>2296001</v>
      </c>
      <c r="B210" s="308" t="s">
        <v>1395</v>
      </c>
      <c r="C210" s="300">
        <v>0</v>
      </c>
      <c r="D210" s="301">
        <v>0</v>
      </c>
      <c r="E210" s="548">
        <v>0</v>
      </c>
      <c r="F210" s="336" t="str">
        <f t="shared" si="21"/>
        <v/>
      </c>
      <c r="G210" s="336" t="str">
        <f t="shared" si="22"/>
        <v/>
      </c>
      <c r="H210" s="293" t="str">
        <f t="shared" si="23"/>
        <v>否</v>
      </c>
      <c r="I210" s="276" t="str">
        <f t="shared" si="24"/>
        <v>项</v>
      </c>
      <c r="J210" s="686" t="str">
        <f t="shared" si="25"/>
        <v>229</v>
      </c>
      <c r="K210" s="686" t="str">
        <f t="shared" si="26"/>
        <v>22960</v>
      </c>
      <c r="L210" s="686" t="str">
        <f t="shared" si="27"/>
        <v>2296001</v>
      </c>
      <c r="P210" s="275">
        <v>0</v>
      </c>
    </row>
    <row r="211" s="275" customFormat="1" ht="36" customHeight="1" spans="1:16">
      <c r="A211" s="298">
        <v>2296002</v>
      </c>
      <c r="B211" s="308" t="s">
        <v>1396</v>
      </c>
      <c r="C211" s="561">
        <v>475</v>
      </c>
      <c r="D211" s="561">
        <v>411</v>
      </c>
      <c r="E211" s="478">
        <v>458</v>
      </c>
      <c r="F211" s="336">
        <f t="shared" si="21"/>
        <v>-0.0357894736842105</v>
      </c>
      <c r="G211" s="336">
        <f t="shared" si="22"/>
        <v>1.11435523114355</v>
      </c>
      <c r="H211" s="293" t="str">
        <f t="shared" si="23"/>
        <v>是</v>
      </c>
      <c r="I211" s="276" t="str">
        <f t="shared" si="24"/>
        <v>项</v>
      </c>
      <c r="J211" s="686" t="str">
        <f t="shared" si="25"/>
        <v>229</v>
      </c>
      <c r="K211" s="686" t="str">
        <f t="shared" si="26"/>
        <v>22960</v>
      </c>
      <c r="L211" s="686" t="str">
        <f t="shared" si="27"/>
        <v>2296002</v>
      </c>
    </row>
    <row r="212" s="275" customFormat="1" ht="36" customHeight="1" spans="1:16">
      <c r="A212" s="298">
        <v>2296003</v>
      </c>
      <c r="B212" s="308" t="s">
        <v>1397</v>
      </c>
      <c r="C212" s="561">
        <v>233</v>
      </c>
      <c r="D212" s="561">
        <v>549</v>
      </c>
      <c r="E212" s="478">
        <v>295</v>
      </c>
      <c r="F212" s="336">
        <f t="shared" si="21"/>
        <v>0.266094420600858</v>
      </c>
      <c r="G212" s="336">
        <f t="shared" si="22"/>
        <v>0.537340619307832</v>
      </c>
      <c r="H212" s="293" t="str">
        <f t="shared" si="23"/>
        <v>是</v>
      </c>
      <c r="I212" s="276" t="str">
        <f t="shared" si="24"/>
        <v>项</v>
      </c>
      <c r="J212" s="686" t="str">
        <f t="shared" si="25"/>
        <v>229</v>
      </c>
      <c r="K212" s="686" t="str">
        <f t="shared" si="26"/>
        <v>22960</v>
      </c>
      <c r="L212" s="686" t="str">
        <f t="shared" si="27"/>
        <v>2296003</v>
      </c>
    </row>
    <row r="213" s="275" customFormat="1" ht="36" customHeight="1" spans="1:16">
      <c r="A213" s="298">
        <v>2296004</v>
      </c>
      <c r="B213" s="308" t="s">
        <v>1398</v>
      </c>
      <c r="C213" s="561">
        <v>0</v>
      </c>
      <c r="D213" s="561">
        <v>5</v>
      </c>
      <c r="E213" s="478">
        <v>3</v>
      </c>
      <c r="F213" s="336" t="str">
        <f t="shared" si="21"/>
        <v/>
      </c>
      <c r="G213" s="336">
        <f t="shared" si="22"/>
        <v>0.6</v>
      </c>
      <c r="H213" s="293" t="str">
        <f t="shared" si="23"/>
        <v>是</v>
      </c>
      <c r="I213" s="276" t="str">
        <f t="shared" si="24"/>
        <v>项</v>
      </c>
      <c r="J213" s="686" t="str">
        <f t="shared" si="25"/>
        <v>229</v>
      </c>
      <c r="K213" s="686" t="str">
        <f t="shared" si="26"/>
        <v>22960</v>
      </c>
      <c r="L213" s="686" t="str">
        <f t="shared" si="27"/>
        <v>2296004</v>
      </c>
    </row>
    <row r="214" s="275" customFormat="1" ht="36" hidden="1" customHeight="1" spans="1:16">
      <c r="A214" s="298">
        <v>2296005</v>
      </c>
      <c r="B214" s="308" t="s">
        <v>1399</v>
      </c>
      <c r="C214" s="300">
        <v>0</v>
      </c>
      <c r="D214" s="301">
        <v>0</v>
      </c>
      <c r="E214" s="548">
        <v>0</v>
      </c>
      <c r="F214" s="336" t="str">
        <f t="shared" si="21"/>
        <v/>
      </c>
      <c r="G214" s="336" t="str">
        <f t="shared" si="22"/>
        <v/>
      </c>
      <c r="H214" s="293" t="str">
        <f t="shared" si="23"/>
        <v>否</v>
      </c>
      <c r="I214" s="276" t="str">
        <f t="shared" si="24"/>
        <v>项</v>
      </c>
      <c r="J214" s="686" t="str">
        <f t="shared" si="25"/>
        <v>229</v>
      </c>
      <c r="K214" s="686" t="str">
        <f t="shared" si="26"/>
        <v>22960</v>
      </c>
      <c r="L214" s="686" t="str">
        <f t="shared" si="27"/>
        <v>2296005</v>
      </c>
      <c r="P214" s="275">
        <v>0</v>
      </c>
    </row>
    <row r="215" s="275" customFormat="1" ht="36" customHeight="1" spans="1:16">
      <c r="A215" s="298">
        <v>2296006</v>
      </c>
      <c r="B215" s="308" t="s">
        <v>1400</v>
      </c>
      <c r="C215" s="561">
        <v>145</v>
      </c>
      <c r="D215" s="561">
        <v>113</v>
      </c>
      <c r="E215" s="478">
        <v>108</v>
      </c>
      <c r="F215" s="336">
        <f t="shared" si="21"/>
        <v>-0.255172413793103</v>
      </c>
      <c r="G215" s="336">
        <f t="shared" si="22"/>
        <v>0.955752212389381</v>
      </c>
      <c r="H215" s="293" t="str">
        <f t="shared" si="23"/>
        <v>是</v>
      </c>
      <c r="I215" s="276" t="str">
        <f t="shared" si="24"/>
        <v>项</v>
      </c>
      <c r="J215" s="686" t="str">
        <f t="shared" si="25"/>
        <v>229</v>
      </c>
      <c r="K215" s="686" t="str">
        <f t="shared" si="26"/>
        <v>22960</v>
      </c>
      <c r="L215" s="686" t="str">
        <f t="shared" si="27"/>
        <v>2296006</v>
      </c>
    </row>
    <row r="216" s="275" customFormat="1" ht="36" customHeight="1" spans="1:16">
      <c r="A216" s="298">
        <v>2296010</v>
      </c>
      <c r="B216" s="308" t="s">
        <v>1401</v>
      </c>
      <c r="C216" s="561">
        <v>9</v>
      </c>
      <c r="D216" s="561">
        <v>8</v>
      </c>
      <c r="E216" s="478">
        <v>0</v>
      </c>
      <c r="F216" s="336">
        <f t="shared" si="21"/>
        <v>-1</v>
      </c>
      <c r="G216" s="336">
        <f t="shared" si="22"/>
        <v>0</v>
      </c>
      <c r="H216" s="293" t="str">
        <f t="shared" si="23"/>
        <v>是</v>
      </c>
      <c r="I216" s="276" t="str">
        <f t="shared" ref="I216:I222" si="28">_xlfn.IFS(LEN(A216)=3,"类",LEN(A216)=5,"款",LEN(A216)=7,"项")</f>
        <v>项</v>
      </c>
      <c r="J216" s="686" t="str">
        <f t="shared" ref="J216:J222" si="29">LEFT(A216,3)</f>
        <v>229</v>
      </c>
      <c r="K216" s="686" t="str">
        <f t="shared" ref="K216:K222" si="30">LEFT(A216,5)</f>
        <v>22960</v>
      </c>
      <c r="L216" s="686" t="str">
        <f t="shared" ref="L216:L222" si="31">LEFT(A216,7)</f>
        <v>2296010</v>
      </c>
    </row>
    <row r="217" s="275" customFormat="1" ht="36" hidden="1" customHeight="1" spans="1:16">
      <c r="A217" s="298">
        <v>2296011</v>
      </c>
      <c r="B217" s="308" t="s">
        <v>1402</v>
      </c>
      <c r="C217" s="300">
        <v>0</v>
      </c>
      <c r="D217" s="301">
        <v>0</v>
      </c>
      <c r="E217" s="548">
        <v>0</v>
      </c>
      <c r="F217" s="336" t="str">
        <f t="shared" si="21"/>
        <v/>
      </c>
      <c r="G217" s="336" t="str">
        <f t="shared" si="22"/>
        <v/>
      </c>
      <c r="H217" s="293" t="str">
        <f t="shared" si="23"/>
        <v>否</v>
      </c>
      <c r="I217" s="276" t="str">
        <f t="shared" si="28"/>
        <v>项</v>
      </c>
      <c r="J217" s="686" t="str">
        <f t="shared" si="29"/>
        <v>229</v>
      </c>
      <c r="K217" s="686" t="str">
        <f t="shared" si="30"/>
        <v>22960</v>
      </c>
      <c r="L217" s="686" t="str">
        <f t="shared" si="31"/>
        <v>2296011</v>
      </c>
      <c r="P217" s="275">
        <v>0</v>
      </c>
    </row>
    <row r="218" s="275" customFormat="1" ht="36" hidden="1" customHeight="1" spans="1:16">
      <c r="A218" s="298">
        <v>2296012</v>
      </c>
      <c r="B218" s="308" t="s">
        <v>1403</v>
      </c>
      <c r="C218" s="300">
        <v>0</v>
      </c>
      <c r="D218" s="301">
        <v>0</v>
      </c>
      <c r="E218" s="548">
        <v>0</v>
      </c>
      <c r="F218" s="336" t="str">
        <f t="shared" si="21"/>
        <v/>
      </c>
      <c r="G218" s="336" t="str">
        <f t="shared" si="22"/>
        <v/>
      </c>
      <c r="H218" s="293" t="str">
        <f t="shared" si="23"/>
        <v>否</v>
      </c>
      <c r="I218" s="276" t="str">
        <f t="shared" si="28"/>
        <v>项</v>
      </c>
      <c r="J218" s="686" t="str">
        <f t="shared" si="29"/>
        <v>229</v>
      </c>
      <c r="K218" s="686" t="str">
        <f t="shared" si="30"/>
        <v>22960</v>
      </c>
      <c r="L218" s="686" t="str">
        <f t="shared" si="31"/>
        <v>2296012</v>
      </c>
      <c r="P218" s="275">
        <v>0</v>
      </c>
    </row>
    <row r="219" s="275" customFormat="1" ht="36" hidden="1" customHeight="1" spans="1:16">
      <c r="A219" s="298">
        <v>2296013</v>
      </c>
      <c r="B219" s="308" t="s">
        <v>1404</v>
      </c>
      <c r="C219" s="300">
        <v>0</v>
      </c>
      <c r="D219" s="301">
        <v>0</v>
      </c>
      <c r="E219" s="548">
        <v>0</v>
      </c>
      <c r="F219" s="336" t="str">
        <f t="shared" si="21"/>
        <v/>
      </c>
      <c r="G219" s="336" t="str">
        <f t="shared" si="22"/>
        <v/>
      </c>
      <c r="H219" s="293" t="str">
        <f t="shared" si="23"/>
        <v>否</v>
      </c>
      <c r="I219" s="276" t="str">
        <f t="shared" si="28"/>
        <v>项</v>
      </c>
      <c r="J219" s="686" t="str">
        <f t="shared" si="29"/>
        <v>229</v>
      </c>
      <c r="K219" s="686" t="str">
        <f t="shared" si="30"/>
        <v>22960</v>
      </c>
      <c r="L219" s="686" t="str">
        <f t="shared" si="31"/>
        <v>2296013</v>
      </c>
      <c r="P219" s="275">
        <v>0</v>
      </c>
    </row>
    <row r="220" s="275" customFormat="1" ht="36" customHeight="1" spans="1:16">
      <c r="A220" s="298">
        <v>2296099</v>
      </c>
      <c r="B220" s="308" t="s">
        <v>1405</v>
      </c>
      <c r="C220" s="561">
        <v>99</v>
      </c>
      <c r="D220" s="561">
        <v>922</v>
      </c>
      <c r="E220" s="478">
        <v>193</v>
      </c>
      <c r="F220" s="336">
        <f t="shared" si="21"/>
        <v>0.949494949494949</v>
      </c>
      <c r="G220" s="336">
        <f t="shared" si="22"/>
        <v>0.209327548806941</v>
      </c>
      <c r="H220" s="293" t="str">
        <f t="shared" si="23"/>
        <v>是</v>
      </c>
      <c r="I220" s="276" t="str">
        <f t="shared" si="28"/>
        <v>项</v>
      </c>
      <c r="J220" s="686" t="str">
        <f t="shared" si="29"/>
        <v>229</v>
      </c>
      <c r="K220" s="686" t="str">
        <f t="shared" si="30"/>
        <v>22960</v>
      </c>
      <c r="L220" s="686" t="str">
        <f t="shared" si="31"/>
        <v>2296099</v>
      </c>
    </row>
    <row r="221" s="275" customFormat="1" ht="36" customHeight="1" spans="1:16">
      <c r="A221" s="295" t="s">
        <v>1406</v>
      </c>
      <c r="B221" s="309" t="s">
        <v>1407</v>
      </c>
      <c r="C221" s="693">
        <f>SUMIFS(C222:C$279,$I222:$I$279,"项",$K222:$K$279,$A221)</f>
        <v>1717</v>
      </c>
      <c r="D221" s="693">
        <f>SUMIFS(D222:D$279,$I222:$I$279,"项",$K222:$K$279,$A221)</f>
        <v>1178</v>
      </c>
      <c r="E221" s="693">
        <f>SUMIFS(E222:E$279,$I222:$I$279,"项",$K222:$K$279,$A221)</f>
        <v>1178</v>
      </c>
      <c r="F221" s="336"/>
      <c r="G221" s="336"/>
      <c r="H221" s="293" t="str">
        <f t="shared" si="23"/>
        <v>是</v>
      </c>
      <c r="I221" s="276" t="str">
        <f t="shared" si="28"/>
        <v>款</v>
      </c>
      <c r="J221" s="686" t="str">
        <f t="shared" si="29"/>
        <v>229</v>
      </c>
      <c r="K221" s="686" t="str">
        <f t="shared" si="30"/>
        <v>22998</v>
      </c>
      <c r="L221" s="686" t="str">
        <f t="shared" si="31"/>
        <v>22998</v>
      </c>
    </row>
    <row r="222" s="275" customFormat="1" ht="36" customHeight="1" spans="1:16">
      <c r="A222" s="298">
        <v>2299899</v>
      </c>
      <c r="B222" s="308" t="s">
        <v>1121</v>
      </c>
      <c r="C222" s="561">
        <v>1717</v>
      </c>
      <c r="D222" s="561">
        <v>1178</v>
      </c>
      <c r="E222" s="478">
        <v>1178</v>
      </c>
      <c r="F222" s="336"/>
      <c r="G222" s="336"/>
      <c r="H222" s="293" t="str">
        <f t="shared" si="23"/>
        <v>是</v>
      </c>
      <c r="I222" s="276" t="str">
        <f t="shared" si="28"/>
        <v>项</v>
      </c>
      <c r="J222" s="686" t="str">
        <f t="shared" si="29"/>
        <v>229</v>
      </c>
      <c r="K222" s="686" t="str">
        <f t="shared" si="30"/>
        <v>22998</v>
      </c>
      <c r="L222" s="686" t="str">
        <f t="shared" si="31"/>
        <v>2299899</v>
      </c>
    </row>
    <row r="223" s="275" customFormat="1" ht="36" customHeight="1" spans="1:16">
      <c r="A223" s="289">
        <v>232</v>
      </c>
      <c r="B223" s="310" t="s">
        <v>1408</v>
      </c>
      <c r="C223" s="353">
        <f>SUMIFS(C224:C$279,$I224:$I$279,"款",$J224:$J$279,$A223)</f>
        <v>9304</v>
      </c>
      <c r="D223" s="353">
        <f>SUMIFS(D224:D$279,$I224:$I$279,"款",$J224:$J$279,$A223)</f>
        <v>11788</v>
      </c>
      <c r="E223" s="353">
        <f>SUMIFS(E224:E$279,$I224:$I$279,"款",$J224:$J$279,$A223)</f>
        <v>10300</v>
      </c>
      <c r="F223" s="338">
        <f t="shared" ref="F223:F279" si="32">IF(C223&lt;&gt;0,E223/C223-1,"")</f>
        <v>0.107050730868444</v>
      </c>
      <c r="G223" s="338">
        <f t="shared" ref="G223:G279" si="33">IF(D223&lt;&gt;0,E223/D223,"")</f>
        <v>0.873769935527655</v>
      </c>
      <c r="H223" s="293" t="str">
        <f t="shared" si="23"/>
        <v>是</v>
      </c>
      <c r="I223" s="276" t="str">
        <f t="shared" ref="I223:I262" si="34">_xlfn.IFS(LEN(A223)=3,"类",LEN(A223)=5,"款",LEN(A223)=7,"项")</f>
        <v>类</v>
      </c>
      <c r="J223" s="686" t="str">
        <f t="shared" ref="J223:J262" si="35">LEFT(A223,3)</f>
        <v>232</v>
      </c>
      <c r="K223" s="686" t="str">
        <f t="shared" ref="K223:K262" si="36">LEFT(A223,5)</f>
        <v>232</v>
      </c>
      <c r="L223" s="686" t="str">
        <f t="shared" ref="L223:L262" si="37">LEFT(A223,7)</f>
        <v>232</v>
      </c>
    </row>
    <row r="224" s="275" customFormat="1" ht="36" customHeight="1" spans="1:16">
      <c r="A224" s="295" t="s">
        <v>1409</v>
      </c>
      <c r="B224" s="309" t="s">
        <v>1410</v>
      </c>
      <c r="C224" s="693">
        <f>SUMIFS(C225:C$279,$I225:$I$279,"项",$K225:$K$279,$A224)</f>
        <v>9304</v>
      </c>
      <c r="D224" s="693">
        <f>SUMIFS(D225:D$279,$I225:$I$279,"项",$K225:$K$279,$A224)</f>
        <v>11788</v>
      </c>
      <c r="E224" s="693">
        <f>SUMIFS(E225:E$279,$I225:$I$279,"项",$K225:$K$279,$A224)</f>
        <v>10300</v>
      </c>
      <c r="F224" s="336">
        <f t="shared" si="32"/>
        <v>0.107050730868444</v>
      </c>
      <c r="G224" s="336">
        <f t="shared" si="33"/>
        <v>0.873769935527655</v>
      </c>
      <c r="H224" s="293" t="str">
        <f t="shared" si="23"/>
        <v>是</v>
      </c>
      <c r="I224" s="276" t="str">
        <f t="shared" si="34"/>
        <v>款</v>
      </c>
      <c r="J224" s="686" t="str">
        <f t="shared" si="35"/>
        <v>232</v>
      </c>
      <c r="K224" s="686" t="str">
        <f t="shared" si="36"/>
        <v>23204</v>
      </c>
      <c r="L224" s="686" t="str">
        <f t="shared" si="37"/>
        <v>23204</v>
      </c>
    </row>
    <row r="225" s="275" customFormat="1" ht="36" hidden="1" customHeight="1" spans="1:16">
      <c r="A225" s="298">
        <v>2320401</v>
      </c>
      <c r="B225" s="308" t="s">
        <v>1411</v>
      </c>
      <c r="C225" s="300">
        <v>0</v>
      </c>
      <c r="D225" s="301">
        <v>0</v>
      </c>
      <c r="E225" s="548">
        <v>0</v>
      </c>
      <c r="F225" s="336" t="str">
        <f t="shared" si="32"/>
        <v/>
      </c>
      <c r="G225" s="336" t="str">
        <f t="shared" si="33"/>
        <v/>
      </c>
      <c r="H225" s="293" t="str">
        <f t="shared" si="23"/>
        <v>否</v>
      </c>
      <c r="I225" s="276" t="str">
        <f t="shared" si="34"/>
        <v>项</v>
      </c>
      <c r="J225" s="686" t="str">
        <f t="shared" si="35"/>
        <v>232</v>
      </c>
      <c r="K225" s="686" t="str">
        <f t="shared" si="36"/>
        <v>23204</v>
      </c>
      <c r="L225" s="686" t="str">
        <f t="shared" si="37"/>
        <v>2320401</v>
      </c>
      <c r="P225" s="275">
        <v>0</v>
      </c>
    </row>
    <row r="226" s="275" customFormat="1" ht="36" hidden="1" customHeight="1" spans="1:16">
      <c r="A226" s="298">
        <v>2320402</v>
      </c>
      <c r="B226" s="308" t="s">
        <v>1412</v>
      </c>
      <c r="C226" s="300">
        <v>0</v>
      </c>
      <c r="D226" s="301">
        <v>0</v>
      </c>
      <c r="E226" s="301">
        <v>0</v>
      </c>
      <c r="F226" s="336" t="str">
        <f t="shared" si="32"/>
        <v/>
      </c>
      <c r="G226" s="336" t="str">
        <f t="shared" si="33"/>
        <v/>
      </c>
      <c r="H226" s="293" t="str">
        <f t="shared" si="23"/>
        <v>否</v>
      </c>
      <c r="I226" s="276" t="str">
        <f t="shared" si="34"/>
        <v>项</v>
      </c>
      <c r="J226" s="686" t="str">
        <f t="shared" si="35"/>
        <v>232</v>
      </c>
      <c r="K226" s="686" t="str">
        <f t="shared" si="36"/>
        <v>23204</v>
      </c>
      <c r="L226" s="686" t="str">
        <f t="shared" si="37"/>
        <v>2320402</v>
      </c>
      <c r="P226" s="275">
        <v>0</v>
      </c>
    </row>
    <row r="227" s="275" customFormat="1" ht="36" hidden="1" customHeight="1" spans="1:16">
      <c r="A227" s="298">
        <v>2320405</v>
      </c>
      <c r="B227" s="308" t="s">
        <v>1413</v>
      </c>
      <c r="C227" s="300">
        <v>0</v>
      </c>
      <c r="D227" s="301">
        <v>0</v>
      </c>
      <c r="E227" s="301">
        <v>0</v>
      </c>
      <c r="F227" s="336" t="str">
        <f t="shared" si="32"/>
        <v/>
      </c>
      <c r="G227" s="336" t="str">
        <f t="shared" si="33"/>
        <v/>
      </c>
      <c r="H227" s="293" t="str">
        <f t="shared" si="23"/>
        <v>否</v>
      </c>
      <c r="I227" s="276" t="str">
        <f t="shared" si="34"/>
        <v>项</v>
      </c>
      <c r="J227" s="686" t="str">
        <f t="shared" si="35"/>
        <v>232</v>
      </c>
      <c r="K227" s="686" t="str">
        <f t="shared" si="36"/>
        <v>23204</v>
      </c>
      <c r="L227" s="686" t="str">
        <f t="shared" si="37"/>
        <v>2320405</v>
      </c>
      <c r="P227" s="275">
        <v>0</v>
      </c>
    </row>
    <row r="228" s="275" customFormat="1" ht="36" customHeight="1" spans="1:16">
      <c r="A228" s="298">
        <v>2320411</v>
      </c>
      <c r="B228" s="308" t="s">
        <v>1414</v>
      </c>
      <c r="C228" s="561">
        <v>178</v>
      </c>
      <c r="D228" s="561">
        <v>242</v>
      </c>
      <c r="E228" s="478">
        <v>189</v>
      </c>
      <c r="F228" s="336">
        <f t="shared" si="32"/>
        <v>0.0617977528089888</v>
      </c>
      <c r="G228" s="336">
        <f t="shared" si="33"/>
        <v>0.78099173553719</v>
      </c>
      <c r="H228" s="293" t="str">
        <f t="shared" si="23"/>
        <v>是</v>
      </c>
      <c r="I228" s="276" t="str">
        <f t="shared" si="34"/>
        <v>项</v>
      </c>
      <c r="J228" s="686" t="str">
        <f t="shared" si="35"/>
        <v>232</v>
      </c>
      <c r="K228" s="686" t="str">
        <f t="shared" si="36"/>
        <v>23204</v>
      </c>
      <c r="L228" s="686" t="str">
        <f t="shared" si="37"/>
        <v>2320411</v>
      </c>
    </row>
    <row r="229" s="275" customFormat="1" ht="36" hidden="1" customHeight="1" spans="1:16">
      <c r="A229" s="298">
        <v>2320413</v>
      </c>
      <c r="B229" s="308" t="s">
        <v>1415</v>
      </c>
      <c r="C229" s="300">
        <v>0</v>
      </c>
      <c r="D229" s="301">
        <v>0</v>
      </c>
      <c r="E229" s="548">
        <v>0</v>
      </c>
      <c r="F229" s="336" t="str">
        <f t="shared" si="32"/>
        <v/>
      </c>
      <c r="G229" s="336" t="str">
        <f t="shared" si="33"/>
        <v/>
      </c>
      <c r="H229" s="293" t="str">
        <f t="shared" si="23"/>
        <v>否</v>
      </c>
      <c r="I229" s="276" t="str">
        <f t="shared" si="34"/>
        <v>项</v>
      </c>
      <c r="J229" s="686" t="str">
        <f t="shared" si="35"/>
        <v>232</v>
      </c>
      <c r="K229" s="686" t="str">
        <f t="shared" si="36"/>
        <v>23204</v>
      </c>
      <c r="L229" s="686" t="str">
        <f t="shared" si="37"/>
        <v>2320413</v>
      </c>
      <c r="P229" s="275">
        <v>0</v>
      </c>
    </row>
    <row r="230" s="275" customFormat="1" ht="36" hidden="1" customHeight="1" spans="1:16">
      <c r="A230" s="298">
        <v>2320414</v>
      </c>
      <c r="B230" s="308" t="s">
        <v>1416</v>
      </c>
      <c r="C230" s="300">
        <v>0</v>
      </c>
      <c r="D230" s="301">
        <v>0</v>
      </c>
      <c r="E230" s="548">
        <v>0</v>
      </c>
      <c r="F230" s="336" t="str">
        <f t="shared" si="32"/>
        <v/>
      </c>
      <c r="G230" s="336" t="str">
        <f t="shared" si="33"/>
        <v/>
      </c>
      <c r="H230" s="293" t="str">
        <f t="shared" si="23"/>
        <v>否</v>
      </c>
      <c r="I230" s="276" t="str">
        <f t="shared" si="34"/>
        <v>项</v>
      </c>
      <c r="J230" s="686" t="str">
        <f t="shared" si="35"/>
        <v>232</v>
      </c>
      <c r="K230" s="686" t="str">
        <f t="shared" si="36"/>
        <v>23204</v>
      </c>
      <c r="L230" s="686" t="str">
        <f t="shared" si="37"/>
        <v>2320414</v>
      </c>
      <c r="P230" s="275">
        <v>0</v>
      </c>
    </row>
    <row r="231" s="275" customFormat="1" ht="36" hidden="1" customHeight="1" spans="1:16">
      <c r="A231" s="298">
        <v>2320416</v>
      </c>
      <c r="B231" s="308" t="s">
        <v>1417</v>
      </c>
      <c r="C231" s="300">
        <v>0</v>
      </c>
      <c r="D231" s="301">
        <v>0</v>
      </c>
      <c r="E231" s="548">
        <v>0</v>
      </c>
      <c r="F231" s="336" t="str">
        <f t="shared" si="32"/>
        <v/>
      </c>
      <c r="G231" s="336" t="str">
        <f t="shared" si="33"/>
        <v/>
      </c>
      <c r="H231" s="293" t="str">
        <f t="shared" si="23"/>
        <v>否</v>
      </c>
      <c r="I231" s="276" t="str">
        <f t="shared" si="34"/>
        <v>项</v>
      </c>
      <c r="J231" s="686" t="str">
        <f t="shared" si="35"/>
        <v>232</v>
      </c>
      <c r="K231" s="686" t="str">
        <f t="shared" si="36"/>
        <v>23204</v>
      </c>
      <c r="L231" s="686" t="str">
        <f t="shared" si="37"/>
        <v>2320416</v>
      </c>
      <c r="P231" s="275">
        <v>0</v>
      </c>
    </row>
    <row r="232" s="275" customFormat="1" ht="36" hidden="1" customHeight="1" spans="1:16">
      <c r="A232" s="298">
        <v>2320417</v>
      </c>
      <c r="B232" s="308" t="s">
        <v>1418</v>
      </c>
      <c r="C232" s="300">
        <v>0</v>
      </c>
      <c r="D232" s="301">
        <v>0</v>
      </c>
      <c r="E232" s="548">
        <v>0</v>
      </c>
      <c r="F232" s="336" t="str">
        <f t="shared" si="32"/>
        <v/>
      </c>
      <c r="G232" s="336" t="str">
        <f t="shared" si="33"/>
        <v/>
      </c>
      <c r="H232" s="293" t="str">
        <f t="shared" si="23"/>
        <v>否</v>
      </c>
      <c r="I232" s="276" t="str">
        <f t="shared" si="34"/>
        <v>项</v>
      </c>
      <c r="J232" s="686" t="str">
        <f t="shared" si="35"/>
        <v>232</v>
      </c>
      <c r="K232" s="686" t="str">
        <f t="shared" si="36"/>
        <v>23204</v>
      </c>
      <c r="L232" s="686" t="str">
        <f t="shared" si="37"/>
        <v>2320417</v>
      </c>
      <c r="P232" s="275">
        <v>0</v>
      </c>
    </row>
    <row r="233" s="275" customFormat="1" ht="36" hidden="1" customHeight="1" spans="1:16">
      <c r="A233" s="298">
        <v>2320418</v>
      </c>
      <c r="B233" s="308" t="s">
        <v>1419</v>
      </c>
      <c r="C233" s="300">
        <v>0</v>
      </c>
      <c r="D233" s="301">
        <v>0</v>
      </c>
      <c r="E233" s="548">
        <v>0</v>
      </c>
      <c r="F233" s="336" t="str">
        <f t="shared" si="32"/>
        <v/>
      </c>
      <c r="G233" s="336" t="str">
        <f t="shared" si="33"/>
        <v/>
      </c>
      <c r="H233" s="293" t="str">
        <f t="shared" si="23"/>
        <v>否</v>
      </c>
      <c r="I233" s="276" t="str">
        <f t="shared" si="34"/>
        <v>项</v>
      </c>
      <c r="J233" s="686" t="str">
        <f t="shared" si="35"/>
        <v>232</v>
      </c>
      <c r="K233" s="686" t="str">
        <f t="shared" si="36"/>
        <v>23204</v>
      </c>
      <c r="L233" s="686" t="str">
        <f t="shared" si="37"/>
        <v>2320418</v>
      </c>
      <c r="P233" s="275">
        <v>0</v>
      </c>
    </row>
    <row r="234" s="275" customFormat="1" ht="36" hidden="1" customHeight="1" spans="1:16">
      <c r="A234" s="298">
        <v>2320419</v>
      </c>
      <c r="B234" s="308" t="s">
        <v>1420</v>
      </c>
      <c r="C234" s="300">
        <v>0</v>
      </c>
      <c r="D234" s="301">
        <v>0</v>
      </c>
      <c r="E234" s="548">
        <v>0</v>
      </c>
      <c r="F234" s="336" t="str">
        <f t="shared" si="32"/>
        <v/>
      </c>
      <c r="G234" s="336" t="str">
        <f t="shared" si="33"/>
        <v/>
      </c>
      <c r="H234" s="293" t="str">
        <f t="shared" si="23"/>
        <v>否</v>
      </c>
      <c r="I234" s="276" t="str">
        <f t="shared" si="34"/>
        <v>项</v>
      </c>
      <c r="J234" s="686" t="str">
        <f t="shared" si="35"/>
        <v>232</v>
      </c>
      <c r="K234" s="686" t="str">
        <f t="shared" si="36"/>
        <v>23204</v>
      </c>
      <c r="L234" s="686" t="str">
        <f t="shared" si="37"/>
        <v>2320419</v>
      </c>
      <c r="P234" s="275">
        <v>0</v>
      </c>
    </row>
    <row r="235" s="275" customFormat="1" ht="36" hidden="1" customHeight="1" spans="1:16">
      <c r="A235" s="298">
        <v>2320420</v>
      </c>
      <c r="B235" s="308" t="s">
        <v>1421</v>
      </c>
      <c r="C235" s="300">
        <v>0</v>
      </c>
      <c r="D235" s="301">
        <v>0</v>
      </c>
      <c r="E235" s="548">
        <v>0</v>
      </c>
      <c r="F235" s="336" t="str">
        <f t="shared" si="32"/>
        <v/>
      </c>
      <c r="G235" s="336" t="str">
        <f t="shared" si="33"/>
        <v/>
      </c>
      <c r="H235" s="293" t="str">
        <f t="shared" si="23"/>
        <v>否</v>
      </c>
      <c r="I235" s="276" t="str">
        <f t="shared" si="34"/>
        <v>项</v>
      </c>
      <c r="J235" s="686" t="str">
        <f t="shared" si="35"/>
        <v>232</v>
      </c>
      <c r="K235" s="686" t="str">
        <f t="shared" si="36"/>
        <v>23204</v>
      </c>
      <c r="L235" s="686" t="str">
        <f t="shared" si="37"/>
        <v>2320420</v>
      </c>
      <c r="P235" s="275">
        <v>0</v>
      </c>
    </row>
    <row r="236" s="275" customFormat="1" ht="36" customHeight="1" spans="1:16">
      <c r="A236" s="298">
        <v>2320431</v>
      </c>
      <c r="B236" s="308" t="s">
        <v>1422</v>
      </c>
      <c r="C236" s="561">
        <v>335</v>
      </c>
      <c r="D236" s="561">
        <v>182</v>
      </c>
      <c r="E236" s="478">
        <v>181</v>
      </c>
      <c r="F236" s="336">
        <f t="shared" si="32"/>
        <v>-0.459701492537313</v>
      </c>
      <c r="G236" s="336">
        <f t="shared" si="33"/>
        <v>0.994505494505495</v>
      </c>
      <c r="H236" s="293" t="str">
        <f t="shared" si="23"/>
        <v>是</v>
      </c>
      <c r="I236" s="276" t="str">
        <f t="shared" si="34"/>
        <v>项</v>
      </c>
      <c r="J236" s="686" t="str">
        <f t="shared" si="35"/>
        <v>232</v>
      </c>
      <c r="K236" s="686" t="str">
        <f t="shared" si="36"/>
        <v>23204</v>
      </c>
      <c r="L236" s="686" t="str">
        <f t="shared" si="37"/>
        <v>2320431</v>
      </c>
    </row>
    <row r="237" s="275" customFormat="1" ht="36" hidden="1" customHeight="1" spans="1:16">
      <c r="A237" s="298">
        <v>2320432</v>
      </c>
      <c r="B237" s="308" t="s">
        <v>1423</v>
      </c>
      <c r="C237" s="300">
        <v>0</v>
      </c>
      <c r="D237" s="301">
        <v>0</v>
      </c>
      <c r="E237" s="548">
        <v>0</v>
      </c>
      <c r="F237" s="336" t="str">
        <f t="shared" si="32"/>
        <v/>
      </c>
      <c r="G237" s="336" t="str">
        <f t="shared" si="33"/>
        <v/>
      </c>
      <c r="H237" s="293" t="str">
        <f t="shared" si="23"/>
        <v>否</v>
      </c>
      <c r="I237" s="276" t="str">
        <f t="shared" si="34"/>
        <v>项</v>
      </c>
      <c r="J237" s="686" t="str">
        <f t="shared" si="35"/>
        <v>232</v>
      </c>
      <c r="K237" s="686" t="str">
        <f t="shared" si="36"/>
        <v>23204</v>
      </c>
      <c r="L237" s="686" t="str">
        <f t="shared" si="37"/>
        <v>2320432</v>
      </c>
      <c r="P237" s="275">
        <v>0</v>
      </c>
    </row>
    <row r="238" s="275" customFormat="1" ht="36" hidden="1" customHeight="1" spans="1:16">
      <c r="A238" s="298">
        <v>2320433</v>
      </c>
      <c r="B238" s="308" t="s">
        <v>1424</v>
      </c>
      <c r="C238" s="300">
        <v>0</v>
      </c>
      <c r="D238" s="301">
        <v>0</v>
      </c>
      <c r="E238" s="548">
        <v>0</v>
      </c>
      <c r="F238" s="336" t="str">
        <f t="shared" si="32"/>
        <v/>
      </c>
      <c r="G238" s="336" t="str">
        <f t="shared" si="33"/>
        <v/>
      </c>
      <c r="H238" s="293" t="str">
        <f t="shared" si="23"/>
        <v>否</v>
      </c>
      <c r="I238" s="276" t="str">
        <f t="shared" si="34"/>
        <v>项</v>
      </c>
      <c r="J238" s="686" t="str">
        <f t="shared" si="35"/>
        <v>232</v>
      </c>
      <c r="K238" s="686" t="str">
        <f t="shared" si="36"/>
        <v>23204</v>
      </c>
      <c r="L238" s="686" t="str">
        <f t="shared" si="37"/>
        <v>2320433</v>
      </c>
      <c r="P238" s="275">
        <v>0</v>
      </c>
    </row>
    <row r="239" s="275" customFormat="1" ht="36" customHeight="1" spans="1:16">
      <c r="A239" s="298">
        <v>2320498</v>
      </c>
      <c r="B239" s="308" t="s">
        <v>1425</v>
      </c>
      <c r="C239" s="561">
        <v>8791</v>
      </c>
      <c r="D239" s="561">
        <v>9734</v>
      </c>
      <c r="E239" s="478">
        <v>9614</v>
      </c>
      <c r="F239" s="336">
        <f t="shared" si="32"/>
        <v>0.0936184734387442</v>
      </c>
      <c r="G239" s="336">
        <f t="shared" si="33"/>
        <v>0.987672077254983</v>
      </c>
      <c r="H239" s="293" t="str">
        <f t="shared" si="23"/>
        <v>是</v>
      </c>
      <c r="I239" s="276" t="str">
        <f t="shared" si="34"/>
        <v>项</v>
      </c>
      <c r="J239" s="686" t="str">
        <f t="shared" si="35"/>
        <v>232</v>
      </c>
      <c r="K239" s="686" t="str">
        <f t="shared" si="36"/>
        <v>23204</v>
      </c>
      <c r="L239" s="686" t="str">
        <f t="shared" si="37"/>
        <v>2320498</v>
      </c>
    </row>
    <row r="240" s="275" customFormat="1" ht="36" customHeight="1" spans="1:16">
      <c r="A240" s="298">
        <v>2320499</v>
      </c>
      <c r="B240" s="308" t="s">
        <v>1426</v>
      </c>
      <c r="C240" s="561">
        <v>0</v>
      </c>
      <c r="D240" s="561">
        <v>1630</v>
      </c>
      <c r="E240" s="478">
        <v>316</v>
      </c>
      <c r="F240" s="336" t="str">
        <f t="shared" si="32"/>
        <v/>
      </c>
      <c r="G240" s="336">
        <f t="shared" si="33"/>
        <v>0.193865030674847</v>
      </c>
      <c r="H240" s="293" t="str">
        <f t="shared" si="23"/>
        <v>是</v>
      </c>
      <c r="I240" s="276" t="str">
        <f t="shared" si="34"/>
        <v>项</v>
      </c>
      <c r="J240" s="686" t="str">
        <f t="shared" si="35"/>
        <v>232</v>
      </c>
      <c r="K240" s="686" t="str">
        <f t="shared" si="36"/>
        <v>23204</v>
      </c>
      <c r="L240" s="686" t="str">
        <f t="shared" si="37"/>
        <v>2320499</v>
      </c>
    </row>
    <row r="241" s="275" customFormat="1" ht="36" customHeight="1" spans="1:16">
      <c r="A241" s="289">
        <v>233</v>
      </c>
      <c r="B241" s="310" t="s">
        <v>1427</v>
      </c>
      <c r="C241" s="353">
        <f>SUMIFS(C242:C$279,$I242:$I$279,"款",$J242:$J$279,$A241)</f>
        <v>63</v>
      </c>
      <c r="D241" s="353">
        <f>SUMIFS(D242:D$279,$I242:$I$279,"款",$J242:$J$279,$A241)</f>
        <v>183</v>
      </c>
      <c r="E241" s="353">
        <f>SUMIFS(E242:E$279,$I242:$I$279,"款",$J242:$J$279,$A241)</f>
        <v>79</v>
      </c>
      <c r="F241" s="338">
        <f t="shared" si="32"/>
        <v>0.253968253968254</v>
      </c>
      <c r="G241" s="338">
        <f t="shared" si="33"/>
        <v>0.431693989071038</v>
      </c>
      <c r="H241" s="293" t="str">
        <f t="shared" si="23"/>
        <v>是</v>
      </c>
      <c r="I241" s="276" t="str">
        <f t="shared" si="34"/>
        <v>类</v>
      </c>
      <c r="J241" s="686" t="str">
        <f t="shared" si="35"/>
        <v>233</v>
      </c>
      <c r="K241" s="686" t="str">
        <f t="shared" si="36"/>
        <v>233</v>
      </c>
      <c r="L241" s="686" t="str">
        <f t="shared" si="37"/>
        <v>233</v>
      </c>
    </row>
    <row r="242" s="275" customFormat="1" ht="36" customHeight="1" spans="1:16">
      <c r="A242" s="295">
        <v>23304</v>
      </c>
      <c r="B242" s="309" t="s">
        <v>1428</v>
      </c>
      <c r="C242" s="693">
        <f>SUMIFS(C243:C$279,$I243:$I$279,"项",$K243:$K$279,$A242)</f>
        <v>63</v>
      </c>
      <c r="D242" s="693">
        <f>SUMIFS(D243:D$279,$I243:$I$279,"项",$K243:$K$279,$A242)</f>
        <v>183</v>
      </c>
      <c r="E242" s="693">
        <f>SUMIFS(E243:E$279,$I243:$I$279,"项",$K243:$K$279,$A242)</f>
        <v>79</v>
      </c>
      <c r="F242" s="336">
        <f t="shared" si="32"/>
        <v>0.253968253968254</v>
      </c>
      <c r="G242" s="336">
        <f t="shared" si="33"/>
        <v>0.431693989071038</v>
      </c>
      <c r="H242" s="293" t="str">
        <f t="shared" si="23"/>
        <v>是</v>
      </c>
      <c r="I242" s="276" t="str">
        <f t="shared" si="34"/>
        <v>款</v>
      </c>
      <c r="J242" s="686" t="str">
        <f t="shared" si="35"/>
        <v>233</v>
      </c>
      <c r="K242" s="686" t="str">
        <f t="shared" si="36"/>
        <v>23304</v>
      </c>
      <c r="L242" s="686" t="str">
        <f t="shared" si="37"/>
        <v>23304</v>
      </c>
    </row>
    <row r="243" s="275" customFormat="1" ht="36" hidden="1" customHeight="1" spans="1:16">
      <c r="A243" s="298">
        <v>2330401</v>
      </c>
      <c r="B243" s="308" t="s">
        <v>1429</v>
      </c>
      <c r="C243" s="300">
        <v>0</v>
      </c>
      <c r="D243" s="301">
        <v>0</v>
      </c>
      <c r="E243" s="548">
        <v>0</v>
      </c>
      <c r="F243" s="336" t="str">
        <f t="shared" si="32"/>
        <v/>
      </c>
      <c r="G243" s="336" t="str">
        <f t="shared" si="33"/>
        <v/>
      </c>
      <c r="H243" s="293" t="str">
        <f t="shared" si="23"/>
        <v>否</v>
      </c>
      <c r="I243" s="276" t="str">
        <f t="shared" si="34"/>
        <v>项</v>
      </c>
      <c r="J243" s="686" t="str">
        <f t="shared" si="35"/>
        <v>233</v>
      </c>
      <c r="K243" s="686" t="str">
        <f t="shared" si="36"/>
        <v>23304</v>
      </c>
      <c r="L243" s="686" t="str">
        <f t="shared" si="37"/>
        <v>2330401</v>
      </c>
      <c r="P243" s="275">
        <v>0</v>
      </c>
    </row>
    <row r="244" s="275" customFormat="1" ht="36" hidden="1" customHeight="1" spans="1:16">
      <c r="A244" s="298">
        <v>2330402</v>
      </c>
      <c r="B244" s="308" t="s">
        <v>1430</v>
      </c>
      <c r="C244" s="300">
        <v>0</v>
      </c>
      <c r="D244" s="301">
        <v>0</v>
      </c>
      <c r="E244" s="548">
        <v>0</v>
      </c>
      <c r="F244" s="336" t="str">
        <f t="shared" si="32"/>
        <v/>
      </c>
      <c r="G244" s="336" t="str">
        <f t="shared" si="33"/>
        <v/>
      </c>
      <c r="H244" s="293" t="str">
        <f t="shared" si="23"/>
        <v>否</v>
      </c>
      <c r="I244" s="276" t="str">
        <f t="shared" si="34"/>
        <v>项</v>
      </c>
      <c r="J244" s="686" t="str">
        <f t="shared" si="35"/>
        <v>233</v>
      </c>
      <c r="K244" s="686" t="str">
        <f t="shared" si="36"/>
        <v>23304</v>
      </c>
      <c r="L244" s="686" t="str">
        <f t="shared" si="37"/>
        <v>2330402</v>
      </c>
      <c r="P244" s="275">
        <v>0</v>
      </c>
    </row>
    <row r="245" s="275" customFormat="1" ht="36" hidden="1" customHeight="1" spans="1:16">
      <c r="A245" s="298">
        <v>2330405</v>
      </c>
      <c r="B245" s="308" t="s">
        <v>1431</v>
      </c>
      <c r="C245" s="300">
        <v>0</v>
      </c>
      <c r="D245" s="301">
        <v>0</v>
      </c>
      <c r="E245" s="301">
        <v>0</v>
      </c>
      <c r="F245" s="336" t="str">
        <f t="shared" si="32"/>
        <v/>
      </c>
      <c r="G245" s="336" t="str">
        <f t="shared" si="33"/>
        <v/>
      </c>
      <c r="H245" s="293" t="str">
        <f t="shared" si="23"/>
        <v>否</v>
      </c>
      <c r="I245" s="276" t="str">
        <f t="shared" si="34"/>
        <v>项</v>
      </c>
      <c r="J245" s="686" t="str">
        <f t="shared" si="35"/>
        <v>233</v>
      </c>
      <c r="K245" s="686" t="str">
        <f t="shared" si="36"/>
        <v>23304</v>
      </c>
      <c r="L245" s="686" t="str">
        <f t="shared" si="37"/>
        <v>2330405</v>
      </c>
      <c r="P245" s="275">
        <v>0</v>
      </c>
    </row>
    <row r="246" s="275" customFormat="1" ht="36" customHeight="1" spans="1:16">
      <c r="A246" s="298">
        <v>2330411</v>
      </c>
      <c r="B246" s="308" t="s">
        <v>1432</v>
      </c>
      <c r="C246" s="561">
        <v>0</v>
      </c>
      <c r="D246" s="561">
        <v>5</v>
      </c>
      <c r="E246" s="478">
        <v>2</v>
      </c>
      <c r="F246" s="336" t="str">
        <f t="shared" si="32"/>
        <v/>
      </c>
      <c r="G246" s="336">
        <f t="shared" si="33"/>
        <v>0.4</v>
      </c>
      <c r="H246" s="293" t="str">
        <f t="shared" si="23"/>
        <v>是</v>
      </c>
      <c r="I246" s="276" t="str">
        <f t="shared" si="34"/>
        <v>项</v>
      </c>
      <c r="J246" s="686" t="str">
        <f t="shared" si="35"/>
        <v>233</v>
      </c>
      <c r="K246" s="686" t="str">
        <f t="shared" si="36"/>
        <v>23304</v>
      </c>
      <c r="L246" s="686" t="str">
        <f t="shared" si="37"/>
        <v>2330411</v>
      </c>
    </row>
    <row r="247" s="275" customFormat="1" ht="36" hidden="1" customHeight="1" spans="1:16">
      <c r="A247" s="298">
        <v>2330413</v>
      </c>
      <c r="B247" s="308" t="s">
        <v>1433</v>
      </c>
      <c r="C247" s="300">
        <v>0</v>
      </c>
      <c r="D247" s="301">
        <v>0</v>
      </c>
      <c r="E247" s="548">
        <v>0</v>
      </c>
      <c r="F247" s="336" t="str">
        <f t="shared" si="32"/>
        <v/>
      </c>
      <c r="G247" s="336" t="str">
        <f t="shared" si="33"/>
        <v/>
      </c>
      <c r="H247" s="293" t="str">
        <f t="shared" si="23"/>
        <v>否</v>
      </c>
      <c r="I247" s="276" t="str">
        <f t="shared" si="34"/>
        <v>项</v>
      </c>
      <c r="J247" s="686" t="str">
        <f t="shared" si="35"/>
        <v>233</v>
      </c>
      <c r="K247" s="686" t="str">
        <f t="shared" si="36"/>
        <v>23304</v>
      </c>
      <c r="L247" s="686" t="str">
        <f t="shared" si="37"/>
        <v>2330413</v>
      </c>
      <c r="P247" s="275">
        <v>0</v>
      </c>
    </row>
    <row r="248" s="275" customFormat="1" ht="36" hidden="1" customHeight="1" spans="1:16">
      <c r="A248" s="298">
        <v>2330414</v>
      </c>
      <c r="B248" s="308" t="s">
        <v>1434</v>
      </c>
      <c r="C248" s="300">
        <v>0</v>
      </c>
      <c r="D248" s="301">
        <v>0</v>
      </c>
      <c r="E248" s="548">
        <v>0</v>
      </c>
      <c r="F248" s="336" t="str">
        <f t="shared" si="32"/>
        <v/>
      </c>
      <c r="G248" s="336" t="str">
        <f t="shared" si="33"/>
        <v/>
      </c>
      <c r="H248" s="293" t="str">
        <f t="shared" si="23"/>
        <v>否</v>
      </c>
      <c r="I248" s="276" t="str">
        <f t="shared" si="34"/>
        <v>项</v>
      </c>
      <c r="J248" s="686" t="str">
        <f t="shared" si="35"/>
        <v>233</v>
      </c>
      <c r="K248" s="686" t="str">
        <f t="shared" si="36"/>
        <v>23304</v>
      </c>
      <c r="L248" s="686" t="str">
        <f t="shared" si="37"/>
        <v>2330414</v>
      </c>
      <c r="P248" s="275">
        <v>0</v>
      </c>
    </row>
    <row r="249" s="275" customFormat="1" ht="36" hidden="1" customHeight="1" spans="1:16">
      <c r="A249" s="298">
        <v>2330416</v>
      </c>
      <c r="B249" s="308" t="s">
        <v>1435</v>
      </c>
      <c r="C249" s="300">
        <v>0</v>
      </c>
      <c r="D249" s="301">
        <v>0</v>
      </c>
      <c r="E249" s="548">
        <v>0</v>
      </c>
      <c r="F249" s="336" t="str">
        <f t="shared" si="32"/>
        <v/>
      </c>
      <c r="G249" s="336" t="str">
        <f t="shared" si="33"/>
        <v/>
      </c>
      <c r="H249" s="293" t="str">
        <f t="shared" si="23"/>
        <v>否</v>
      </c>
      <c r="I249" s="276" t="str">
        <f t="shared" si="34"/>
        <v>项</v>
      </c>
      <c r="J249" s="686" t="str">
        <f t="shared" si="35"/>
        <v>233</v>
      </c>
      <c r="K249" s="686" t="str">
        <f t="shared" si="36"/>
        <v>23304</v>
      </c>
      <c r="L249" s="686" t="str">
        <f t="shared" si="37"/>
        <v>2330416</v>
      </c>
      <c r="P249" s="275">
        <v>0</v>
      </c>
    </row>
    <row r="250" s="275" customFormat="1" ht="36" hidden="1" customHeight="1" spans="1:16">
      <c r="A250" s="298">
        <v>2330417</v>
      </c>
      <c r="B250" s="308" t="s">
        <v>1436</v>
      </c>
      <c r="C250" s="300">
        <v>0</v>
      </c>
      <c r="D250" s="301">
        <v>0</v>
      </c>
      <c r="E250" s="548">
        <v>0</v>
      </c>
      <c r="F250" s="336" t="str">
        <f t="shared" si="32"/>
        <v/>
      </c>
      <c r="G250" s="336" t="str">
        <f t="shared" si="33"/>
        <v/>
      </c>
      <c r="H250" s="293" t="str">
        <f t="shared" si="23"/>
        <v>否</v>
      </c>
      <c r="I250" s="276" t="str">
        <f t="shared" si="34"/>
        <v>项</v>
      </c>
      <c r="J250" s="686" t="str">
        <f t="shared" si="35"/>
        <v>233</v>
      </c>
      <c r="K250" s="686" t="str">
        <f t="shared" si="36"/>
        <v>23304</v>
      </c>
      <c r="L250" s="686" t="str">
        <f t="shared" si="37"/>
        <v>2330417</v>
      </c>
      <c r="P250" s="275">
        <v>0</v>
      </c>
    </row>
    <row r="251" s="275" customFormat="1" ht="36" hidden="1" customHeight="1" spans="1:16">
      <c r="A251" s="298">
        <v>2330418</v>
      </c>
      <c r="B251" s="308" t="s">
        <v>1437</v>
      </c>
      <c r="C251" s="300">
        <v>0</v>
      </c>
      <c r="D251" s="301">
        <v>0</v>
      </c>
      <c r="E251" s="548">
        <v>0</v>
      </c>
      <c r="F251" s="336" t="str">
        <f t="shared" si="32"/>
        <v/>
      </c>
      <c r="G251" s="336" t="str">
        <f t="shared" si="33"/>
        <v/>
      </c>
      <c r="H251" s="293" t="str">
        <f t="shared" si="23"/>
        <v>否</v>
      </c>
      <c r="I251" s="276" t="str">
        <f t="shared" si="34"/>
        <v>项</v>
      </c>
      <c r="J251" s="686" t="str">
        <f t="shared" si="35"/>
        <v>233</v>
      </c>
      <c r="K251" s="686" t="str">
        <f t="shared" si="36"/>
        <v>23304</v>
      </c>
      <c r="L251" s="686" t="str">
        <f t="shared" si="37"/>
        <v>2330418</v>
      </c>
      <c r="P251" s="275">
        <v>0</v>
      </c>
    </row>
    <row r="252" s="275" customFormat="1" ht="36" hidden="1" customHeight="1" spans="1:16">
      <c r="A252" s="298">
        <v>2330419</v>
      </c>
      <c r="B252" s="308" t="s">
        <v>1438</v>
      </c>
      <c r="C252" s="300">
        <v>0</v>
      </c>
      <c r="D252" s="301">
        <v>0</v>
      </c>
      <c r="E252" s="548">
        <v>0</v>
      </c>
      <c r="F252" s="336" t="str">
        <f t="shared" si="32"/>
        <v/>
      </c>
      <c r="G252" s="336" t="str">
        <f t="shared" si="33"/>
        <v/>
      </c>
      <c r="H252" s="293" t="str">
        <f t="shared" si="23"/>
        <v>否</v>
      </c>
      <c r="I252" s="276" t="str">
        <f t="shared" si="34"/>
        <v>项</v>
      </c>
      <c r="J252" s="686" t="str">
        <f t="shared" si="35"/>
        <v>233</v>
      </c>
      <c r="K252" s="686" t="str">
        <f t="shared" si="36"/>
        <v>23304</v>
      </c>
      <c r="L252" s="686" t="str">
        <f t="shared" si="37"/>
        <v>2330419</v>
      </c>
      <c r="P252" s="275">
        <v>0</v>
      </c>
    </row>
    <row r="253" s="275" customFormat="1" ht="36" hidden="1" customHeight="1" spans="1:16">
      <c r="A253" s="298">
        <v>2330420</v>
      </c>
      <c r="B253" s="308" t="s">
        <v>1439</v>
      </c>
      <c r="C253" s="300">
        <v>0</v>
      </c>
      <c r="D253" s="301">
        <v>0</v>
      </c>
      <c r="E253" s="548">
        <v>0</v>
      </c>
      <c r="F253" s="336" t="str">
        <f t="shared" si="32"/>
        <v/>
      </c>
      <c r="G253" s="336" t="str">
        <f t="shared" si="33"/>
        <v/>
      </c>
      <c r="H253" s="293" t="str">
        <f t="shared" si="23"/>
        <v>否</v>
      </c>
      <c r="I253" s="276" t="str">
        <f t="shared" si="34"/>
        <v>项</v>
      </c>
      <c r="J253" s="686" t="str">
        <f t="shared" si="35"/>
        <v>233</v>
      </c>
      <c r="K253" s="686" t="str">
        <f t="shared" si="36"/>
        <v>23304</v>
      </c>
      <c r="L253" s="686" t="str">
        <f t="shared" si="37"/>
        <v>2330420</v>
      </c>
      <c r="P253" s="275">
        <v>0</v>
      </c>
    </row>
    <row r="254" s="275" customFormat="1" ht="36" customHeight="1" spans="1:16">
      <c r="A254" s="298">
        <v>2330431</v>
      </c>
      <c r="B254" s="308" t="s">
        <v>1440</v>
      </c>
      <c r="C254" s="561">
        <v>7</v>
      </c>
      <c r="D254" s="561">
        <v>0</v>
      </c>
      <c r="E254" s="478">
        <v>0</v>
      </c>
      <c r="F254" s="336">
        <f t="shared" si="32"/>
        <v>-1</v>
      </c>
      <c r="G254" s="336" t="str">
        <f t="shared" si="33"/>
        <v/>
      </c>
      <c r="H254" s="293" t="str">
        <f t="shared" si="23"/>
        <v>是</v>
      </c>
      <c r="I254" s="276" t="str">
        <f t="shared" si="34"/>
        <v>项</v>
      </c>
      <c r="J254" s="686" t="str">
        <f t="shared" si="35"/>
        <v>233</v>
      </c>
      <c r="K254" s="686" t="str">
        <f t="shared" si="36"/>
        <v>23304</v>
      </c>
      <c r="L254" s="686" t="str">
        <f t="shared" si="37"/>
        <v>2330431</v>
      </c>
    </row>
    <row r="255" s="275" customFormat="1" ht="36" hidden="1" customHeight="1" spans="1:16">
      <c r="A255" s="298">
        <v>2330432</v>
      </c>
      <c r="B255" s="308" t="s">
        <v>1441</v>
      </c>
      <c r="C255" s="300">
        <v>0</v>
      </c>
      <c r="D255" s="301">
        <v>0</v>
      </c>
      <c r="E255" s="548">
        <v>0</v>
      </c>
      <c r="F255" s="336" t="str">
        <f t="shared" si="32"/>
        <v/>
      </c>
      <c r="G255" s="336" t="str">
        <f t="shared" si="33"/>
        <v/>
      </c>
      <c r="H255" s="293" t="str">
        <f t="shared" si="23"/>
        <v>否</v>
      </c>
      <c r="I255" s="276" t="str">
        <f t="shared" si="34"/>
        <v>项</v>
      </c>
      <c r="J255" s="686" t="str">
        <f t="shared" si="35"/>
        <v>233</v>
      </c>
      <c r="K255" s="686" t="str">
        <f t="shared" si="36"/>
        <v>23304</v>
      </c>
      <c r="L255" s="686" t="str">
        <f t="shared" si="37"/>
        <v>2330432</v>
      </c>
      <c r="P255" s="275">
        <v>0</v>
      </c>
    </row>
    <row r="256" s="275" customFormat="1" ht="36" hidden="1" customHeight="1" spans="1:16">
      <c r="A256" s="298">
        <v>2330433</v>
      </c>
      <c r="B256" s="308" t="s">
        <v>1442</v>
      </c>
      <c r="C256" s="300">
        <v>0</v>
      </c>
      <c r="D256" s="301">
        <v>0</v>
      </c>
      <c r="E256" s="548">
        <v>0</v>
      </c>
      <c r="F256" s="336" t="str">
        <f t="shared" si="32"/>
        <v/>
      </c>
      <c r="G256" s="336" t="str">
        <f t="shared" si="33"/>
        <v/>
      </c>
      <c r="H256" s="293" t="str">
        <f t="shared" si="23"/>
        <v>否</v>
      </c>
      <c r="I256" s="276" t="str">
        <f t="shared" si="34"/>
        <v>项</v>
      </c>
      <c r="J256" s="686" t="str">
        <f t="shared" si="35"/>
        <v>233</v>
      </c>
      <c r="K256" s="686" t="str">
        <f t="shared" si="36"/>
        <v>23304</v>
      </c>
      <c r="L256" s="686" t="str">
        <f t="shared" si="37"/>
        <v>2330433</v>
      </c>
      <c r="P256" s="275">
        <v>0</v>
      </c>
    </row>
    <row r="257" s="275" customFormat="1" ht="36" customHeight="1" spans="1:16">
      <c r="A257" s="298">
        <v>2330498</v>
      </c>
      <c r="B257" s="308" t="s">
        <v>1443</v>
      </c>
      <c r="C257" s="561">
        <v>41</v>
      </c>
      <c r="D257" s="561">
        <v>128</v>
      </c>
      <c r="E257" s="478">
        <v>8</v>
      </c>
      <c r="F257" s="336">
        <f t="shared" si="32"/>
        <v>-0.804878048780488</v>
      </c>
      <c r="G257" s="336">
        <f t="shared" si="33"/>
        <v>0.0625</v>
      </c>
      <c r="H257" s="293" t="str">
        <f t="shared" si="23"/>
        <v>是</v>
      </c>
      <c r="I257" s="276" t="str">
        <f t="shared" si="34"/>
        <v>项</v>
      </c>
      <c r="J257" s="686" t="str">
        <f t="shared" si="35"/>
        <v>233</v>
      </c>
      <c r="K257" s="686" t="str">
        <f t="shared" si="36"/>
        <v>23304</v>
      </c>
      <c r="L257" s="686" t="str">
        <f t="shared" si="37"/>
        <v>2330498</v>
      </c>
    </row>
    <row r="258" s="275" customFormat="1" ht="36" customHeight="1" spans="1:16">
      <c r="A258" s="298">
        <v>2330499</v>
      </c>
      <c r="B258" s="308" t="s">
        <v>1444</v>
      </c>
      <c r="C258" s="561">
        <v>15</v>
      </c>
      <c r="D258" s="561">
        <v>50</v>
      </c>
      <c r="E258" s="478">
        <v>69</v>
      </c>
      <c r="F258" s="336">
        <f t="shared" si="32"/>
        <v>3.6</v>
      </c>
      <c r="G258" s="336">
        <f t="shared" si="33"/>
        <v>1.38</v>
      </c>
      <c r="H258" s="293" t="str">
        <f t="shared" si="23"/>
        <v>是</v>
      </c>
      <c r="I258" s="276" t="str">
        <f t="shared" si="34"/>
        <v>项</v>
      </c>
      <c r="J258" s="686" t="str">
        <f t="shared" si="35"/>
        <v>233</v>
      </c>
      <c r="K258" s="686" t="str">
        <f t="shared" si="36"/>
        <v>23304</v>
      </c>
      <c r="L258" s="686" t="str">
        <f t="shared" si="37"/>
        <v>2330499</v>
      </c>
    </row>
    <row r="259" s="275" customFormat="1" ht="36" customHeight="1" spans="1:16">
      <c r="A259" s="289">
        <v>234</v>
      </c>
      <c r="B259" s="310" t="s">
        <v>1445</v>
      </c>
      <c r="C259" s="353">
        <f>SUMIFS(C260:C$279,$I260:$I$279,"款",$J260:$J$279,$A259)</f>
        <v>0</v>
      </c>
      <c r="D259" s="353">
        <f>SUMIFS(D260:D$279,$I260:$I$279,"款",$J260:$J$279,$A259)</f>
        <v>0</v>
      </c>
      <c r="E259" s="353">
        <f>SUMIFS(E260:E$279,$I260:$I$279,"款",$J260:$J$279,$A259)</f>
        <v>0</v>
      </c>
      <c r="F259" s="338" t="str">
        <f t="shared" si="32"/>
        <v/>
      </c>
      <c r="G259" s="338" t="str">
        <f t="shared" si="33"/>
        <v/>
      </c>
      <c r="H259" s="293" t="str">
        <f t="shared" si="23"/>
        <v>是</v>
      </c>
      <c r="I259" s="276" t="str">
        <f t="shared" si="34"/>
        <v>类</v>
      </c>
      <c r="J259" s="686" t="str">
        <f t="shared" si="35"/>
        <v>234</v>
      </c>
      <c r="K259" s="686" t="str">
        <f t="shared" si="36"/>
        <v>234</v>
      </c>
      <c r="L259" s="686" t="str">
        <f t="shared" si="37"/>
        <v>234</v>
      </c>
    </row>
    <row r="260" s="275" customFormat="1" ht="36" hidden="1" customHeight="1" spans="1:16">
      <c r="A260" s="295">
        <v>23401</v>
      </c>
      <c r="B260" s="309" t="s">
        <v>1446</v>
      </c>
      <c r="C260" s="297">
        <f>SUMIFS(C261:C$279,$I261:$I$279,"项",$K261:$K$279,$A260)</f>
        <v>0</v>
      </c>
      <c r="D260" s="297">
        <f>SUMIFS(D261:D$279,$I261:$I$279,"项",$K261:$K$279,$A260)</f>
        <v>0</v>
      </c>
      <c r="E260" s="297">
        <f>SUMIFS(E261:E$279,$I261:$I$279,"项",$K261:$K$279,$A260)</f>
        <v>0</v>
      </c>
      <c r="F260" s="336" t="str">
        <f t="shared" si="32"/>
        <v/>
      </c>
      <c r="G260" s="336" t="str">
        <f t="shared" si="33"/>
        <v/>
      </c>
      <c r="H260" s="293" t="str">
        <f t="shared" si="23"/>
        <v>否</v>
      </c>
      <c r="I260" s="276" t="str">
        <f t="shared" si="34"/>
        <v>款</v>
      </c>
      <c r="J260" s="686" t="str">
        <f t="shared" si="35"/>
        <v>234</v>
      </c>
      <c r="K260" s="686" t="str">
        <f t="shared" si="36"/>
        <v>23401</v>
      </c>
      <c r="L260" s="686" t="str">
        <f t="shared" si="37"/>
        <v>23401</v>
      </c>
    </row>
    <row r="261" s="275" customFormat="1" ht="36" hidden="1" customHeight="1" spans="1:16">
      <c r="A261" s="298">
        <v>2340101</v>
      </c>
      <c r="B261" s="308" t="s">
        <v>1447</v>
      </c>
      <c r="C261" s="300">
        <v>0</v>
      </c>
      <c r="D261" s="301">
        <v>0</v>
      </c>
      <c r="E261" s="548">
        <v>0</v>
      </c>
      <c r="F261" s="336" t="str">
        <f t="shared" si="32"/>
        <v/>
      </c>
      <c r="G261" s="336" t="str">
        <f t="shared" si="33"/>
        <v/>
      </c>
      <c r="H261" s="293" t="str">
        <f t="shared" ref="H261:H280" si="38">IF(LEN(A261)=3,"是",IF(B261&lt;&gt;"",IF(SUM(C261:E261)&lt;&gt;0,"是","否"),"是"))</f>
        <v>否</v>
      </c>
      <c r="I261" s="276" t="str">
        <f t="shared" si="34"/>
        <v>项</v>
      </c>
      <c r="J261" s="686" t="str">
        <f t="shared" si="35"/>
        <v>234</v>
      </c>
      <c r="K261" s="686" t="str">
        <f t="shared" si="36"/>
        <v>23401</v>
      </c>
      <c r="L261" s="686" t="str">
        <f t="shared" si="37"/>
        <v>2340101</v>
      </c>
      <c r="P261" s="275">
        <v>0</v>
      </c>
    </row>
    <row r="262" s="275" customFormat="1" ht="36" hidden="1" customHeight="1" spans="1:16">
      <c r="A262" s="298">
        <v>2340102</v>
      </c>
      <c r="B262" s="308" t="s">
        <v>1448</v>
      </c>
      <c r="C262" s="300">
        <v>0</v>
      </c>
      <c r="D262" s="301">
        <v>0</v>
      </c>
      <c r="E262" s="548">
        <v>0</v>
      </c>
      <c r="F262" s="336" t="str">
        <f t="shared" si="32"/>
        <v/>
      </c>
      <c r="G262" s="336" t="str">
        <f t="shared" si="33"/>
        <v/>
      </c>
      <c r="H262" s="293" t="str">
        <f t="shared" si="38"/>
        <v>否</v>
      </c>
      <c r="I262" s="276" t="str">
        <f t="shared" si="34"/>
        <v>项</v>
      </c>
      <c r="J262" s="686" t="str">
        <f t="shared" si="35"/>
        <v>234</v>
      </c>
      <c r="K262" s="686" t="str">
        <f t="shared" si="36"/>
        <v>23401</v>
      </c>
      <c r="L262" s="686" t="str">
        <f t="shared" si="37"/>
        <v>2340102</v>
      </c>
      <c r="P262" s="275">
        <v>0</v>
      </c>
    </row>
    <row r="263" s="275" customFormat="1" ht="36" hidden="1" customHeight="1" spans="1:16">
      <c r="A263" s="298">
        <v>2340103</v>
      </c>
      <c r="B263" s="308" t="s">
        <v>1449</v>
      </c>
      <c r="C263" s="300">
        <v>0</v>
      </c>
      <c r="D263" s="301">
        <v>0</v>
      </c>
      <c r="E263" s="548">
        <v>0</v>
      </c>
      <c r="F263" s="336" t="str">
        <f t="shared" si="32"/>
        <v/>
      </c>
      <c r="G263" s="336" t="str">
        <f t="shared" si="33"/>
        <v/>
      </c>
      <c r="H263" s="293" t="str">
        <f t="shared" si="38"/>
        <v>否</v>
      </c>
      <c r="I263" s="276" t="str">
        <f t="shared" ref="I263:I288" si="39">_xlfn.IFS(LEN(A263)=3,"类",LEN(A263)=5,"款",LEN(A263)=7,"项")</f>
        <v>项</v>
      </c>
      <c r="J263" s="686" t="str">
        <f t="shared" ref="J263:J288" si="40">LEFT(A263,3)</f>
        <v>234</v>
      </c>
      <c r="K263" s="686" t="str">
        <f t="shared" ref="K263:K288" si="41">LEFT(A263,5)</f>
        <v>23401</v>
      </c>
      <c r="L263" s="686" t="str">
        <f t="shared" ref="L263:L288" si="42">LEFT(A263,7)</f>
        <v>2340103</v>
      </c>
      <c r="P263" s="275">
        <v>0</v>
      </c>
    </row>
    <row r="264" s="275" customFormat="1" ht="36" hidden="1" customHeight="1" spans="1:16">
      <c r="A264" s="298">
        <v>2340104</v>
      </c>
      <c r="B264" s="308" t="s">
        <v>1450</v>
      </c>
      <c r="C264" s="300">
        <v>0</v>
      </c>
      <c r="D264" s="301">
        <v>0</v>
      </c>
      <c r="E264" s="548">
        <v>0</v>
      </c>
      <c r="F264" s="336" t="str">
        <f t="shared" si="32"/>
        <v/>
      </c>
      <c r="G264" s="336" t="str">
        <f t="shared" si="33"/>
        <v/>
      </c>
      <c r="H264" s="293" t="str">
        <f t="shared" si="38"/>
        <v>否</v>
      </c>
      <c r="I264" s="276" t="str">
        <f t="shared" si="39"/>
        <v>项</v>
      </c>
      <c r="J264" s="686" t="str">
        <f t="shared" si="40"/>
        <v>234</v>
      </c>
      <c r="K264" s="686" t="str">
        <f t="shared" si="41"/>
        <v>23401</v>
      </c>
      <c r="L264" s="686" t="str">
        <f t="shared" si="42"/>
        <v>2340104</v>
      </c>
      <c r="P264" s="275">
        <v>0</v>
      </c>
    </row>
    <row r="265" s="275" customFormat="1" ht="36" hidden="1" customHeight="1" spans="1:16">
      <c r="A265" s="298">
        <v>2340105</v>
      </c>
      <c r="B265" s="308" t="s">
        <v>1451</v>
      </c>
      <c r="C265" s="300">
        <v>0</v>
      </c>
      <c r="D265" s="301">
        <v>0</v>
      </c>
      <c r="E265" s="548">
        <v>0</v>
      </c>
      <c r="F265" s="336" t="str">
        <f t="shared" si="32"/>
        <v/>
      </c>
      <c r="G265" s="336" t="str">
        <f t="shared" si="33"/>
        <v/>
      </c>
      <c r="H265" s="293" t="str">
        <f t="shared" si="38"/>
        <v>否</v>
      </c>
      <c r="I265" s="276" t="str">
        <f t="shared" si="39"/>
        <v>项</v>
      </c>
      <c r="J265" s="686" t="str">
        <f t="shared" si="40"/>
        <v>234</v>
      </c>
      <c r="K265" s="686" t="str">
        <f t="shared" si="41"/>
        <v>23401</v>
      </c>
      <c r="L265" s="686" t="str">
        <f t="shared" si="42"/>
        <v>2340105</v>
      </c>
      <c r="P265" s="275">
        <v>0</v>
      </c>
    </row>
    <row r="266" s="275" customFormat="1" ht="36" hidden="1" customHeight="1" spans="1:16">
      <c r="A266" s="298">
        <v>2340106</v>
      </c>
      <c r="B266" s="308" t="s">
        <v>1452</v>
      </c>
      <c r="C266" s="300">
        <v>0</v>
      </c>
      <c r="D266" s="301">
        <v>0</v>
      </c>
      <c r="E266" s="548">
        <v>0</v>
      </c>
      <c r="F266" s="336" t="str">
        <f t="shared" si="32"/>
        <v/>
      </c>
      <c r="G266" s="336" t="str">
        <f t="shared" si="33"/>
        <v/>
      </c>
      <c r="H266" s="293" t="str">
        <f t="shared" si="38"/>
        <v>否</v>
      </c>
      <c r="I266" s="276" t="str">
        <f t="shared" si="39"/>
        <v>项</v>
      </c>
      <c r="J266" s="686" t="str">
        <f t="shared" si="40"/>
        <v>234</v>
      </c>
      <c r="K266" s="686" t="str">
        <f t="shared" si="41"/>
        <v>23401</v>
      </c>
      <c r="L266" s="686" t="str">
        <f t="shared" si="42"/>
        <v>2340106</v>
      </c>
      <c r="P266" s="275">
        <v>0</v>
      </c>
    </row>
    <row r="267" s="275" customFormat="1" ht="36" hidden="1" customHeight="1" spans="1:16">
      <c r="A267" s="298">
        <v>2340107</v>
      </c>
      <c r="B267" s="308" t="s">
        <v>1453</v>
      </c>
      <c r="C267" s="300">
        <v>0</v>
      </c>
      <c r="D267" s="301">
        <v>0</v>
      </c>
      <c r="E267" s="548">
        <v>0</v>
      </c>
      <c r="F267" s="336" t="str">
        <f t="shared" si="32"/>
        <v/>
      </c>
      <c r="G267" s="336" t="str">
        <f t="shared" si="33"/>
        <v/>
      </c>
      <c r="H267" s="293" t="str">
        <f t="shared" si="38"/>
        <v>否</v>
      </c>
      <c r="I267" s="276" t="str">
        <f t="shared" si="39"/>
        <v>项</v>
      </c>
      <c r="J267" s="686" t="str">
        <f t="shared" si="40"/>
        <v>234</v>
      </c>
      <c r="K267" s="686" t="str">
        <f t="shared" si="41"/>
        <v>23401</v>
      </c>
      <c r="L267" s="686" t="str">
        <f t="shared" si="42"/>
        <v>2340107</v>
      </c>
      <c r="P267" s="275">
        <v>0</v>
      </c>
    </row>
    <row r="268" s="275" customFormat="1" ht="36" hidden="1" customHeight="1" spans="1:16">
      <c r="A268" s="298">
        <v>2340108</v>
      </c>
      <c r="B268" s="308" t="s">
        <v>1454</v>
      </c>
      <c r="C268" s="300">
        <v>0</v>
      </c>
      <c r="D268" s="301">
        <v>0</v>
      </c>
      <c r="E268" s="548">
        <v>0</v>
      </c>
      <c r="F268" s="336" t="str">
        <f t="shared" si="32"/>
        <v/>
      </c>
      <c r="G268" s="336" t="str">
        <f t="shared" si="33"/>
        <v/>
      </c>
      <c r="H268" s="293" t="str">
        <f t="shared" si="38"/>
        <v>否</v>
      </c>
      <c r="I268" s="276" t="str">
        <f t="shared" si="39"/>
        <v>项</v>
      </c>
      <c r="J268" s="686" t="str">
        <f t="shared" si="40"/>
        <v>234</v>
      </c>
      <c r="K268" s="686" t="str">
        <f t="shared" si="41"/>
        <v>23401</v>
      </c>
      <c r="L268" s="686" t="str">
        <f t="shared" si="42"/>
        <v>2340108</v>
      </c>
      <c r="P268" s="275">
        <v>0</v>
      </c>
    </row>
    <row r="269" s="275" customFormat="1" ht="36" hidden="1" customHeight="1" spans="1:16">
      <c r="A269" s="298">
        <v>2340109</v>
      </c>
      <c r="B269" s="308" t="s">
        <v>1455</v>
      </c>
      <c r="C269" s="300">
        <v>0</v>
      </c>
      <c r="D269" s="301">
        <v>0</v>
      </c>
      <c r="E269" s="548">
        <v>0</v>
      </c>
      <c r="F269" s="336" t="str">
        <f t="shared" si="32"/>
        <v/>
      </c>
      <c r="G269" s="336" t="str">
        <f t="shared" si="33"/>
        <v/>
      </c>
      <c r="H269" s="293" t="str">
        <f t="shared" si="38"/>
        <v>否</v>
      </c>
      <c r="I269" s="276" t="str">
        <f t="shared" si="39"/>
        <v>项</v>
      </c>
      <c r="J269" s="686" t="str">
        <f t="shared" si="40"/>
        <v>234</v>
      </c>
      <c r="K269" s="686" t="str">
        <f t="shared" si="41"/>
        <v>23401</v>
      </c>
      <c r="L269" s="686" t="str">
        <f t="shared" si="42"/>
        <v>2340109</v>
      </c>
      <c r="P269" s="275">
        <v>0</v>
      </c>
    </row>
    <row r="270" s="275" customFormat="1" ht="36" hidden="1" customHeight="1" spans="1:16">
      <c r="A270" s="298">
        <v>2340110</v>
      </c>
      <c r="B270" s="308" t="s">
        <v>1456</v>
      </c>
      <c r="C270" s="300">
        <v>0</v>
      </c>
      <c r="D270" s="301">
        <v>0</v>
      </c>
      <c r="E270" s="548">
        <v>0</v>
      </c>
      <c r="F270" s="336" t="str">
        <f t="shared" si="32"/>
        <v/>
      </c>
      <c r="G270" s="336" t="str">
        <f t="shared" si="33"/>
        <v/>
      </c>
      <c r="H270" s="293" t="str">
        <f t="shared" si="38"/>
        <v>否</v>
      </c>
      <c r="I270" s="276" t="str">
        <f t="shared" si="39"/>
        <v>项</v>
      </c>
      <c r="J270" s="686" t="str">
        <f t="shared" si="40"/>
        <v>234</v>
      </c>
      <c r="K270" s="686" t="str">
        <f t="shared" si="41"/>
        <v>23401</v>
      </c>
      <c r="L270" s="686" t="str">
        <f t="shared" si="42"/>
        <v>2340110</v>
      </c>
      <c r="P270" s="275">
        <v>0</v>
      </c>
    </row>
    <row r="271" s="275" customFormat="1" ht="36" hidden="1" customHeight="1" spans="1:16">
      <c r="A271" s="298">
        <v>2340111</v>
      </c>
      <c r="B271" s="308" t="s">
        <v>1457</v>
      </c>
      <c r="C271" s="300">
        <v>0</v>
      </c>
      <c r="D271" s="301">
        <v>0</v>
      </c>
      <c r="E271" s="548">
        <v>0</v>
      </c>
      <c r="F271" s="336" t="str">
        <f t="shared" si="32"/>
        <v/>
      </c>
      <c r="G271" s="336" t="str">
        <f t="shared" si="33"/>
        <v/>
      </c>
      <c r="H271" s="293" t="str">
        <f t="shared" si="38"/>
        <v>否</v>
      </c>
      <c r="I271" s="276" t="str">
        <f t="shared" si="39"/>
        <v>项</v>
      </c>
      <c r="J271" s="686" t="str">
        <f t="shared" si="40"/>
        <v>234</v>
      </c>
      <c r="K271" s="686" t="str">
        <f t="shared" si="41"/>
        <v>23401</v>
      </c>
      <c r="L271" s="686" t="str">
        <f t="shared" si="42"/>
        <v>2340111</v>
      </c>
      <c r="P271" s="275">
        <v>0</v>
      </c>
    </row>
    <row r="272" s="275" customFormat="1" ht="36" hidden="1" customHeight="1" spans="1:16">
      <c r="A272" s="298">
        <v>2340199</v>
      </c>
      <c r="B272" s="308" t="s">
        <v>1458</v>
      </c>
      <c r="C272" s="300">
        <v>0</v>
      </c>
      <c r="D272" s="301">
        <v>0</v>
      </c>
      <c r="E272" s="548">
        <v>0</v>
      </c>
      <c r="F272" s="336" t="str">
        <f t="shared" si="32"/>
        <v/>
      </c>
      <c r="G272" s="336" t="str">
        <f t="shared" si="33"/>
        <v/>
      </c>
      <c r="H272" s="293" t="str">
        <f t="shared" si="38"/>
        <v>否</v>
      </c>
      <c r="I272" s="276" t="str">
        <f t="shared" si="39"/>
        <v>项</v>
      </c>
      <c r="J272" s="686" t="str">
        <f t="shared" si="40"/>
        <v>234</v>
      </c>
      <c r="K272" s="686" t="str">
        <f t="shared" si="41"/>
        <v>23401</v>
      </c>
      <c r="L272" s="686" t="str">
        <f t="shared" si="42"/>
        <v>2340199</v>
      </c>
      <c r="P272" s="275">
        <v>0</v>
      </c>
    </row>
    <row r="273" s="275" customFormat="1" ht="36" hidden="1" customHeight="1" spans="1:16">
      <c r="A273" s="295">
        <v>23402</v>
      </c>
      <c r="B273" s="309" t="s">
        <v>1459</v>
      </c>
      <c r="C273" s="297">
        <f>SUMIFS(C274:C$279,$I274:$I$279,"项",$K274:$K$279,$A273)</f>
        <v>0</v>
      </c>
      <c r="D273" s="297">
        <f>SUMIFS(D274:D$279,$I274:$I$279,"项",$K274:$K$279,$A273)</f>
        <v>0</v>
      </c>
      <c r="E273" s="297">
        <f>SUMIFS(E274:E$279,$I274:$I$279,"项",$K274:$K$279,$A273)</f>
        <v>0</v>
      </c>
      <c r="F273" s="336" t="str">
        <f t="shared" si="32"/>
        <v/>
      </c>
      <c r="G273" s="336" t="str">
        <f t="shared" si="33"/>
        <v/>
      </c>
      <c r="H273" s="293" t="str">
        <f t="shared" si="38"/>
        <v>否</v>
      </c>
      <c r="I273" s="276" t="str">
        <f t="shared" si="39"/>
        <v>款</v>
      </c>
      <c r="J273" s="686" t="str">
        <f t="shared" si="40"/>
        <v>234</v>
      </c>
      <c r="K273" s="686" t="str">
        <f t="shared" si="41"/>
        <v>23402</v>
      </c>
      <c r="L273" s="686" t="str">
        <f t="shared" si="42"/>
        <v>23402</v>
      </c>
    </row>
    <row r="274" s="275" customFormat="1" ht="36" hidden="1" customHeight="1" spans="1:16">
      <c r="A274" s="298">
        <v>2340201</v>
      </c>
      <c r="B274" s="308" t="s">
        <v>1460</v>
      </c>
      <c r="C274" s="300">
        <v>0</v>
      </c>
      <c r="D274" s="301">
        <v>0</v>
      </c>
      <c r="E274" s="548">
        <v>0</v>
      </c>
      <c r="F274" s="336" t="str">
        <f t="shared" si="32"/>
        <v/>
      </c>
      <c r="G274" s="336" t="str">
        <f t="shared" si="33"/>
        <v/>
      </c>
      <c r="H274" s="293" t="str">
        <f t="shared" si="38"/>
        <v>否</v>
      </c>
      <c r="I274" s="276" t="str">
        <f t="shared" si="39"/>
        <v>项</v>
      </c>
      <c r="J274" s="686" t="str">
        <f t="shared" si="40"/>
        <v>234</v>
      </c>
      <c r="K274" s="686" t="str">
        <f t="shared" si="41"/>
        <v>23402</v>
      </c>
      <c r="L274" s="686" t="str">
        <f t="shared" si="42"/>
        <v>2340201</v>
      </c>
      <c r="P274" s="275">
        <v>0</v>
      </c>
    </row>
    <row r="275" s="275" customFormat="1" ht="36" hidden="1" customHeight="1" spans="1:16">
      <c r="A275" s="298">
        <v>2340202</v>
      </c>
      <c r="B275" s="308" t="s">
        <v>1461</v>
      </c>
      <c r="C275" s="300">
        <v>0</v>
      </c>
      <c r="D275" s="301">
        <v>0</v>
      </c>
      <c r="E275" s="548">
        <v>0</v>
      </c>
      <c r="F275" s="336" t="str">
        <f t="shared" si="32"/>
        <v/>
      </c>
      <c r="G275" s="336" t="str">
        <f t="shared" si="33"/>
        <v/>
      </c>
      <c r="H275" s="293" t="str">
        <f t="shared" si="38"/>
        <v>否</v>
      </c>
      <c r="I275" s="276" t="str">
        <f t="shared" si="39"/>
        <v>项</v>
      </c>
      <c r="J275" s="686" t="str">
        <f t="shared" si="40"/>
        <v>234</v>
      </c>
      <c r="K275" s="686" t="str">
        <f t="shared" si="41"/>
        <v>23402</v>
      </c>
      <c r="L275" s="686" t="str">
        <f t="shared" si="42"/>
        <v>2340202</v>
      </c>
      <c r="P275" s="275">
        <v>0</v>
      </c>
    </row>
    <row r="276" s="275" customFormat="1" ht="36" hidden="1" customHeight="1" spans="1:16">
      <c r="A276" s="298">
        <v>2340203</v>
      </c>
      <c r="B276" s="308" t="s">
        <v>1462</v>
      </c>
      <c r="C276" s="300">
        <v>0</v>
      </c>
      <c r="D276" s="301">
        <v>0</v>
      </c>
      <c r="E276" s="548">
        <v>0</v>
      </c>
      <c r="F276" s="336" t="str">
        <f t="shared" si="32"/>
        <v/>
      </c>
      <c r="G276" s="336" t="str">
        <f t="shared" si="33"/>
        <v/>
      </c>
      <c r="H276" s="293" t="str">
        <f t="shared" si="38"/>
        <v>否</v>
      </c>
      <c r="I276" s="276" t="str">
        <f t="shared" si="39"/>
        <v>项</v>
      </c>
      <c r="J276" s="686" t="str">
        <f t="shared" si="40"/>
        <v>234</v>
      </c>
      <c r="K276" s="686" t="str">
        <f t="shared" si="41"/>
        <v>23402</v>
      </c>
      <c r="L276" s="686" t="str">
        <f t="shared" si="42"/>
        <v>2340203</v>
      </c>
      <c r="P276" s="275">
        <v>0</v>
      </c>
    </row>
    <row r="277" s="275" customFormat="1" ht="36" hidden="1" customHeight="1" spans="1:16">
      <c r="A277" s="298">
        <v>2340204</v>
      </c>
      <c r="B277" s="308" t="s">
        <v>1463</v>
      </c>
      <c r="C277" s="300">
        <v>0</v>
      </c>
      <c r="D277" s="301">
        <v>0</v>
      </c>
      <c r="E277" s="548">
        <v>0</v>
      </c>
      <c r="F277" s="336" t="str">
        <f t="shared" si="32"/>
        <v/>
      </c>
      <c r="G277" s="336" t="str">
        <f t="shared" si="33"/>
        <v/>
      </c>
      <c r="H277" s="293" t="str">
        <f t="shared" si="38"/>
        <v>否</v>
      </c>
      <c r="I277" s="276" t="str">
        <f t="shared" si="39"/>
        <v>项</v>
      </c>
      <c r="J277" s="686" t="str">
        <f t="shared" si="40"/>
        <v>234</v>
      </c>
      <c r="K277" s="686" t="str">
        <f t="shared" si="41"/>
        <v>23402</v>
      </c>
      <c r="L277" s="686" t="str">
        <f t="shared" si="42"/>
        <v>2340204</v>
      </c>
      <c r="P277" s="275">
        <v>0</v>
      </c>
    </row>
    <row r="278" s="275" customFormat="1" ht="36" hidden="1" customHeight="1" spans="1:16">
      <c r="A278" s="298">
        <v>2340205</v>
      </c>
      <c r="B278" s="308" t="s">
        <v>1464</v>
      </c>
      <c r="C278" s="300">
        <v>0</v>
      </c>
      <c r="D278" s="301">
        <v>0</v>
      </c>
      <c r="E278" s="548">
        <v>0</v>
      </c>
      <c r="F278" s="336" t="str">
        <f t="shared" si="32"/>
        <v/>
      </c>
      <c r="G278" s="336" t="str">
        <f t="shared" si="33"/>
        <v/>
      </c>
      <c r="H278" s="293" t="str">
        <f t="shared" si="38"/>
        <v>否</v>
      </c>
      <c r="I278" s="276" t="str">
        <f t="shared" si="39"/>
        <v>项</v>
      </c>
      <c r="J278" s="686" t="str">
        <f t="shared" si="40"/>
        <v>234</v>
      </c>
      <c r="K278" s="686" t="str">
        <f t="shared" si="41"/>
        <v>23402</v>
      </c>
      <c r="L278" s="686" t="str">
        <f t="shared" si="42"/>
        <v>2340205</v>
      </c>
      <c r="P278" s="275">
        <v>0</v>
      </c>
    </row>
    <row r="279" s="275" customFormat="1" ht="36" hidden="1" customHeight="1" spans="1:16">
      <c r="A279" s="298">
        <v>2340299</v>
      </c>
      <c r="B279" s="308" t="s">
        <v>1465</v>
      </c>
      <c r="C279" s="300">
        <v>0</v>
      </c>
      <c r="D279" s="301">
        <v>0</v>
      </c>
      <c r="E279" s="548">
        <v>0</v>
      </c>
      <c r="F279" s="336" t="str">
        <f t="shared" si="32"/>
        <v/>
      </c>
      <c r="G279" s="336" t="str">
        <f t="shared" si="33"/>
        <v/>
      </c>
      <c r="H279" s="293" t="str">
        <f t="shared" si="38"/>
        <v>否</v>
      </c>
      <c r="I279" s="276" t="str">
        <f t="shared" si="39"/>
        <v>项</v>
      </c>
      <c r="J279" s="686" t="str">
        <f t="shared" si="40"/>
        <v>234</v>
      </c>
      <c r="K279" s="686" t="str">
        <f t="shared" si="41"/>
        <v>23402</v>
      </c>
      <c r="L279" s="686" t="str">
        <f t="shared" si="42"/>
        <v>2340299</v>
      </c>
      <c r="P279" s="275">
        <v>0</v>
      </c>
    </row>
    <row r="280" s="275" customFormat="1" ht="36" customHeight="1" spans="1:16">
      <c r="A280" s="298"/>
      <c r="B280" s="308"/>
      <c r="C280" s="561">
        <v>0</v>
      </c>
      <c r="D280" s="561">
        <v>0</v>
      </c>
      <c r="E280" s="478">
        <v>0</v>
      </c>
      <c r="F280" s="336"/>
      <c r="G280" s="336"/>
      <c r="H280" s="293" t="str">
        <f t="shared" si="38"/>
        <v>是</v>
      </c>
      <c r="I280" s="276" t="e">
        <f t="shared" si="39"/>
        <v>#N/A</v>
      </c>
      <c r="J280" s="686"/>
      <c r="K280" s="686"/>
      <c r="L280" s="686"/>
    </row>
    <row r="281" s="275" customFormat="1" ht="36" customHeight="1" spans="1:16">
      <c r="A281" s="289"/>
      <c r="B281" s="311" t="s">
        <v>1466</v>
      </c>
      <c r="C281" s="353">
        <f>SUMIFS(C$5:C$279,$I$5:$I$279,"类")</f>
        <v>58132</v>
      </c>
      <c r="D281" s="353">
        <f>SUMIFS(D$5:D$279,$I$5:$I$279,"类")</f>
        <v>65384</v>
      </c>
      <c r="E281" s="353">
        <f>SUMIFS(E$5:E$279,$I$5:$I$279,"类")</f>
        <v>94908</v>
      </c>
      <c r="F281" s="338">
        <f>IF(C281&lt;&gt;0,E281/C281-1,"")</f>
        <v>0.632629188742861</v>
      </c>
      <c r="G281" s="338">
        <f>IF(D281&lt;&gt;0,E281/D281,"")</f>
        <v>1.45154777927322</v>
      </c>
      <c r="H281" s="293" t="s">
        <v>1467</v>
      </c>
      <c r="I281" s="276" t="e">
        <f t="shared" si="39"/>
        <v>#N/A</v>
      </c>
      <c r="J281" s="686" t="str">
        <f t="shared" ref="J281:J286" si="43">LEFT(A281,3)</f>
        <v/>
      </c>
      <c r="K281" s="686" t="str">
        <f t="shared" ref="K281:K286" si="44">LEFT(A281,5)</f>
        <v/>
      </c>
      <c r="L281" s="686" t="str">
        <f t="shared" ref="L281:L286" si="45">LEFT(A281,7)</f>
        <v/>
      </c>
    </row>
    <row r="282" s="275" customFormat="1" ht="36" customHeight="1" spans="1:16">
      <c r="A282" s="289">
        <v>230</v>
      </c>
      <c r="B282" s="310" t="s">
        <v>133</v>
      </c>
      <c r="C282" s="353">
        <f>SUM(C283:C284)</f>
        <v>1606</v>
      </c>
      <c r="D282" s="353">
        <f>SUM(D283:D284)</f>
        <v>5245</v>
      </c>
      <c r="E282" s="353">
        <f>SUM(E283:E284)</f>
        <v>7507</v>
      </c>
      <c r="F282" s="338">
        <f t="shared" ref="F282:F291" si="46">IF(C282&lt;&gt;0,E282/C282-1,"")</f>
        <v>3.67434620174346</v>
      </c>
      <c r="G282" s="338">
        <f t="shared" ref="G282:G291" si="47">IF(D282&lt;&gt;0,E282/D282,"")</f>
        <v>1.43126787416587</v>
      </c>
      <c r="H282" s="293" t="str">
        <f t="shared" ref="H282:H291" si="48">IF(LEN(A282)=3,"是",IF(B282&lt;&gt;"",IF(SUM(C282:E282)&lt;&gt;0,"是","否"),"是"))</f>
        <v>是</v>
      </c>
      <c r="I282" s="276" t="str">
        <f t="shared" si="39"/>
        <v>类</v>
      </c>
      <c r="J282" s="686" t="str">
        <f t="shared" si="43"/>
        <v>230</v>
      </c>
      <c r="K282" s="686" t="str">
        <f t="shared" si="44"/>
        <v>230</v>
      </c>
      <c r="L282" s="686" t="str">
        <f t="shared" si="45"/>
        <v>230</v>
      </c>
    </row>
    <row r="283" s="275" customFormat="1" ht="36" customHeight="1" spans="1:16">
      <c r="A283" s="298" t="s">
        <v>1468</v>
      </c>
      <c r="B283" s="308" t="s">
        <v>1135</v>
      </c>
      <c r="C283" s="561">
        <v>370</v>
      </c>
      <c r="D283" s="561">
        <v>275</v>
      </c>
      <c r="E283" s="478">
        <v>375</v>
      </c>
      <c r="F283" s="336">
        <f t="shared" si="46"/>
        <v>0.0135135135135136</v>
      </c>
      <c r="G283" s="336">
        <f t="shared" si="47"/>
        <v>1.36363636363636</v>
      </c>
      <c r="H283" s="293" t="str">
        <f t="shared" si="48"/>
        <v>是</v>
      </c>
      <c r="I283" s="276" t="str">
        <f t="shared" si="39"/>
        <v>款</v>
      </c>
      <c r="J283" s="686" t="str">
        <f t="shared" si="43"/>
        <v>230</v>
      </c>
      <c r="K283" s="686" t="str">
        <f t="shared" si="44"/>
        <v>23006</v>
      </c>
      <c r="L283" s="686" t="str">
        <f t="shared" si="45"/>
        <v>23006</v>
      </c>
    </row>
    <row r="284" s="275" customFormat="1" ht="36" customHeight="1" spans="1:16">
      <c r="A284" s="298">
        <v>23008</v>
      </c>
      <c r="B284" s="308" t="s">
        <v>1469</v>
      </c>
      <c r="C284" s="561">
        <v>1236</v>
      </c>
      <c r="D284" s="561">
        <v>4970</v>
      </c>
      <c r="E284" s="478">
        <v>7132</v>
      </c>
      <c r="F284" s="336">
        <f t="shared" si="46"/>
        <v>4.77022653721683</v>
      </c>
      <c r="G284" s="336">
        <f t="shared" si="47"/>
        <v>1.43501006036217</v>
      </c>
      <c r="H284" s="293" t="str">
        <f t="shared" si="48"/>
        <v>是</v>
      </c>
      <c r="I284" s="276" t="str">
        <f t="shared" si="39"/>
        <v>款</v>
      </c>
      <c r="J284" s="686" t="str">
        <f t="shared" si="43"/>
        <v>230</v>
      </c>
      <c r="K284" s="686" t="str">
        <f t="shared" si="44"/>
        <v>23008</v>
      </c>
      <c r="L284" s="686" t="str">
        <f t="shared" si="45"/>
        <v>23008</v>
      </c>
    </row>
    <row r="285" s="275" customFormat="1" ht="36" customHeight="1" spans="1:16">
      <c r="A285" s="289">
        <v>231</v>
      </c>
      <c r="B285" s="310" t="s">
        <v>1470</v>
      </c>
      <c r="C285" s="353">
        <f>SUMIFS(C286:C$286,$I286:$I$286,"款",$J286:$J$286,$A285)</f>
        <v>24600</v>
      </c>
      <c r="D285" s="353">
        <f>SUMIFS(D286:D$286,$I286:$I$286,"款",$J286:$J$286,$A285)</f>
        <v>30300</v>
      </c>
      <c r="E285" s="353">
        <f>SUMIFS(E286:E$286,$I286:$I$286,"款",$J286:$J$286,$A285)</f>
        <v>16883</v>
      </c>
      <c r="F285" s="338">
        <f t="shared" si="46"/>
        <v>-0.31369918699187</v>
      </c>
      <c r="G285" s="338">
        <f t="shared" si="47"/>
        <v>0.557194719471947</v>
      </c>
      <c r="H285" s="293" t="str">
        <f t="shared" si="48"/>
        <v>是</v>
      </c>
      <c r="I285" s="276" t="str">
        <f t="shared" si="39"/>
        <v>类</v>
      </c>
      <c r="J285" s="686" t="str">
        <f t="shared" si="43"/>
        <v>231</v>
      </c>
      <c r="K285" s="686" t="str">
        <f t="shared" si="44"/>
        <v>231</v>
      </c>
      <c r="L285" s="686" t="str">
        <f t="shared" si="45"/>
        <v>231</v>
      </c>
    </row>
    <row r="286" s="275" customFormat="1" ht="36" customHeight="1" spans="1:16">
      <c r="A286" s="295">
        <v>23104</v>
      </c>
      <c r="B286" s="309" t="s">
        <v>1471</v>
      </c>
      <c r="C286" s="693">
        <f>SUM(C287:C289)</f>
        <v>24600</v>
      </c>
      <c r="D286" s="693">
        <f>SUM(D287:D289)</f>
        <v>30300</v>
      </c>
      <c r="E286" s="693">
        <f>SUM(E287:E289)</f>
        <v>16883</v>
      </c>
      <c r="F286" s="336">
        <f t="shared" si="46"/>
        <v>-0.31369918699187</v>
      </c>
      <c r="G286" s="336">
        <f t="shared" si="47"/>
        <v>0.557194719471947</v>
      </c>
      <c r="H286" s="293" t="str">
        <f t="shared" si="48"/>
        <v>是</v>
      </c>
      <c r="I286" s="275" t="str">
        <f t="shared" si="39"/>
        <v>款</v>
      </c>
      <c r="J286" s="275" t="str">
        <f t="shared" si="43"/>
        <v>231</v>
      </c>
      <c r="K286" s="275" t="str">
        <f t="shared" si="44"/>
        <v>23104</v>
      </c>
      <c r="L286" s="275" t="str">
        <f t="shared" si="45"/>
        <v>23104</v>
      </c>
    </row>
    <row r="287" s="277" customFormat="1" ht="36" customHeight="1" spans="1:16">
      <c r="A287" s="298">
        <v>2310431</v>
      </c>
      <c r="B287" s="308" t="s">
        <v>1472</v>
      </c>
      <c r="C287" s="561">
        <v>10000</v>
      </c>
      <c r="D287" s="561">
        <v>10300</v>
      </c>
      <c r="E287" s="307">
        <v>2300</v>
      </c>
      <c r="F287" s="336">
        <f t="shared" si="46"/>
        <v>-0.77</v>
      </c>
      <c r="G287" s="336">
        <f t="shared" si="47"/>
        <v>0.223300970873786</v>
      </c>
      <c r="H287" s="293" t="str">
        <f t="shared" si="48"/>
        <v>是</v>
      </c>
      <c r="I287" s="276"/>
      <c r="J287" s="688"/>
      <c r="K287" s="688"/>
      <c r="L287" s="688"/>
      <c r="P287" s="275"/>
    </row>
    <row r="288" s="277" customFormat="1" ht="36" customHeight="1" spans="1:16">
      <c r="A288" s="298">
        <v>2310498</v>
      </c>
      <c r="B288" s="308" t="s">
        <v>1473</v>
      </c>
      <c r="C288" s="561"/>
      <c r="D288" s="561"/>
      <c r="E288" s="307">
        <v>8000</v>
      </c>
      <c r="F288" s="336" t="str">
        <f t="shared" si="46"/>
        <v/>
      </c>
      <c r="G288" s="336" t="str">
        <f t="shared" si="47"/>
        <v/>
      </c>
      <c r="H288" s="293" t="str">
        <f t="shared" si="48"/>
        <v>是</v>
      </c>
      <c r="I288" s="276"/>
      <c r="J288" s="688"/>
      <c r="K288" s="688"/>
      <c r="L288" s="688"/>
      <c r="P288" s="275"/>
    </row>
    <row r="289" s="275" customFormat="1" ht="40" customHeight="1" spans="1:12">
      <c r="A289" s="298">
        <v>2310499</v>
      </c>
      <c r="B289" s="308" t="s">
        <v>1474</v>
      </c>
      <c r="C289" s="561">
        <v>14600</v>
      </c>
      <c r="D289" s="561">
        <v>20000</v>
      </c>
      <c r="E289" s="478">
        <v>6583</v>
      </c>
      <c r="F289" s="336">
        <f t="shared" si="46"/>
        <v>-0.549109589041096</v>
      </c>
      <c r="G289" s="336">
        <f t="shared" si="47"/>
        <v>0.32915</v>
      </c>
      <c r="H289" s="293" t="str">
        <f t="shared" si="48"/>
        <v>是</v>
      </c>
      <c r="I289" s="276"/>
      <c r="J289" s="686"/>
      <c r="K289" s="686"/>
      <c r="L289" s="686"/>
    </row>
    <row r="290" ht="40" customHeight="1" spans="1:12">
      <c r="A290" s="312">
        <v>23009</v>
      </c>
      <c r="B290" s="313" t="s">
        <v>1152</v>
      </c>
      <c r="C290" s="694">
        <v>26754</v>
      </c>
      <c r="D290" s="694">
        <v>0</v>
      </c>
      <c r="E290" s="556">
        <v>9985</v>
      </c>
      <c r="F290" s="336">
        <f t="shared" si="46"/>
        <v>-0.626784779846004</v>
      </c>
      <c r="G290" s="336" t="str">
        <f t="shared" si="47"/>
        <v/>
      </c>
      <c r="H290" s="293" t="str">
        <f t="shared" si="48"/>
        <v>是</v>
      </c>
    </row>
    <row r="291" ht="40" customHeight="1" spans="1:12">
      <c r="A291" s="289"/>
      <c r="B291" s="311" t="s">
        <v>143</v>
      </c>
      <c r="C291" s="353">
        <f>SUM(C281,C282,C285,C290)</f>
        <v>111092</v>
      </c>
      <c r="D291" s="353">
        <f>SUM(D281,D282,D285,D290)</f>
        <v>100929</v>
      </c>
      <c r="E291" s="353">
        <f>SUM(E281,E282,E285,E290)</f>
        <v>129283</v>
      </c>
      <c r="F291" s="338">
        <f t="shared" si="46"/>
        <v>0.163747164512296</v>
      </c>
      <c r="G291" s="338">
        <f t="shared" si="47"/>
        <v>1.28093015882452</v>
      </c>
      <c r="H291" s="293" t="str">
        <f t="shared" si="48"/>
        <v>是</v>
      </c>
    </row>
  </sheetData>
  <autoFilter xmlns:etc="http://www.wps.cn/officeDocument/2017/etCustomData" ref="A4:L291" etc:filterBottomFollowUsedRange="0">
    <filterColumn colId="7">
      <customFilters>
        <customFilter operator="equal" val="是"/>
      </customFilters>
    </filterColumn>
    <extLst/>
  </autoFilter>
  <mergeCells count="6">
    <mergeCell ref="B1:G1"/>
    <mergeCell ref="D3:E3"/>
    <mergeCell ref="F3:G3"/>
    <mergeCell ref="A3:A4"/>
    <mergeCell ref="B3:B4"/>
    <mergeCell ref="C3:C4"/>
  </mergeCells>
  <printOptions horizontalCentered="1"/>
  <pageMargins left="0.472222222222222" right="0.393055555555556" top="0.747916666666667" bottom="0.747916666666667" header="0.314583333333333" footer="0.314583333333333"/>
  <pageSetup paperSize="9" scale="75" orientation="portrait" blackAndWhite="1" horizontalDpi="600"/>
  <headerFooter alignWithMargins="0"/>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60</vt:i4>
      </vt:variant>
    </vt:vector>
  </HeadingPairs>
  <TitlesOfParts>
    <vt:vector size="60" baseType="lpstr">
      <vt:lpstr>1.2025年区级一般收入情况表</vt:lpstr>
      <vt:lpstr>2区本级一般收入情况表 </vt:lpstr>
      <vt:lpstr>3区级一般支出情况表</vt:lpstr>
      <vt:lpstr>4区级一般支出情况明细表</vt:lpstr>
      <vt:lpstr>5区本级一般支出情况表 </vt:lpstr>
      <vt:lpstr>6区本级一般支出情况明细表</vt:lpstr>
      <vt:lpstr>7区级政府性基金收入</vt:lpstr>
      <vt:lpstr>8区本级政府性基金收入</vt:lpstr>
      <vt:lpstr>9区级政府性基金支出表</vt:lpstr>
      <vt:lpstr>10区本级政府性基金支出表 </vt:lpstr>
      <vt:lpstr>11区级国有资本收入</vt:lpstr>
      <vt:lpstr>12区本级国有资本收入</vt:lpstr>
      <vt:lpstr>13区级国有资本支出</vt:lpstr>
      <vt:lpstr>14区本级国有资本支出 </vt:lpstr>
      <vt:lpstr>15区级社保基金收入</vt:lpstr>
      <vt:lpstr>16区本级社保基金收入 </vt:lpstr>
      <vt:lpstr>17区级社保基金支出</vt:lpstr>
      <vt:lpstr>18区本级社保基金支出</vt:lpstr>
      <vt:lpstr>19区级社保基金结余</vt:lpstr>
      <vt:lpstr>20区本级社保基金结余</vt:lpstr>
      <vt:lpstr>21、2026年区级一般收入情况表</vt:lpstr>
      <vt:lpstr>22区本级一般收入情况表</vt:lpstr>
      <vt:lpstr>23区级一般支出情况表</vt:lpstr>
      <vt:lpstr>24区级一般支出情况明细表</vt:lpstr>
      <vt:lpstr>25区本级一般支出情况表</vt:lpstr>
      <vt:lpstr>26区本级一般支出情况明细表</vt:lpstr>
      <vt:lpstr>27专项转移支付表</vt:lpstr>
      <vt:lpstr>28税收返还和转移支付预算表</vt:lpstr>
      <vt:lpstr>29部分转移支付情况表</vt:lpstr>
      <vt:lpstr>30区级基本支出经济分类（部门）</vt:lpstr>
      <vt:lpstr>31区本级基本支出经济分类（部门）</vt:lpstr>
      <vt:lpstr>32区级基本支出经济分类（政府）</vt:lpstr>
      <vt:lpstr>33区本级基本支出经济分类（政府）</vt:lpstr>
      <vt:lpstr>34“三公”经费统计表</vt:lpstr>
      <vt:lpstr>35区级政府性基金收入</vt:lpstr>
      <vt:lpstr>36区本级政府性基金收入</vt:lpstr>
      <vt:lpstr>37区级政府性基金支出</vt:lpstr>
      <vt:lpstr>38区本级政府性基金支出</vt:lpstr>
      <vt:lpstr>39政府性基金对下转移支付</vt:lpstr>
      <vt:lpstr>40区级国有资本收入</vt:lpstr>
      <vt:lpstr>41区本级国有资本收入</vt:lpstr>
      <vt:lpstr>42区级国有资本支出</vt:lpstr>
      <vt:lpstr>43区本级国有资本支出</vt:lpstr>
      <vt:lpstr>44区级社保基金收入</vt:lpstr>
      <vt:lpstr>45区本级社保基金收入</vt:lpstr>
      <vt:lpstr>46区级社保基金支出</vt:lpstr>
      <vt:lpstr>47区本级社保基金支出</vt:lpstr>
      <vt:lpstr>48区级社保基金结余</vt:lpstr>
      <vt:lpstr>49区本级社保基金结余</vt:lpstr>
      <vt:lpstr>50.2025年区级政府债务限额和余额</vt:lpstr>
      <vt:lpstr>51区本级政府债务限额和余额</vt:lpstr>
      <vt:lpstr>52区级政府债务投向</vt:lpstr>
      <vt:lpstr>53区本级政府债务投向</vt:lpstr>
      <vt:lpstr>54区级一般债务投向</vt:lpstr>
      <vt:lpstr>55区本级一般债务投向</vt:lpstr>
      <vt:lpstr>56区级专项债务投向</vt:lpstr>
      <vt:lpstr>57区本级项债务投向</vt:lpstr>
      <vt:lpstr>58债券发行及还本付息情况表</vt:lpstr>
      <vt:lpstr>59.2026年区级债务限额和余额</vt:lpstr>
      <vt:lpstr>60.2026年区本级债务限额和余额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张伟</cp:lastModifiedBy>
  <dcterms:created xsi:type="dcterms:W3CDTF">2006-09-16T00:00:00Z</dcterms:created>
  <cp:lastPrinted>2020-05-07T10:46:00Z</cp:lastPrinted>
  <dcterms:modified xsi:type="dcterms:W3CDTF">2026-02-13T00:41:50Z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FB90DC28E42D4DB78BA78EB651910F49_13</vt:lpwstr>
  </property>
  <property fmtid="{D5CDD505-2E9C-101B-9397-08002B2CF9AE}" pid="4" name="KSOReadingLayout">
    <vt:bool>true</vt:bool>
  </property>
  <property fmtid="{D5CDD505-2E9C-101B-9397-08002B2CF9AE}" pid="5" name="commondata">
    <vt:lpwstr>eyJoZGlkIjoiY2JkYmIxOTRiZDQ1OGViNzM3MDgxMzQ0NmQ3MTgyNmUifQ==</vt:lpwstr>
  </property>
  <property fmtid="{D5CDD505-2E9C-101B-9397-08002B2CF9AE}" pid="6" name="CalculationRule">
    <vt:i4>0</vt:i4>
  </property>
</Properties>
</file>