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附件3" sheetId="1" r:id="rId1"/>
  </sheets>
  <definedNames>
    <definedName name="_xlnm._FilterDatabase" localSheetId="0" hidden="1">附件3!$A$6:$V$113</definedName>
    <definedName name="_xlnm.Print_Area" localSheetId="0">附件3!$A$1:$V$114</definedName>
    <definedName name="_xlnm.Print_Titles" localSheetId="0">附件3!$4:$6</definedName>
  </definedNames>
  <calcPr calcId="144525"/>
</workbook>
</file>

<file path=xl/sharedStrings.xml><?xml version="1.0" encoding="utf-8"?>
<sst xmlns="http://schemas.openxmlformats.org/spreadsheetml/2006/main" count="858" uniqueCount="421">
  <si>
    <t>东政发〔2024〕67号附件3</t>
  </si>
  <si>
    <t>昆明市东川区统筹整合财政涉农资金项目表</t>
  </si>
  <si>
    <t>序号</t>
  </si>
  <si>
    <t>项目类别
和项目名称</t>
  </si>
  <si>
    <t>整合资金来源（填写专项资金名称）</t>
  </si>
  <si>
    <t>是否属于产业类项目</t>
  </si>
  <si>
    <t>产业发展/基础设施建设</t>
  </si>
  <si>
    <t>项目建设地点</t>
  </si>
  <si>
    <t>项目建设内容</t>
  </si>
  <si>
    <t>补助标准</t>
  </si>
  <si>
    <t>计划总投资（万元）</t>
  </si>
  <si>
    <t>其中整合财政涉农资金直接用于脱贫不稳定户、边缘易致贫户、其他农村低收入群体的帮扶情况</t>
  </si>
  <si>
    <t>项目建设时间计划</t>
  </si>
  <si>
    <t>绩效目标</t>
  </si>
  <si>
    <t>项目实施部门</t>
  </si>
  <si>
    <t>行业主管部门</t>
  </si>
  <si>
    <t>备注</t>
  </si>
  <si>
    <t>整合财政涉农资金投入情况</t>
  </si>
  <si>
    <t>金融资金投入</t>
  </si>
  <si>
    <t>社会资金投入</t>
  </si>
  <si>
    <t>农户自筹</t>
  </si>
  <si>
    <t>脱贫村</t>
  </si>
  <si>
    <t>脱贫不稳定户、边缘易致贫户、其他农村低收入群体</t>
  </si>
  <si>
    <t>计划开工时间</t>
  </si>
  <si>
    <t>计划完工时间</t>
  </si>
  <si>
    <t>个数（个）</t>
  </si>
  <si>
    <t>金额
（万元）</t>
  </si>
  <si>
    <t>户数（户）</t>
  </si>
  <si>
    <t>人数（人）</t>
  </si>
  <si>
    <t>合计</t>
  </si>
  <si>
    <t>一</t>
  </si>
  <si>
    <t>农业生产</t>
  </si>
  <si>
    <t>昆明市东川区阿旺镇拖落村产业发展光伏提水项目</t>
  </si>
  <si>
    <t>财政衔接推进乡村振兴补助资金</t>
  </si>
  <si>
    <t>是</t>
  </si>
  <si>
    <t>基础设施建设</t>
  </si>
  <si>
    <t>拖落村</t>
  </si>
  <si>
    <t>1.取水工程：新建取水坝1座，引水渠1条；
2.光伏泵站：新建光伏组件562千瓦，共计1022块组件，光伏阵列占地约5400平方米，新建泵站1座，采用卧式多级离心泵D8567×6共3台（2用1备），并联使用，新建泵站占地约为77.4平方米，新建500立方米提水前池1座；
3.提水工程：新建Φ219无缝钢管（壁厚6毫米）3673米；
4.输水工程：新建DN200热镀锌钢管（壁厚6.5毫米）1310米，新建DN150热镀锌钢管（壁厚4.5毫米）881米，新建DN125热镀锌钢管（壁厚4.5毫米）436米，新建DN100热镀锌钢管（壁厚4.0毫米）1151米；输水干管总长3778米，新建500立方米水池2座，新建200立方米水池6座。</t>
  </si>
  <si>
    <t>新增和改善灌溉面积≥1940亩；农作物亩均增产≥143.3公斤。</t>
  </si>
  <si>
    <t>阿旺镇</t>
  </si>
  <si>
    <t>区水务局</t>
  </si>
  <si>
    <t>阿旺镇新碧嘎粮果蔬种植示范基地项目</t>
  </si>
  <si>
    <t>新碧嘎村</t>
  </si>
  <si>
    <t>1.政府投资：配套新建机耕路8.1千米，新建生产用水配水池100立方米12个，水肥一体灌溉系统14925米，分拣晾晒场地平整硬化5398平方米，七彩花生种植示范园轻钢大棚46亩；
2.企业投资：新建钢结构花生分拣包装车间1378平方米，仓储保鲜库842平方米，阳光晒场1064平米。</t>
  </si>
  <si>
    <t>特色产业带动增加贫困人口就业人数≥30人；受益脱贫户、监测户人口数≥236人。</t>
  </si>
  <si>
    <t>区农业农村局</t>
  </si>
  <si>
    <t>东川区阿旺镇吊嘎河流域综合治理以工代赈示范项目</t>
  </si>
  <si>
    <t>芋头塘村</t>
  </si>
  <si>
    <t>修复治理河道1453米；新建灌溉管道2800米；新建沉砂池1座；新建闸阀井30座；新建100方水池3座。</t>
  </si>
  <si>
    <t>改善灌溉旱地面积≥386亩</t>
  </si>
  <si>
    <t>区发展改革局</t>
  </si>
  <si>
    <t>碧谷街道洗尾嘎社区市级“一村一品”三月桃产业发展项目</t>
  </si>
  <si>
    <t>产业发展</t>
  </si>
  <si>
    <t>洗尾嘎社区</t>
  </si>
  <si>
    <t>1.500亩三月桃提质改造奖补；
2.1845亩三月桃病虫害（畸形果）统防统治；
3.产业道路建设5.86公里；
4.沟渠建设，修复915米，新建设833米；
5.机耕路建设325米；
6.三月桃分拣车间1000平方米；
7.林下种养循环试验示范围栏建设5089米；
8.面源污染防控配备残留回收箱20个。</t>
  </si>
  <si>
    <t>受益人口≥1809人；村集体收入≥20万元。</t>
  </si>
  <si>
    <t>碧谷街道</t>
  </si>
  <si>
    <t>碧谷街道现代农业产业园建设项目</t>
  </si>
  <si>
    <t>龙潭、大寨、老村、营盘等4村（社区）</t>
  </si>
  <si>
    <r>
      <t>1.土地流转1500亩(由企业自筹资金解决)；
2.产业园区1300亩土地平整，新修建机耕道路总长4公里，原老机耕路硬化2公里</t>
    </r>
    <r>
      <rPr>
        <sz val="10"/>
        <color rgb="FFFF0000"/>
        <rFont val="宋体"/>
        <charset val="134"/>
      </rPr>
      <t>、</t>
    </r>
    <r>
      <rPr>
        <sz val="10"/>
        <rFont val="宋体"/>
        <charset val="134"/>
      </rPr>
      <t>沟渠建设6公里，破损沟渠修复3公里、基地给水管网DN50镀锌管4公里，镀锌管200主水管网3公里、水源点抗旱设备1套、基地简易供电房配备10个、钢架结构分拣车间2000平方米、小型冷库600立方米、电力安装配套设施1套、智慧农业数字控制中心800平方米；
3.残膜、农药瓶（袋）回收箱20个。</t>
    </r>
  </si>
  <si>
    <t>受益脱贫户、监测户人口≥8290人；减少农药使用率≥80%。</t>
  </si>
  <si>
    <t>碧谷街道龙潭社区农旅融合产业发展项目</t>
  </si>
  <si>
    <t>龙潭社区</t>
  </si>
  <si>
    <r>
      <t>500立方米蓄水池3</t>
    </r>
    <r>
      <rPr>
        <sz val="10"/>
        <color rgb="FFFF0000"/>
        <rFont val="宋体"/>
        <charset val="134"/>
      </rPr>
      <t>座</t>
    </r>
    <r>
      <rPr>
        <sz val="10"/>
        <rFont val="宋体"/>
        <charset val="134"/>
      </rPr>
      <t>，200立方米蓄水池1</t>
    </r>
    <r>
      <rPr>
        <sz val="10"/>
        <color rgb="FFFF0000"/>
        <rFont val="宋体"/>
        <charset val="134"/>
      </rPr>
      <t>座</t>
    </r>
    <r>
      <rPr>
        <sz val="10"/>
        <rFont val="宋体"/>
        <charset val="134"/>
      </rPr>
      <t>；灌溉管网建设1060米；破损沟渠修复910米，新建主水沟渠1462米，支水沟渠3800米，新建排水沟1620米；新建机耕路1620米；稻花鱼养殖体验区2亩；庭院经济建设补助10户；面源污染防控残留回收箱9个。</t>
    </r>
  </si>
  <si>
    <t>户均增收≥0.6万元；受益脱贫户、监测户人口数≥510户1724人。</t>
  </si>
  <si>
    <t>东川区乌龙镇乡村振兴高品质花椒种植示范基地建设项目（一期）</t>
  </si>
  <si>
    <t>财政衔接推进乡村振兴补助资金、区级存量资金</t>
  </si>
  <si>
    <t>乌龙镇</t>
  </si>
  <si>
    <r>
      <t>1.基础设施建设：安装干管60537.7米，安装支管151727.4米；安装微喷管531060米；新建蓄水池47</t>
    </r>
    <r>
      <rPr>
        <sz val="10"/>
        <color rgb="FFFF0000"/>
        <rFont val="宋体"/>
        <charset val="134"/>
      </rPr>
      <t>座</t>
    </r>
    <r>
      <rPr>
        <sz val="10"/>
        <rFont val="宋体"/>
        <charset val="134"/>
      </rPr>
      <t>；修复原有蓄水池35</t>
    </r>
    <r>
      <rPr>
        <sz val="10"/>
        <color rgb="FFFF0000"/>
        <rFont val="宋体"/>
        <charset val="134"/>
      </rPr>
      <t>座</t>
    </r>
    <r>
      <rPr>
        <sz val="10"/>
        <rFont val="宋体"/>
        <charset val="134"/>
      </rPr>
      <t>；新建田间生产便道59.093公里；
2.花椒种植：开展林地清理工作,除去地里及地埂上多年生灌木、杂草，实施覆盖面积8000亩；放线、挖塘、挖沟、施底肥：按照2米×3米的株行距放线，确定花椒种植穴，根据确定的种植穴挖种植塘，每亩挖种植塘111个；栽植：根据已经挖好的种植塘，定植花椒苗，定植完成后在树苗周围围直径1米的树盘保水。</t>
    </r>
  </si>
  <si>
    <t>群众土地流转收益≥320万元/年；农村脱贫劳动力(含监测户)增加务工收入≥360万元/年。</t>
  </si>
  <si>
    <t>昆明市东川区移民搬迁创业就业基地二期建设项目</t>
  </si>
  <si>
    <t>碧谷街道起嘎社区</t>
  </si>
  <si>
    <t>新建两栋四层标准化厂房，用地面积14722.78平方米，总建筑面积为16816.90平方米。1#楼：建筑面积为7947.80平方米，其中：标准厂房建筑面积7761.12平方米，机房层建筑面积为186.68平方米；2#楼：建筑面积为8437.48平方米，其中：标准厂房建筑面积8195.52平方米，机房层建筑面积为241.96平方米；消防水池建筑面积为431.62平方米。室外配套设施主要包括给排水管网、强弱电管线、室外消防、道路及停车场等。</t>
  </si>
  <si>
    <t>带动务工≥100人；务工增收≥300万元。</t>
  </si>
  <si>
    <t>昆明市东川区果蔬产业园建设项目</t>
  </si>
  <si>
    <t>拖布卡镇、碧谷街道</t>
  </si>
  <si>
    <t>建设267亩大棚果蔬产业园，其中拖布卡片区247亩，对门山片区20亩，土地整理267亩；新建产业路3890米，其中拖布卡片区3140米，对门山片区750米；新建1000立方米水池1座，位于对门山片区；挡土墙470立方米；灌溉沟渠6540米，其中拖布卡片区5040米，对门山片区1500米；变压器（400KVA含6*8配电房）2套；高标准现代化大棚及配套设施267亩。</t>
  </si>
  <si>
    <t>主要种植作物亩增收≥3万元</t>
  </si>
  <si>
    <t>红土地镇晓光河流域绿色蔬菜基地建设项目</t>
  </si>
  <si>
    <t>银水箐村、炭房村</t>
  </si>
  <si>
    <t>建设高山绿色蔬菜种植基地1500亩。新建机耕路3公里，建造基础水源工程（取水坝）1座，灌溉沟渠800米，200立方蓄水池1座，管道建设4900米。</t>
  </si>
  <si>
    <t>带动3个村集体经济增收≥3.5万元/村；脱贫地区特色产业年纯利润总额≥110万元；带动群众就业人数≥500人次。</t>
  </si>
  <si>
    <t>红土地镇</t>
  </si>
  <si>
    <t>红土地镇2023年中央财政以工代赈项目</t>
  </si>
  <si>
    <t>新乐村、大坪子村、二坪子村、新田村、仓房村</t>
  </si>
  <si>
    <r>
      <t>排污沟渠2500米，蓄水池2</t>
    </r>
    <r>
      <rPr>
        <sz val="10"/>
        <color rgb="FFFF0000"/>
        <rFont val="宋体"/>
        <charset val="134"/>
      </rPr>
      <t>座</t>
    </r>
    <r>
      <rPr>
        <sz val="10"/>
        <rFont val="宋体"/>
        <charset val="134"/>
      </rPr>
      <t>，产业道路3公里,道路硬化提升改造400米，建设灌溉沟渠1000米。</t>
    </r>
  </si>
  <si>
    <t>带动增加劳动者全年总收入≥38万元；受益群众户数≥329户。</t>
  </si>
  <si>
    <t>汤丹镇北部10村产业配水补充完善项目</t>
  </si>
  <si>
    <t>中山村、江西村、弯腰树村、杉木村、竹山村、新寨村、三家村、达朵村、梨坪村、洒海村</t>
  </si>
  <si>
    <t>新建取水坝2座；新建引水主管17条，长度21303米；新配水干管23条，长度9785米；新配水支管11条，长度3636米；新建蓄水池35座，取水池6座；维修灌溉沟渠300米。</t>
  </si>
  <si>
    <t>增加灌溉面积≥12777亩；带动农业亩均产量增加≥50公斤。</t>
  </si>
  <si>
    <t>汤丹镇</t>
  </si>
  <si>
    <t>汤丹镇望厂村种养一体化农业循环“庭院经济”示范项目</t>
  </si>
  <si>
    <t>望厂村</t>
  </si>
  <si>
    <t>修缮加固养殖栏舍及附属设施和环保设施建筑面积4000平方米，配建60个化粪池；修缮改造现有菌子种植大棚（1200平方米）；草料房修缮500平方米，采购1套饲草加工打包设备；配套500亩象草种植配水管网新建3公里；建设1亩蚯蚓养殖基地。</t>
  </si>
  <si>
    <t>增加养殖户收入≥60万元；受益群众人口数1518人。</t>
  </si>
  <si>
    <t>昆明市东川区汤丹镇杉木村2023年以工代赈项目</t>
  </si>
  <si>
    <t>杉木村、弯腰树村</t>
  </si>
  <si>
    <t>新建取水坝3座，新建热镀锌钢管7276米，新建热镀锌钢管2916米，新建热镀锌钢管4362米，并配套镇、支墩等附属建筑物；新建11座圆形钢筋混凝土水池。</t>
  </si>
  <si>
    <t>新增和改善灌溉面积≥2131.7亩；带动农业亩均产量增加≥150斤；发放劳务报酬152万元。</t>
  </si>
  <si>
    <t>昆明市东川区汤丹镇同心村姑庄村2023年以工代赈项目</t>
  </si>
  <si>
    <t>同心村、姑庄村</t>
  </si>
  <si>
    <t>新建取水门坎1座；新建螺旋钢管长度为110米；新建热镀锌钢管长度为390.0米；新建混凝土渠道，长度为12.63千米；新建跨河箱涵1座；新建机耕路2.56千米；新建浆砌石挡土墙50米；新建坡改台80亩。</t>
  </si>
  <si>
    <t>新增和改善灌溉面积≥690亩；带动农业亩均产量增加≥150斤；发放劳务报酬113.76万元。</t>
  </si>
  <si>
    <t>东川区铜都街道国家数字生态农场项目</t>
  </si>
  <si>
    <t>达贝社区</t>
  </si>
  <si>
    <t>数字生态农场支撑平台底座1套，包含：应用中心、数字生态农业元宇宙应用、软硬一体化设备系统；基础硬件设备1套；软硬一体化设备1套；智慧农业温室大棚10亩；系统部署存储1套。</t>
  </si>
  <si>
    <t>土地流转≥200亩；解决务工就业≥5人；群众务工增收≥18万元。</t>
  </si>
  <si>
    <t>铜都街道</t>
  </si>
  <si>
    <t>东川渔谷科研示范基地配套设施建设项目</t>
  </si>
  <si>
    <t>铜都街道姑海村</t>
  </si>
  <si>
    <t>新建取水池3座，新建引水管道6000米；新建鱼池72座，新建产业路1000米；新建沟渠2600米；沉砂池1座；过滤池1座；鱼子酱加工车间480平方米及附属配套设施；污水处理系统1套，鱼池（冷适应系统）4个，钢架结构密封（冷适应系统）1个，制冷机（冷适应系统）2台。</t>
  </si>
  <si>
    <t>2024年4月</t>
  </si>
  <si>
    <t>拉动就业收入≥63万元；受益人口数≥1560人；带动7个村集体经济增收≥3.5万元/村。</t>
  </si>
  <si>
    <t>东川区“鱼米之乡”综合体项目</t>
  </si>
  <si>
    <t>推广种养殖区配套基础设施1项；平整土地11.14亩；彩色水稻创意农业打造50亩；种植乌龙米2000亩；联网监测设施及灌溉管网配套设施1项；田间生态沟渠提升改造1项：生产步道建设5000米；生产观测台搭建250平方米；产业道路建设4137.05米。</t>
  </si>
  <si>
    <t>亩均增收≥1443元；带动周边乌龙米产业发展≥5000亩；村集体经济增收≥10万。</t>
  </si>
  <si>
    <t>东川区乌龙镇水井村“一村一品”金花梨产业提质增效项目</t>
  </si>
  <si>
    <t>新建200立方米水池5座含附属设施；新建引水管3000米含附属设施；新建灌溉主管8000米含附属设施；机耕路长4145米；提质增效工程1项（修枝剪叶1106.31亩、病虫防治1106.31亩、平衡施肥1106.31亩）。</t>
  </si>
  <si>
    <t>项目区亩均增产≥500公斤</t>
  </si>
  <si>
    <t>东川区乌龙镇碑棋社区2023年以工代赈项目</t>
  </si>
  <si>
    <t>碑棋村</t>
  </si>
  <si>
    <t>新建200立方米水池1座；新建引水主管5500米；新建引水支管4050米；新建引水支管950米；配套附属设施1项；新建产业路4200米；新建产业路3300米；新建挡墙1000米。</t>
  </si>
  <si>
    <t>带动增加劳动者全年总收入≥150.5万元</t>
  </si>
  <si>
    <t>阿旺镇鲁纳村农业生产光伏提水项目</t>
  </si>
  <si>
    <t>鲁纳村</t>
  </si>
  <si>
    <t>新建取水坝1座；新建光伏泵站1座；功率280千瓦；共计1088块组件；新建各型输水管道15523米；新建各型蓄水池5座。</t>
  </si>
  <si>
    <t>新增和改善灌溉面积≥1535亩；亩均增产粮食≥60公斤。</t>
  </si>
  <si>
    <t>阿旺镇南片区自然能提水工程</t>
  </si>
  <si>
    <t>新建各型输水管道26512米；500方水池1座；1000方水池1座。</t>
  </si>
  <si>
    <t>新增和改善灌溉面积≥15600亩；保障农村人饮≥9471人。</t>
  </si>
  <si>
    <t>碧谷街道紫牛村稻·经轮作产业发展项目</t>
  </si>
  <si>
    <t>紫牛村</t>
  </si>
  <si>
    <t>1.灌溉与排水工程：修建1060米支管；修建镇墩18座；修建支墩53座；新建826米沟渠2条；修建528米排水沟1条；修建调节池1座；修建管涵3座；原有混凝土水池拆除16座；
2.田间道路工程：改建原机耕路524米；新建机耕路总长1022米。</t>
  </si>
  <si>
    <t>改善耕地面积≥199.7亩；受益脱贫户、监测户人口≥100户。</t>
  </si>
  <si>
    <t>碧谷街道绿茂村稻·经轮作产业发展项目</t>
  </si>
  <si>
    <t>绿茂村</t>
  </si>
  <si>
    <t>1.灌溉与排水工程：修建500立方米蓄水池1座，修建斗渠1条，修建斗沟1条，原有沟渠清淤3条，新建农渠8条，新建农沟5条，修建涵洞24座，排洪沟1条，DN200管拆除修复220米，DN100管拆除修复473米，小坝塘清淤，护坡挡墙（浆砌）654立方米；
2.田间道路工程：规划改建田间道1条、建生产路4条、新建生产路3条、路面垮塌及稳定边坡挡墙170米；
3.太阳能提水工程：架设DN100镀锌管1200米、购置太阳能设备1套。</t>
  </si>
  <si>
    <t>改善耕地面积≥726.91亩；受益脱贫户、监测户人口≥681户。</t>
  </si>
  <si>
    <t>小新街社区稻藕鱼共生示范基地建设项目</t>
  </si>
  <si>
    <t>碧谷街道小新街社区</t>
  </si>
  <si>
    <t>1.原老机耕路修复1公里；
2.新建沟渠建设：新建三面光主水沟渠1800米；
3.生产步道建设1.5公里；
4.面源污染防控：配备残膜回收箱4个。</t>
  </si>
  <si>
    <t>2024年6月</t>
  </si>
  <si>
    <t>受益脱贫户、监测户人口≥1805人；面源污染防控面积≥450亩。</t>
  </si>
  <si>
    <t>东川区起嘎移民搬迁创业就业基地建设项目</t>
  </si>
  <si>
    <t>建设内容包含三层厂房3788.40平方米；仓库370.44平方米，辅助用房建筑面积1406.1平方米；配套附属设施面积2555.65平方米。</t>
  </si>
  <si>
    <t>带动务工≥260人次</t>
  </si>
  <si>
    <t>东川区阿旺镇双龙村大麦地大红地嘎朵组民族团结进步示范村建设项目（蔬菜基地建设）</t>
  </si>
  <si>
    <t>双龙村</t>
  </si>
  <si>
    <t>大麦地小组200亩蔬菜基地建设；蔬菜基地产业路3公里（机耕路）；新建2个500立方米蓄水池；新建3公里的饮水管道；新建200亩蔬菜基地灌溉用水管网；导视牌1座。</t>
  </si>
  <si>
    <t>带动村集体经济年收益≥5000元；受益群众人数≥388人。</t>
  </si>
  <si>
    <t>区民族宗教局</t>
  </si>
  <si>
    <t>东川区拖布卡镇西瓜地村民族团结示范村建设项目（香椿、枇杷种植基地建设）</t>
  </si>
  <si>
    <t>西瓜地村</t>
  </si>
  <si>
    <t>新建土夹石面层产业发展道路1092米；新建200亩香椿种植基地喷灌设施；新建枇杷种植基地配水设施6250米。</t>
  </si>
  <si>
    <t>带动受益农民增加收入≥3000元/年；受益群众人数≥235人。</t>
  </si>
  <si>
    <t>东川区阿旺镇拖落村民族团结进步示范村建设项目（蔬菜基地建设）</t>
  </si>
  <si>
    <t>马脖子小组250亩蔬菜基地建设（新建200立方米蓄水池1座、新建250亩节水灌溉滴灌管网、新修产业道路2.88公里（机耕路）、新建1680米引水干管）；交通基础设施照明灯20盏；导视牌1座。</t>
  </si>
  <si>
    <t>受益群众人数≥1103人</t>
  </si>
  <si>
    <t>东川区拖布卡镇临港社区民族团结进步示范社区建设项目（农特产品展销直播间建设）</t>
  </si>
  <si>
    <t>临港社区</t>
  </si>
  <si>
    <t>农特产品展销直播间提升改造1个；乡村振兴民族示范教育设施建设1项；乡村旅游经济发展项目1项。</t>
  </si>
  <si>
    <t>带动务工就业人口数≥50人；增加接待游客数量≥3万人。</t>
  </si>
  <si>
    <t>东川区柑橘提质增效关键技术攻关试验与示范项目</t>
  </si>
  <si>
    <t>拖布卡镇新店房村、大荒地村，汤丹镇洒海村、铜都街道姑海村、阿旺镇向阳社区</t>
  </si>
  <si>
    <t>建设核心示范区200亩；对经营主体（企业、农户）素质能力提升进行培训；重点针对小江河谷干热气候造成蓟马、红蜘蛛、潜叶蛾发生严重的情况推广矿物油使用2000亩。</t>
  </si>
  <si>
    <t>亩增产≥200公斤；亩增收经济≥1000元；辐射带动农户≥100户；减少化肥化学农药≥5%。</t>
  </si>
  <si>
    <t>东川区高山优质中药材提质增效关键技术攻关试验与示范项目</t>
  </si>
  <si>
    <t>红土地镇龙树村和舍块云坪村等</t>
  </si>
  <si>
    <t>开展“云木香”品种选育；进行地方品种保护；登记云木香品种；制定东川区云木香规范化种植技术，并示范推广300亩；开展云当归深孔育苗高产栽培试验10亩；主推护根育苗、异地错季播种、地膜覆盖、喷滴灌等“云当归”标准化种植技术示范100亩。</t>
  </si>
  <si>
    <t>“云木香”亩增鲜品≥200公斤；“云当归”亩产各增鲜品≥100公斤；辐射带动农户≥60户。</t>
  </si>
  <si>
    <t>东川区花生提质增效关键技术攻关试验与示范项目</t>
  </si>
  <si>
    <t>乌龙镇、铜都街道等</t>
  </si>
  <si>
    <t>重点开展适宜东川区种植的专用型特色食用花生新品种选育；研究该区域花生主要病害的发生规律，研究肥料农药施用关键技术；研究适宜该区域的花生机械化播种、植保、收获关键技术，集成花生机械化生产技术；建设优势农产品基地，助力企业打造东川区特色食用花生优质品牌，促进农户和企业双增收。物资补助1250元/亩，培训费80元/人/次，技术咨询服务费20000元/人/年。</t>
  </si>
  <si>
    <t>花生亩增产≥80公斤；亩增产值≥1000元；辐射带动农户≥50户；减少化肥化学农药≥5%。</t>
  </si>
  <si>
    <t>东川区现代农业产业园（孵化基地）二期项目</t>
  </si>
  <si>
    <t>汤丹镇达朵村</t>
  </si>
  <si>
    <t>新建现代化大棚40亩（包含水肥一体化设施），数字化园区系统1套，新品种实验示范40亩。</t>
  </si>
  <si>
    <t>带动4个村集体经济增收≥3.5万元/村；减少化肥化学农药≥3%；提升农业产业高效发展≥3年。</t>
  </si>
  <si>
    <t>东川番茄提质增效关键技术攻关试验与示范项目</t>
  </si>
  <si>
    <t>以2022年、2023年东川区现代农业产业园（孵化基地）番茄品种试验为依据，引进番茄品种10个以上，开展标准化育苗，番茄新品种更新换代100亩；防治土传病害综合防治200亩；白粉虱大范围统防统治、绿色防控2000亩，目的是切断病毒病的传播途径。</t>
  </si>
  <si>
    <t>番茄亩增产≥600公斤；辐射带动农户≥100户；减少化肥化学农药≥5%。</t>
  </si>
  <si>
    <t>东川区2024年玉米大豆带状复合种植项目</t>
  </si>
  <si>
    <t>建设核心样板100亩，玉米平均单产550公斤以上，大豆60公斤以上，千亩展示1000亩，辐射带动9900亩，玉米平均单产550公斤以上，大豆40公斤以上；试验示范10亩，预计补助资金30万元。</t>
  </si>
  <si>
    <t>2024年12月</t>
  </si>
  <si>
    <t>亩产值≥2%；化学农药和化肥施用量≤2%；节本增效≥5%。</t>
  </si>
  <si>
    <t>东川区2024年“东川大洋芋”种植项目</t>
  </si>
  <si>
    <t>红土地镇法者村、炭房村，碧谷街道李子沟村，舍块乡云坪村</t>
  </si>
  <si>
    <r>
      <t>实施“东川大洋芋”绿色高质高效示范面积2100亩，建设百亩核心示范点100亩；亩新增纯收益2000元（亩产值4000元</t>
    </r>
    <r>
      <rPr>
        <sz val="10"/>
        <color rgb="FFFF0000"/>
        <rFont val="宋体"/>
        <charset val="134"/>
      </rPr>
      <t>、</t>
    </r>
    <r>
      <rPr>
        <sz val="10"/>
        <rFont val="宋体"/>
        <charset val="134"/>
      </rPr>
      <t>亩成本2000元），新增总收益420万元；与非项目区相比亩产量或亩产值增加5%，科技推广服务满意度85%，培训种植户200人次。</t>
    </r>
  </si>
  <si>
    <t>亩产量或亩产值≥5%</t>
  </si>
  <si>
    <t>2024年东川区优质稻提质增效栽培技术研究与示范项目</t>
  </si>
  <si>
    <t>东川区2024年优质稻提质增效项目在乌龙镇进行试验、示范，选取优质稻云恢290和云粳37号2个品种，每个品种安排密度试验和肥料试验各1组，探索前控后促栽培技术参数，使技术本地化；每个品种建立水稻前控后促栽培技术百亩示范1个（共200亩），辐射带动1000亩；用于示范区200亩种子、化肥、农药和辐射区1000亩化肥补贴；与云南省农业科学院粮食作物研究所签订技术服务协议，作物栽培与生理创新研究团队提供全程技术服务与指导。</t>
  </si>
  <si>
    <t>亩产量或亩产值≥10%；化学农药≤40%；化肥施用≤50%；节本增效≥15%。</t>
  </si>
  <si>
    <t>2024脱贫人口小额贷款贴息</t>
  </si>
  <si>
    <t>各乡镇（街道）</t>
  </si>
  <si>
    <t>实施历年存量贷款10000余户4.7亿元贷款的贴息。</t>
  </si>
  <si>
    <t>2024年1月</t>
  </si>
  <si>
    <t>2024年新增小额贷款户≥2600户；全年实施小额贷款贴息≥10000户。</t>
  </si>
  <si>
    <t>区乡村振兴局</t>
  </si>
  <si>
    <t>东川区红土地镇易地搬迁点2024年以工代赈项目</t>
  </si>
  <si>
    <t>新田村、仓房村、二坪子村、新乐村</t>
  </si>
  <si>
    <t>产业道路7300米，灌溉沟渠4500米，挡墙3740米，灌溉管道7000米，200立方米水池3座，村内道路硬化1000米，场地硬化1000米。</t>
  </si>
  <si>
    <t>2024年2月</t>
  </si>
  <si>
    <t>受益群众户数≥172户；受益群众人口数≥516人；带动增加劳动者全年总收入≥226.24万元。</t>
  </si>
  <si>
    <t>舍块乡团结大沟产业发展灌溉工程</t>
  </si>
  <si>
    <t>舍块乡</t>
  </si>
  <si>
    <t>新建管道11.808千米；改建渠道2.07千米；沿线设置13个分水口，2座背洪桥和2座溢流堰，并新建100平方米调节池10座，50立方米调节池3座。</t>
  </si>
  <si>
    <t>覆盖灌溉面积≥6000亩；受益人口数≥3000人。</t>
  </si>
  <si>
    <t>铜都街道农业产业园建设项目</t>
  </si>
  <si>
    <t>龙洞村、梨坪村、块河村</t>
  </si>
  <si>
    <t>1.坡地整治工程：坡地整治303亩，200立方米水池15座，新建产业路10025米，改建产业路（混凝土路面）3000米，灌溉主管（DN100镀锌钢管）10000米，灌溉支管（DN65PE管）20000米，10立方米玻璃钢储水罐150个；
2.河边田块整治工程：田块覆土786004立方米，新建农田灌溉沟渠13500米，新建产业路4000米，河堤修筑4000米，新建产业路7500米，连栋现代化薄膜温室大棚种植示范园200亩，连栋现代化薄膜温室大棚种植示范园配套设施10套，红薯育苗日光温室大棚20亩；
3.红薯、花生、芒果分捡场地建设6660平方米。</t>
  </si>
  <si>
    <t>提升改造土地种植面积≥3000亩；带动务工≥10人；务工增收≥36万元。</t>
  </si>
  <si>
    <t>东川区铜都街道赖石窝2024年以工代赈项目</t>
  </si>
  <si>
    <t>赖石窝村</t>
  </si>
  <si>
    <t>土地整理50亩；新建300立方米水池6座，输水管道16100米；新建产业路7600米。</t>
  </si>
  <si>
    <t>带动务工≥97人；发放劳务报酬≥84.02万元。</t>
  </si>
  <si>
    <t>东川区铜都街道龙洞梨坪块河三村供水保障及灌溉引水工程建设项目</t>
  </si>
  <si>
    <t>新建管道123291米，新建3座蓄水池。</t>
  </si>
  <si>
    <t>2024年11月</t>
  </si>
  <si>
    <t>解决项目区生产生活用水困难≥7101人；改善灌溉面积≥1385亩。</t>
  </si>
  <si>
    <t>拖布卡镇千亩橙园建设项目</t>
  </si>
  <si>
    <t>新店房村</t>
  </si>
  <si>
    <t>1.新建分拣车间400平方米，购置分拣设备1套；新建包装车间400平方米，购置包装设备1套；新建配套设施大门1座，道路及场地硬化1500平方米；
2.新建农产品展销区300平方米，建设室外附属及场地硬化1300平方米；
3.硬化产业道路7.5公里，新建采摘步道2.5公里，新建观赏步道60米；新建水池1座；采摘休闲区30平方米。</t>
  </si>
  <si>
    <t>带动3个村集体经济增收≥3.5万元/村；发展有关产业2200亩实现增收≥100万元。</t>
  </si>
  <si>
    <t>拖布卡镇</t>
  </si>
  <si>
    <t>拖布卡镇象鼻村光伏提水灌溉工程</t>
  </si>
  <si>
    <t>象鼻村</t>
  </si>
  <si>
    <t>拖布卡镇提水工程初步规划丛金沙江白鹤滩水库尾水提水，将江水提至大脑包组徐加台地1000立方米高位水池，提水几何落差700米，分两级提水，一级提水泵站几何落差为357米，提水流量为600立方米/天，提水管道长约3000米，泵站设计扬程为370米，装机功率为110千米；二级提水泵站几何落差为343米，提水流量为600立方米/天，提水管道长约6000米，泵站设计扬程为370米，装机功率为110千米。</t>
  </si>
  <si>
    <t>生产条件改善带动农业亩均产量收益增加≥3000元</t>
  </si>
  <si>
    <t>东川区拖布卡镇千亩橙园光伏提水配套工程</t>
  </si>
  <si>
    <t>新建20立方米中转水池1座；新建提水主管3根，总长2496米；新建一级泵房、二级泵房共2间；零级提水配套潜水泵3台及配套系统；一级提水配套高压离心泵3台及配套系统；二级提水配套多级高压离心泵3台及配套系统；新建提水主管工程配套闸阀井、镇支墩工程。</t>
  </si>
  <si>
    <t>带动增加脱贫户（监测对象）全年总收入≥99.45万元；受益脱贫户（监测对象）人口数≥110人。</t>
  </si>
  <si>
    <t>拖布卡镇桃园村百里果源基础设施建设项目</t>
  </si>
  <si>
    <t>桃园村</t>
  </si>
  <si>
    <t>1.灌溉工程：新建500方圆形蓄水池2座，DN110PE输水管道561米；
2.田间道路：新建条机耕路，共计长2559.111米，路面宽度4米，路面为20厘米厚泥结碎石路面，设置C20混凝土路肩，设置7个错车道；
3.支挡防护工程：支砌筑M7.5浆砌块石挡土墙2047.29方。</t>
  </si>
  <si>
    <t>项目灌溉覆盖面积≥500亩；项目种植亩均产值≥5000元。</t>
  </si>
  <si>
    <t>昆明市东川区拖布卡镇安乐箐村、坡头村光伏提水灌溉工程</t>
  </si>
  <si>
    <t>安乐箐村、坡头村</t>
  </si>
  <si>
    <t>1.安乐箐村片区：新建取水坝1座；新建引水主管1根145米；新建3.0米×5.0米×高3.0米设备房1间；新建100立方米泵站取水池1座；新建提水主管1根长1350.2米；新建配水管道工程总长2535米；新建配水灌溉100立方米蓄水池4座；新建光伏矩阵24组及配套组件；新建地面提水机组45千瓦高原电机+不锈钢深井潜水泵2套及配套控制系统；新建引水主管、提水主管、配水管道工程配套闸阀井、镇支墩工程；
2.坡头村片区：新建取水坝1座；新建引水主管1根150米；新建设备房1间；新建取水池1座；新建提水主管1根长1304米；新建配水管道工程总长2103.5米；新建配水灌溉100立方米蓄水池2座、200立方米蓄水池6座；新建光伏矩阵34组及配套组件；新建地面提水机组2套及配套控制系统；新建引水主管、提水主管、配水管道工程配套闸阀井、镇支墩工程。</t>
  </si>
  <si>
    <t>项目建设期间增加该区域居民收入≥210万元；生产条件改善带动农业亩均产量受益增加≥2000元。</t>
  </si>
  <si>
    <t>补味水果公园建设项目</t>
  </si>
  <si>
    <t>拖布卡镇大荒地村</t>
  </si>
  <si>
    <t>1.特色水果种植区65亩：原有机耕路修复625米；新建机耕路865米；新建采摘步道65公里；DN100主管铺设2160米；新建农特产品交易场所600平方米；新建200立方蓄水池3座；
2.新建3亩水果种植大棚1座；
3.基地附属设施建设；安装围栏902米；砌筑挡土墙1365立方米；土方挖填2万立方米；新建灌溉沟渠400米。</t>
  </si>
  <si>
    <t>带动地区特色产业产值≥60万元；带动增加脱贫户（监测对象）全年总收入≥30万元。</t>
  </si>
  <si>
    <t>东川区乌龙镇瓦房村2024年以工代赈项目</t>
  </si>
  <si>
    <t>瓦房村</t>
  </si>
  <si>
    <t>改建产业路2800米；排水沟渠2500米。</t>
  </si>
  <si>
    <t>带动增加劳动者全年总收入≥59.45万元；带动增加受益群众全年总收入≥38.64万元。</t>
  </si>
  <si>
    <t>昆明市东川区乡村振兴产业融合发展重点示范村建设项目</t>
  </si>
  <si>
    <t>跑马村</t>
  </si>
  <si>
    <t>农田基础设施提升1项；大地艺术彩色稻田育秧、移栽120亩；基础设施提升1项；新建智慧农业系统1套；设备及工器具购置1套。</t>
  </si>
  <si>
    <t>受益脱贫人口数≥5164人</t>
  </si>
  <si>
    <t>东川区乌龙镇水井村产业基础设施配套项目</t>
  </si>
  <si>
    <t>水井村</t>
  </si>
  <si>
    <t>辣椒种植2100亩；配套200立方米水池9座；300立方米水池5座；引水管道3800米；灌溉管道18000米；管道配件1项；改建产业路2200米；防冻水表741块。</t>
  </si>
  <si>
    <t>项目区亩均增产≥1500千克</t>
  </si>
  <si>
    <t>云南省昆明市东川区因民镇联盟村2023年以工代赈项目</t>
  </si>
  <si>
    <t>联盟村、天生塘村、桃树坪村</t>
  </si>
  <si>
    <t xml:space="preserve">新建蓄水池5座；新建灌溉管道8800米；土地整理350亩；小菜园60个；修复灌溉管道14000米。
</t>
  </si>
  <si>
    <t>拓展当地农村劳动力就地就近就业≥80人；劳务报酬发放≥127.54万元；受益脱贫户人口数≥602人。</t>
  </si>
  <si>
    <t>因民镇</t>
  </si>
  <si>
    <t>东川区因民镇天生塘村2024年以工代赈项目</t>
  </si>
  <si>
    <t>天生塘村</t>
  </si>
  <si>
    <t>新建蓄水池4座；新建灌溉管道9110米；新建产业道路3500米。</t>
  </si>
  <si>
    <t>改善粮食作物种植面积≥441亩；拓展当地农村劳动力就业≥105人；劳务报酬发放≥94.36万元。</t>
  </si>
  <si>
    <t>东川区城乡供水调水工程</t>
  </si>
  <si>
    <t>铜都街道、红土地镇、乌龙镇</t>
  </si>
  <si>
    <t>新建供水主管50.135千米；新建供水支管2.999千米；新建取水坝1座；新建减压池12座。</t>
  </si>
  <si>
    <t>涉及地区集中供水率≥95%</t>
  </si>
  <si>
    <t>东川区坝塘水库供水保障工程</t>
  </si>
  <si>
    <t>坝塘村</t>
  </si>
  <si>
    <t>土工膜防渗处理117500平方米，20厘米厚混凝土1920立方米，F21断层区土工膜防渗处理7750平方米。</t>
  </si>
  <si>
    <t>新增和改善灌溉面积≥24500亩；贫困地区农村集中供水率≥100%。</t>
  </si>
  <si>
    <t>东川区乌龙中部农业产业配水工程</t>
  </si>
  <si>
    <t>重力流片区共布置9条支管，总长16.96千米，200立方米水池17座。对灌区9条分支管道安装流量（含压力）计量。</t>
  </si>
  <si>
    <t>灌溉面积≥27000亩；受益脱贫人口数≥2021人。</t>
  </si>
  <si>
    <t>东川区2024年小江防洪提升工程</t>
  </si>
  <si>
    <t>阿旺镇、铜都街道、碧谷街道、拖布卡镇</t>
  </si>
  <si>
    <t>恢复损毁河堤（新建河堤）共计2800米，恢复损毁沟渠（新建输水沟渠）240米，恢复城市供水工程管道（新建输水管道）60米，抢险防护丁坝2座。</t>
  </si>
  <si>
    <t>保护农田≥8000亩</t>
  </si>
  <si>
    <t>东川区松坪水库除险加固工程</t>
  </si>
  <si>
    <t>松坪村</t>
  </si>
  <si>
    <t>新建螺旋钢管250米，库区土工膜防渗9371平方米，观测设施1套。</t>
  </si>
  <si>
    <t>新增和改善灌溉受益面积≥2100亩；防洪效益≥37.00万元。</t>
  </si>
  <si>
    <t>东川区铜都新村村达德村产业配水工程</t>
  </si>
  <si>
    <t>达德村</t>
  </si>
  <si>
    <t>新建水源点取水设施1座；新建引水管道11.569千米，包括管道、支墩、管道附件；新建6座水池。</t>
  </si>
  <si>
    <t>灌区供水保证率≥75%；生活供水保证率≥95%。</t>
  </si>
  <si>
    <t>东川区阿旺镇长岭子村自然能提水工程项目</t>
  </si>
  <si>
    <t>长岭子村</t>
  </si>
  <si>
    <t>新建取水坝1座；新建挡水坝1座；沉砂池2座；取水池1座；安装各型输水管22869米；自然能提水设备1套；各型蓄水池12座。</t>
  </si>
  <si>
    <t>新增和改善灌溉面积≥2005亩；农作物亩均增产≥136.5公斤。</t>
  </si>
  <si>
    <t>二</t>
  </si>
  <si>
    <t>畜牧生产</t>
  </si>
  <si>
    <t>拖布卡镇西瓜地村肉牛养殖改扩建项目</t>
  </si>
  <si>
    <t>新建3栋钢结构牛舍10000.0平方米；新建设备用房139.70平方米；新建钢结构堆料棚（含青贮池）153.68平方米；新建大门1道、砌筑围墙300米、毛石挡墙4000立方米、100立方米化粪池1座、30立方米化尸池1座、排污管350米、泵污站1座、硬化室外地坪2100平方米、安装栏杆总长80米、防疫消毒设施1套。</t>
  </si>
  <si>
    <t>带动农户年收入增收≥5万元；带动周边就业岗位≥20。</t>
  </si>
  <si>
    <t>拖布卡树桔、桃园、西瓜地片区种养一体化基础设施配套项目</t>
  </si>
  <si>
    <t>坡改梯300亩春季种植青储玉米、秋季种植黑麦草、苜蓿用于牲畜养殖，并新建基础配水设施(新建DN100镀锌干管6200米,DN80镀锌主管6000米，DN50镀锌支管4500米)，修500立方米蓄水池1座，配备4公里基耕路。</t>
  </si>
  <si>
    <t>村集体经济收入≥20万元；带动就业岗位≥60个。</t>
  </si>
  <si>
    <t>阿旺镇芋头塘易地扶贫搬迁安置集中养殖点基础设施建设项目</t>
  </si>
  <si>
    <t>芋头塘</t>
  </si>
  <si>
    <t>新建养殖房共45间，每间建筑面积28平方米，1260平方米；新建动物防疫站共1间，建筑面积28平方米；场地整理7569.34平方米；新建挡墙2611.60米；新建围栏312.59米；新建堆粪场118.34平方米；新建路面1723.12平方米；新建给水管2181.08米；新建排水沟160米；新建雨水沟445.10米；新建氧化塘1个；新建电线655.73米。</t>
  </si>
  <si>
    <t>特色产业带动增加贫困人口就业人数≥15人；受益脱贫户、监测户人口数≥66人。</t>
  </si>
  <si>
    <t>三</t>
  </si>
  <si>
    <t>林业改革发展</t>
  </si>
  <si>
    <t>四</t>
  </si>
  <si>
    <t>农村综合改革</t>
  </si>
  <si>
    <t>五</t>
  </si>
  <si>
    <t>乡村旅游</t>
  </si>
  <si>
    <t>东川区乌龙镇包包村民族团结进步示范村建设项目（鲈鱼养殖/乡村旅游发展建设）</t>
  </si>
  <si>
    <t>包包村</t>
  </si>
  <si>
    <t>鲈鱼育苗棚建设2584平方米；引水主管900米；池塘改造40个；高密度鲤鱼池20个；乡村振兴民族示范教育设施1个。</t>
  </si>
  <si>
    <t>受益群众人数≥485人</t>
  </si>
  <si>
    <t>东川区铜都街道石羊洪家田自然村民族团结示范村建设项目（蔬菜实验种植基地/乡村旅游发展建设）</t>
  </si>
  <si>
    <t>石羊社区</t>
  </si>
  <si>
    <t>蔬菜实验种植基地5670平方米；产业引水灌网550米；种植基地喷滴灌设施4250米；种植基地排水沟渠600米；人行步道400米；乡村振兴民族示范教育设施4个。</t>
  </si>
  <si>
    <t>带动受益农民增加收入≥3000元/年；增加就业岗位≥10个。</t>
  </si>
  <si>
    <t>东川区铜都街道大营盘乡村振兴示范村旅游基础设施建设项目</t>
  </si>
  <si>
    <t>入村口节点打造240平方米；生态停车场3660平方米；青石板场地铺装2400平方米；碎石铺地800平方米（540米长，12米宽）；观景木平台600平方米；廊架300平方米；石砌长椅/台阶200平方米；栏杆480米；二十四节气小菜园780平方米；会客厅450平方米；场地平整1200平方米；葡萄音乐节广场提升3800平方米。</t>
  </si>
  <si>
    <t>带动旅游人数≥20000人次；受益群众≥300人。</t>
  </si>
  <si>
    <t>区文化和旅游局</t>
  </si>
  <si>
    <t>红土地镇花沟村乡村旅游基础设施配套建设项目</t>
  </si>
  <si>
    <t>否</t>
  </si>
  <si>
    <t>花沟村</t>
  </si>
  <si>
    <r>
      <t>农村道路生态护坡1200平方米，安全防护设施1650米，路面修复完善6800平方米，电缆敷设2400米，给水、消防设施改造1项，乡村旅游停车场改造5000</t>
    </r>
    <r>
      <rPr>
        <sz val="10"/>
        <color rgb="FFFF0000"/>
        <rFont val="宋体"/>
        <charset val="134"/>
      </rPr>
      <t>平方米</t>
    </r>
    <r>
      <rPr>
        <sz val="10"/>
        <rFont val="宋体"/>
        <charset val="134"/>
      </rPr>
      <t>，新建路灯120盏，改造老龙树周边道路1800平方米，新建老龙树旅游步道1400平方米，改造村内排水沟（加盖板）1500米，新建入户DN110PVC排污管1000米，污水处理栅格（单个0.25立方米）747个，三格式化粪池（单个2.5立方米）3300个，生活垃圾处理站点23个，DN200HDPE管600米，DN110PVC入户管400米，沉泥井10个，检查井15个。</t>
    </r>
  </si>
  <si>
    <t>带动旅游门票收入增加≥30万元；带动农特产品销售≥300万元；带动务工收入≥63万元。</t>
  </si>
  <si>
    <t>六</t>
  </si>
  <si>
    <t>水利发展</t>
  </si>
  <si>
    <t>东川区铜都街道块河村长岭子净水站建设项目</t>
  </si>
  <si>
    <t>新建净水站1座，配备净水设备1套；2座人畜饮水水池清淤。</t>
  </si>
  <si>
    <t>解决脱贫人口饮水安全问题人数≥605人；脱贫地区农村集中供水率=100%。</t>
  </si>
  <si>
    <t>东川区城乡供水一体化项目</t>
  </si>
  <si>
    <t>铜都街道、阿旺镇、汤丹镇、拖布卡镇、红土地镇</t>
  </si>
  <si>
    <t>新建1件供水保障工程；新建1座智慧净水厂；新建1座高位配水池；新建2座清水池；新建取水设施2处；新建配水管网20千米；新建输水管道16千米。</t>
  </si>
  <si>
    <t>东川区进城集中安置区供水提升工程</t>
  </si>
  <si>
    <t>铜都街道、碧谷街道、乌龙镇</t>
  </si>
  <si>
    <t>新建六级电站前池至一体化水厂输水主管8960米、配水主管2870米，配水支管11657米，小区新增水泵8套；新建净水厂1座（水厂总规模为3937.62立方米/天）、1000立方米清水池1座（溢水井和吸水坑）、厂区土建工程、供电设施工程。</t>
  </si>
  <si>
    <t>受益人口数≥23291人</t>
  </si>
  <si>
    <t>拖布卡镇北部供水保障项目</t>
  </si>
  <si>
    <t>小陷塘</t>
  </si>
  <si>
    <t>1.输水管道工程：新建输水管道2条，管道总长1700米；
2.水厂工程：新建水厂1座，厂区总占地面积2461.2平方米，配电室1座，变压器1套，新建500立方米清水池1座，超滤膜净水处理设备1套（2000立方米/天），设备控制室1座（加药、操作），污水回收池1座，硬化及厂区道路1253.6平方米，厂区周围设置围墙，进厂大门1道，进厂道路扩宽硬化1千米；
3.配水工程：新建配水干管2条，管道总长2500米。</t>
  </si>
  <si>
    <t>带动务工人数≥20人；受益人数≥15238人。</t>
  </si>
  <si>
    <t>阿旺镇西片区农村供水保障工程</t>
  </si>
  <si>
    <t>新建各型输水管道40240米；500立方米水池2座；200立方米水池1座。</t>
  </si>
  <si>
    <t>保障农村人饮≥7858人</t>
  </si>
  <si>
    <t>东川区汤丹镇集镇人饮管网改造工程</t>
  </si>
  <si>
    <t>新建100立方米蓄水池1座；对已建4座蓄水池进行清淤、清洗；改造管网合计65058米。</t>
  </si>
  <si>
    <t>解决人饮水保障用水≥3个村（社区）；受益人口≥12170人。</t>
  </si>
  <si>
    <t>七</t>
  </si>
  <si>
    <t>农田建设</t>
  </si>
  <si>
    <t>八</t>
  </si>
  <si>
    <t>林业草原生态保护恢复</t>
  </si>
  <si>
    <t>九</t>
  </si>
  <si>
    <t>农村环境整治</t>
  </si>
  <si>
    <t>阿旺镇向阳社区人居环境整治项目</t>
  </si>
  <si>
    <t>向阳社区</t>
  </si>
  <si>
    <t>破除老旧沟渠后新建1478米；破除老旧沟盖板后新建1478米；新建拦渣格栅4个；明敷管道包封处理484米。</t>
  </si>
  <si>
    <t>受益人口≥5143人；生活污水处理率≥95%。</t>
  </si>
  <si>
    <t>碧谷街道龙潭社区人居环境整治污水治理项目</t>
  </si>
  <si>
    <t>1.排污管建设：主水排污管2143米，分管排污管3092米；
2.检查井建设：安装检查井共计210个；
3.氧化塘建设：50立方米三格式氧化塘3个；
4.村内道路修复建设：拆除新建300厘米×400厘米雨水沟渠980米；部分雨水沟渠修缮，加固加高沟帮加盖板（500×900×200）700米；村内路面修复1240米。</t>
  </si>
  <si>
    <t>受益脱贫人口数≥1724人；生活污水处理率≥90%。</t>
  </si>
  <si>
    <t>市生态环境局东川分局</t>
  </si>
  <si>
    <t>云南省昆明市东川区拖布卡镇新街村2023年以工代赈项目</t>
  </si>
  <si>
    <t>新街村</t>
  </si>
  <si>
    <t>沟渠疏浚修复总长为9100米，总共涉及5条沟渠修复：分别为新街村水井沟至观音岩沟渠疏浚修复3500米，小沙沟至葫芦口小组沟渠疏浚修复1800米，过磅站至葫芦口沟渠疏浚修复1900米，上抱脑小组沟渠疏浚修复1200米，上田坝小组至廉租房沟渠疏浚修复700米。</t>
  </si>
  <si>
    <t>带动增加脱贫人口全年总收入≥110.64万元；受益农户≥389户。</t>
  </si>
  <si>
    <t>东川区拖布卡镇农祥社区2024年以工代赈项目</t>
  </si>
  <si>
    <t>拖布卡镇老街集中安置点、新街村半边安置点</t>
  </si>
  <si>
    <t>建设毛石挡墙长80米；建设边坡挡墙长128米；建设安全防护栏4128米；道路拓宽及边坡加固，路长240.153米，宽4米，水泥混凝土路面。</t>
  </si>
  <si>
    <t>带动增加劳动者全年总收入≥239.79万元；带动增加脱贫户（监测对象）全年总收入≥104.54万元。</t>
  </si>
  <si>
    <t>东川区易地扶贫搬迁进城集中安置区排水系统及围墙提升改造工程</t>
  </si>
  <si>
    <t>铜都街道、碧谷街道</t>
  </si>
  <si>
    <t>康和园、乐康园、隆康园室内污水管网改造，拆除后新建，其中，建设DN110UPVC管约49980米，建设DN160UPVC管约7542米；康裕园室外排污系统改造工程建设，其中，建设DN400毫米HDPE钢带增强螺旋波纹管约1000米，φ700塑料污水检查井约25座，新建污水处理系统1套；乐康园围墙及外围排水系统的改造建设，其中，建设混凝土+钢制防护围墙约792.3米，改造DN400污水管网约974.6米，φ700塑料污水检查井40座；石文化步行街围墙建设457.18米；紫郡园给水排污泵16套，修复中水处理站1座；隆康园给水排污泵5套。</t>
  </si>
  <si>
    <t>受益人口数≥20917人</t>
  </si>
  <si>
    <t>昆明市东川区易地扶贫搬迁进城集中安置区安全防护栏及房屋配套设施改造提升建设项目</t>
  </si>
  <si>
    <t>护栏加装2368平方米。</t>
  </si>
  <si>
    <t>受益人口数≥17788人</t>
  </si>
  <si>
    <t>东川区铜都街道达贝大营盘村民族团结进步示范村建设项目（二期）</t>
  </si>
  <si>
    <t>达贝大营盘</t>
  </si>
  <si>
    <t>民族团结示范庭院2户；民宿外观统一45户；小菜园二十四节气风貌提升290平方米；观景台打造385平方米；产业道路照明106套；亲子研学基地5亩。</t>
  </si>
  <si>
    <t>受益群众人数≥409人</t>
  </si>
  <si>
    <t>十</t>
  </si>
  <si>
    <t>农村道路建设</t>
  </si>
  <si>
    <t>乌龙镇坝塘等3个村通村道路建设项目</t>
  </si>
  <si>
    <t>乌龙镇坝塘村</t>
  </si>
  <si>
    <t>新建通村道路4.92公里，解决坝塘、水井、半坡3个村5000余人出行。</t>
  </si>
  <si>
    <t>受益贫困村≥3个；受益人数≥5000人</t>
  </si>
  <si>
    <t>区交通运输局</t>
  </si>
  <si>
    <t>阿旺镇长岭子村响水河云电桥水毁重建工程</t>
  </si>
  <si>
    <t>完成建设长约36.08米、宽为7米、宽为6米的预应力混凝土T形梁桥，新建河岸导流墙128米。</t>
  </si>
  <si>
    <t>受益覆盖群众≥1800人；受益村≥3个村。</t>
  </si>
  <si>
    <t>乌龙镇包包村桥梁建设项目</t>
  </si>
  <si>
    <t>新建桥梁33米。</t>
  </si>
  <si>
    <t>项目区解决村民出行≥685人；受益村≥2个村。</t>
  </si>
  <si>
    <t>十一</t>
  </si>
  <si>
    <t>农村危房改造</t>
  </si>
  <si>
    <t>十二</t>
  </si>
  <si>
    <t>农业资源及生态保护</t>
  </si>
  <si>
    <t>十三</t>
  </si>
  <si>
    <t>其他</t>
  </si>
  <si>
    <t>1</t>
  </si>
  <si>
    <t>监测帮扶对象公益性岗位</t>
  </si>
  <si>
    <t>东川区</t>
  </si>
  <si>
    <t>根据《关于印发云南省促进乡村振兴乡村公益性岗位管理办法的通知（试行）》（云人社通〔2021〕81号）、《关于印发昆明市促进乡村振兴乡村公益性岗位管理办法的通知（试行）》（昆人社通〔2022〕121号）和《关于印发昆明市东川区2022年财政涉农资金统筹整合使用调整方案的通知》（东政发〔2022〕67号）精神，实现农村脱贫劳动力和监测帮扶对象中就业困难人员就近就地就业。</t>
  </si>
  <si>
    <t>带动脱贫人口(含监测户)就业≥625人</t>
  </si>
  <si>
    <t>区人力资源社会保障局</t>
  </si>
  <si>
    <t>外出务工脱贫劳动力（含监测帮扶对象）稳定就业</t>
  </si>
  <si>
    <t>（1）</t>
  </si>
  <si>
    <t>就业帮扶车间吸纳就业奖补</t>
  </si>
  <si>
    <t>促进农村劳动力就近就地就业,对就业帮扶车间吸纳监测帮扶对象和脱贫人口稳定就业6个月以上的给予奖补，促进就业帮扶车间吸纳脱贫人口，推动就业帮扶车间持续发展促进有就业意愿和就业能力的脱贫劳动力、监测帮扶对象就近就地就业,在巩固脱贫攻坚成果与乡村振兴有效衔接阶段，确保就业帮扶车间数量、吸纳脱贫劳动力、监测帮扶对象就业人数增加。</t>
  </si>
  <si>
    <t>带动脱贫人口（含监测户）就业≥350人</t>
  </si>
  <si>
    <t>3</t>
  </si>
  <si>
    <t>2024年职业教育雨露计划补助</t>
  </si>
  <si>
    <t>实施脱贫人口就读全日制职高、中专、大专、职业本科补助，职高每学期补助1500元，中专每学期补助2000元，大专、职业本科每学期补助2500元，预计全年需求资金920万元。</t>
  </si>
  <si>
    <t>实现帮扶直接受益≥4000余人</t>
  </si>
  <si>
    <t>聘用易地扶贫搬迁安置区群众从事公共岗位服务补贴</t>
  </si>
  <si>
    <t>东川区2024年预计整合涉农资金150万元用于安置区聘用搬迁安置群众从事公共服务岗位补贴（125人，人均补贴1000元/月），补贴资金按月拨付到从事安置区公共服务岗位的群众账户。</t>
  </si>
  <si>
    <t>享受公共服务岗位补贴人数≥125人</t>
  </si>
  <si>
    <t>填表说明：1.综合类项目归类以资金投入占比较大的项目类型填列。</t>
  </si>
  <si>
    <t xml:space="preserve">         2.不能新增项目类型。确实无法分类的填到十三项第4小项中。</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</si>
</sst>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yyyy&quot;年&quot;m&quot;月&quot;;@"/>
    <numFmt numFmtId="178" formatCode="0_ "/>
  </numFmts>
  <fonts count="30">
    <font>
      <sz val="12"/>
      <name val="宋体"/>
      <charset val="134"/>
    </font>
    <font>
      <b/>
      <sz val="20"/>
      <name val="华文中宋"/>
      <charset val="134"/>
    </font>
    <font>
      <sz val="10"/>
      <name val="宋体"/>
      <charset val="134"/>
    </font>
    <font>
      <b/>
      <sz val="12"/>
      <name val="宋体"/>
      <charset val="134"/>
    </font>
    <font>
      <sz val="16"/>
      <name val="黑体"/>
      <charset val="134"/>
    </font>
    <font>
      <sz val="20"/>
      <name val="方正小标宋_GBK"/>
      <charset val="134"/>
    </font>
    <font>
      <b/>
      <sz val="10"/>
      <name val="宋体"/>
      <charset val="134"/>
    </font>
    <font>
      <b/>
      <sz val="10"/>
      <color indexed="8"/>
      <name val="宋体"/>
      <charset val="134"/>
    </font>
    <font>
      <sz val="10"/>
      <color rgb="FFFF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indexed="53"/>
      <name val="宋体"/>
      <charset val="134"/>
    </font>
    <font>
      <sz val="11"/>
      <color rgb="FFFA7D00"/>
      <name val="宋体"/>
      <charset val="0"/>
      <scheme val="minor"/>
    </font>
    <font>
      <sz val="11"/>
      <color rgb="FF006100"/>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s>
  <cellStyleXfs count="50">
    <xf numFmtId="0" fontId="0" fillId="0" borderId="0">
      <alignment vertical="center"/>
    </xf>
    <xf numFmtId="42" fontId="12" fillId="0" borderId="0" applyFont="0" applyFill="0" applyBorder="0" applyAlignment="0" applyProtection="0">
      <alignment vertical="center"/>
    </xf>
    <xf numFmtId="0" fontId="20" fillId="16" borderId="0" applyNumberFormat="0" applyBorder="0" applyAlignment="0" applyProtection="0">
      <alignment vertical="center"/>
    </xf>
    <xf numFmtId="0" fontId="19" fillId="6" borderId="1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0" fillId="13" borderId="0" applyNumberFormat="0" applyBorder="0" applyAlignment="0" applyProtection="0">
      <alignment vertical="center"/>
    </xf>
    <xf numFmtId="0" fontId="21" fillId="10" borderId="0" applyNumberFormat="0" applyBorder="0" applyAlignment="0" applyProtection="0">
      <alignment vertical="center"/>
    </xf>
    <xf numFmtId="43" fontId="12" fillId="0" borderId="0" applyFont="0" applyFill="0" applyBorder="0" applyAlignment="0" applyProtection="0">
      <alignment vertical="center"/>
    </xf>
    <xf numFmtId="0" fontId="22" fillId="19"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5" borderId="14" applyNumberFormat="0" applyFont="0" applyAlignment="0" applyProtection="0">
      <alignment vertical="center"/>
    </xf>
    <xf numFmtId="0" fontId="22" fillId="23"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12" applyNumberFormat="0" applyFill="0" applyAlignment="0" applyProtection="0">
      <alignment vertical="center"/>
    </xf>
    <xf numFmtId="0" fontId="10" fillId="0" borderId="12" applyNumberFormat="0" applyFill="0" applyAlignment="0" applyProtection="0">
      <alignment vertical="center"/>
    </xf>
    <xf numFmtId="0" fontId="22" fillId="18" borderId="0" applyNumberFormat="0" applyBorder="0" applyAlignment="0" applyProtection="0">
      <alignment vertical="center"/>
    </xf>
    <xf numFmtId="0" fontId="16" fillId="0" borderId="16" applyNumberFormat="0" applyFill="0" applyAlignment="0" applyProtection="0">
      <alignment vertical="center"/>
    </xf>
    <xf numFmtId="0" fontId="22" fillId="22" borderId="0" applyNumberFormat="0" applyBorder="0" applyAlignment="0" applyProtection="0">
      <alignment vertical="center"/>
    </xf>
    <xf numFmtId="0" fontId="13" fillId="4" borderId="13" applyNumberFormat="0" applyAlignment="0" applyProtection="0">
      <alignment vertical="center"/>
    </xf>
    <xf numFmtId="0" fontId="26" fillId="24" borderId="18" applyNumberFormat="0" applyAlignment="0" applyProtection="0">
      <alignment vertical="center"/>
    </xf>
    <xf numFmtId="0" fontId="9" fillId="3" borderId="11" applyNumberFormat="0" applyAlignment="0" applyProtection="0">
      <alignment vertical="center"/>
    </xf>
    <xf numFmtId="0" fontId="20" fillId="27" borderId="0" applyNumberFormat="0" applyBorder="0" applyAlignment="0" applyProtection="0">
      <alignment vertical="center"/>
    </xf>
    <xf numFmtId="0" fontId="22" fillId="30" borderId="0" applyNumberFormat="0" applyBorder="0" applyAlignment="0" applyProtection="0">
      <alignment vertical="center"/>
    </xf>
    <xf numFmtId="0" fontId="27" fillId="0" borderId="19" applyNumberFormat="0" applyFill="0" applyAlignment="0" applyProtection="0">
      <alignment vertical="center"/>
    </xf>
    <xf numFmtId="0" fontId="15" fillId="0" borderId="15" applyNumberFormat="0" applyFill="0" applyAlignment="0" applyProtection="0">
      <alignment vertical="center"/>
    </xf>
    <xf numFmtId="0" fontId="28" fillId="31" borderId="0" applyNumberFormat="0" applyBorder="0" applyAlignment="0" applyProtection="0">
      <alignment vertical="center"/>
    </xf>
    <xf numFmtId="0" fontId="25" fillId="21" borderId="0" applyNumberFormat="0" applyBorder="0" applyAlignment="0" applyProtection="0">
      <alignment vertical="center"/>
    </xf>
    <xf numFmtId="0" fontId="20" fillId="15" borderId="0" applyNumberFormat="0" applyBorder="0" applyAlignment="0" applyProtection="0">
      <alignment vertical="center"/>
    </xf>
    <xf numFmtId="0" fontId="22" fillId="34" borderId="0" applyNumberFormat="0" applyBorder="0" applyAlignment="0" applyProtection="0">
      <alignment vertical="center"/>
    </xf>
    <xf numFmtId="0" fontId="20" fillId="14" borderId="0" applyNumberFormat="0" applyBorder="0" applyAlignment="0" applyProtection="0">
      <alignment vertical="center"/>
    </xf>
    <xf numFmtId="0" fontId="20" fillId="12" borderId="0" applyNumberFormat="0" applyBorder="0" applyAlignment="0" applyProtection="0">
      <alignment vertical="center"/>
    </xf>
    <xf numFmtId="0" fontId="20" fillId="26" borderId="0" applyNumberFormat="0" applyBorder="0" applyAlignment="0" applyProtection="0">
      <alignment vertical="center"/>
    </xf>
    <xf numFmtId="0" fontId="20" fillId="9" borderId="0" applyNumberFormat="0" applyBorder="0" applyAlignment="0" applyProtection="0">
      <alignment vertical="center"/>
    </xf>
    <xf numFmtId="0" fontId="22" fillId="33" borderId="0" applyNumberFormat="0" applyBorder="0" applyAlignment="0" applyProtection="0">
      <alignment vertical="center"/>
    </xf>
    <xf numFmtId="0" fontId="22" fillId="29" borderId="0" applyNumberFormat="0" applyBorder="0" applyAlignment="0" applyProtection="0">
      <alignment vertical="center"/>
    </xf>
    <xf numFmtId="0" fontId="20" fillId="25" borderId="0" applyNumberFormat="0" applyBorder="0" applyAlignment="0" applyProtection="0">
      <alignment vertical="center"/>
    </xf>
    <xf numFmtId="0" fontId="20" fillId="8" borderId="0" applyNumberFormat="0" applyBorder="0" applyAlignment="0" applyProtection="0">
      <alignment vertical="center"/>
    </xf>
    <xf numFmtId="0" fontId="22" fillId="32" borderId="0" applyNumberFormat="0" applyBorder="0" applyAlignment="0" applyProtection="0">
      <alignment vertical="center"/>
    </xf>
    <xf numFmtId="0" fontId="20" fillId="11" borderId="0" applyNumberFormat="0" applyBorder="0" applyAlignment="0" applyProtection="0">
      <alignment vertical="center"/>
    </xf>
    <xf numFmtId="0" fontId="22" fillId="17" borderId="0" applyNumberFormat="0" applyBorder="0" applyAlignment="0" applyProtection="0">
      <alignment vertical="center"/>
    </xf>
    <xf numFmtId="0" fontId="22" fillId="28" borderId="0" applyNumberFormat="0" applyBorder="0" applyAlignment="0" applyProtection="0">
      <alignment vertical="center"/>
    </xf>
    <xf numFmtId="0" fontId="20" fillId="7" borderId="0" applyNumberFormat="0" applyBorder="0" applyAlignment="0" applyProtection="0">
      <alignment vertical="center"/>
    </xf>
    <xf numFmtId="0" fontId="22" fillId="20" borderId="0" applyNumberFormat="0" applyBorder="0" applyAlignment="0" applyProtection="0">
      <alignment vertical="center"/>
    </xf>
    <xf numFmtId="0" fontId="29" fillId="0" borderId="0">
      <alignment vertical="center"/>
    </xf>
  </cellStyleXfs>
  <cellXfs count="6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lignment vertical="center"/>
    </xf>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4" fillId="0" borderId="0" xfId="0" applyNumberFormat="1" applyFont="1" applyFill="1" applyAlignment="1">
      <alignment vertical="center"/>
    </xf>
    <xf numFmtId="0" fontId="4" fillId="0" borderId="0" xfId="0" applyFont="1" applyFill="1" applyBorder="1" applyAlignment="1">
      <alignment vertical="center"/>
    </xf>
    <xf numFmtId="177" fontId="5" fillId="0" borderId="0" xfId="0" applyNumberFormat="1" applyFont="1" applyFill="1" applyAlignment="1">
      <alignment horizontal="center" vertical="center"/>
    </xf>
    <xf numFmtId="177" fontId="6"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2" fillId="0" borderId="1" xfId="25" applyNumberFormat="1" applyFont="1" applyFill="1" applyBorder="1" applyAlignment="1" applyProtection="1">
      <alignment horizontal="left"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Alignment="1">
      <alignment horizontal="left" vertical="center"/>
    </xf>
    <xf numFmtId="0" fontId="0" fillId="0" borderId="10" xfId="0" applyFill="1" applyBorder="1">
      <alignment vertical="center"/>
    </xf>
    <xf numFmtId="0" fontId="0" fillId="0" borderId="0" xfId="0" applyFill="1">
      <alignment vertical="center"/>
    </xf>
    <xf numFmtId="0" fontId="3" fillId="0" borderId="0" xfId="0" applyFont="1" applyFill="1" applyAlignment="1">
      <alignment horizontal="left" vertical="center"/>
    </xf>
    <xf numFmtId="0" fontId="2" fillId="0" borderId="1" xfId="0" applyNumberFormat="1" applyFont="1" applyFill="1" applyBorder="1" applyAlignment="1">
      <alignment vertical="center"/>
    </xf>
    <xf numFmtId="178" fontId="2" fillId="0"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1" xfId="0" applyNumberFormat="1" applyFont="1" applyFill="1" applyBorder="1" applyAlignment="1">
      <alignment vertical="center" wrapText="1"/>
    </xf>
    <xf numFmtId="177" fontId="3" fillId="0" borderId="0" xfId="0" applyNumberFormat="1"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V114"/>
  <sheetViews>
    <sheetView tabSelected="1" workbookViewId="0">
      <pane xSplit="2" ySplit="7" topLeftCell="C8" activePane="bottomRight" state="frozen"/>
      <selection/>
      <selection pane="topRight"/>
      <selection pane="bottomLeft"/>
      <selection pane="bottomRight" activeCell="A113" sqref="A113:V113"/>
    </sheetView>
  </sheetViews>
  <sheetFormatPr defaultColWidth="9" defaultRowHeight="14.25"/>
  <cols>
    <col min="1" max="1" width="5" style="6" customWidth="1"/>
    <col min="2" max="2" width="23.375" style="7" customWidth="1"/>
    <col min="3" max="3" width="14.625" style="7" hidden="1" customWidth="1"/>
    <col min="4" max="4" width="4.75" style="8" hidden="1" customWidth="1"/>
    <col min="5" max="5" width="10.75" style="9" hidden="1" customWidth="1"/>
    <col min="6" max="6" width="9" style="7" hidden="1" customWidth="1"/>
    <col min="7" max="7" width="61.25" style="7" customWidth="1"/>
    <col min="8" max="8" width="7.875" style="8" customWidth="1"/>
    <col min="9" max="9" width="11.625" style="9" customWidth="1"/>
    <col min="10" max="11" width="7" style="9" customWidth="1"/>
    <col min="12" max="12" width="5.75" style="9" customWidth="1"/>
    <col min="13" max="13" width="8.375" style="9" customWidth="1"/>
    <col min="14" max="14" width="11.75" style="9" customWidth="1"/>
    <col min="15" max="16" width="10.875" style="9" customWidth="1"/>
    <col min="17" max="17" width="13" style="10" customWidth="1"/>
    <col min="18" max="18" width="13.25" style="10" customWidth="1"/>
    <col min="19" max="19" width="19.125" style="7" customWidth="1"/>
    <col min="20" max="20" width="14.125" style="8" customWidth="1"/>
    <col min="21" max="21" width="11.875" style="8" customWidth="1"/>
    <col min="22" max="22" width="4.875" style="8" customWidth="1"/>
    <col min="23" max="16384" width="9" style="8"/>
  </cols>
  <sheetData>
    <row r="1" ht="18" customHeight="1" spans="1:22">
      <c r="A1" s="11" t="s">
        <v>0</v>
      </c>
      <c r="B1" s="11"/>
      <c r="C1" s="11"/>
      <c r="D1" s="12"/>
      <c r="E1" s="12"/>
      <c r="F1" s="12"/>
      <c r="G1" s="12"/>
      <c r="H1" s="12"/>
      <c r="I1" s="12"/>
      <c r="J1" s="12"/>
      <c r="K1" s="12"/>
      <c r="L1" s="12"/>
      <c r="M1" s="12"/>
      <c r="N1" s="12"/>
      <c r="O1" s="12"/>
      <c r="P1" s="12"/>
      <c r="Q1" s="41"/>
      <c r="R1" s="41"/>
      <c r="S1" s="12"/>
      <c r="T1" s="12"/>
      <c r="U1" s="12"/>
      <c r="V1" s="42"/>
    </row>
    <row r="2" ht="18" customHeight="1" spans="1:22">
      <c r="A2" s="11"/>
      <c r="B2" s="11"/>
      <c r="C2" s="11"/>
      <c r="D2" s="12"/>
      <c r="E2" s="12"/>
      <c r="F2" s="12"/>
      <c r="G2" s="12"/>
      <c r="H2" s="12"/>
      <c r="I2" s="12"/>
      <c r="J2" s="12"/>
      <c r="K2" s="12"/>
      <c r="L2" s="12"/>
      <c r="M2" s="12"/>
      <c r="N2" s="12"/>
      <c r="O2" s="12"/>
      <c r="P2" s="12"/>
      <c r="Q2" s="41"/>
      <c r="R2" s="41"/>
      <c r="T2" s="12"/>
      <c r="U2" s="12"/>
      <c r="V2" s="42"/>
    </row>
    <row r="3" s="1" customFormat="1" ht="30.75" customHeight="1" spans="1:22">
      <c r="A3" s="13" t="s">
        <v>1</v>
      </c>
      <c r="B3" s="14"/>
      <c r="C3" s="14"/>
      <c r="D3" s="13"/>
      <c r="E3" s="13"/>
      <c r="F3" s="14"/>
      <c r="G3" s="14"/>
      <c r="H3" s="13"/>
      <c r="I3" s="13"/>
      <c r="J3" s="13"/>
      <c r="K3" s="13"/>
      <c r="L3" s="13"/>
      <c r="M3" s="13"/>
      <c r="N3" s="13"/>
      <c r="O3" s="13"/>
      <c r="P3" s="13"/>
      <c r="Q3" s="43"/>
      <c r="R3" s="43"/>
      <c r="S3" s="14"/>
      <c r="T3" s="13"/>
      <c r="U3" s="13"/>
      <c r="V3" s="13"/>
    </row>
    <row r="4" s="2" customFormat="1" ht="33" customHeight="1" spans="1:22">
      <c r="A4" s="15" t="s">
        <v>2</v>
      </c>
      <c r="B4" s="15" t="s">
        <v>3</v>
      </c>
      <c r="C4" s="16" t="s">
        <v>4</v>
      </c>
      <c r="D4" s="17" t="s">
        <v>5</v>
      </c>
      <c r="E4" s="17" t="s">
        <v>6</v>
      </c>
      <c r="F4" s="17" t="s">
        <v>7</v>
      </c>
      <c r="G4" s="15" t="s">
        <v>8</v>
      </c>
      <c r="H4" s="15" t="s">
        <v>9</v>
      </c>
      <c r="I4" s="29" t="s">
        <v>10</v>
      </c>
      <c r="J4" s="29"/>
      <c r="K4" s="29"/>
      <c r="L4" s="30"/>
      <c r="M4" s="31" t="s">
        <v>11</v>
      </c>
      <c r="N4" s="29"/>
      <c r="O4" s="29"/>
      <c r="P4" s="30"/>
      <c r="Q4" s="44" t="s">
        <v>12</v>
      </c>
      <c r="R4" s="44"/>
      <c r="S4" s="17" t="s">
        <v>13</v>
      </c>
      <c r="T4" s="15" t="s">
        <v>14</v>
      </c>
      <c r="U4" s="15" t="s">
        <v>15</v>
      </c>
      <c r="V4" s="15" t="s">
        <v>16</v>
      </c>
    </row>
    <row r="5" s="2" customFormat="1" ht="33.95" customHeight="1" spans="1:22">
      <c r="A5" s="15"/>
      <c r="B5" s="15"/>
      <c r="C5" s="18"/>
      <c r="D5" s="19"/>
      <c r="E5" s="19"/>
      <c r="F5" s="19"/>
      <c r="G5" s="15"/>
      <c r="H5" s="15"/>
      <c r="I5" s="32" t="s">
        <v>17</v>
      </c>
      <c r="J5" s="17" t="s">
        <v>18</v>
      </c>
      <c r="K5" s="17" t="s">
        <v>19</v>
      </c>
      <c r="L5" s="17" t="s">
        <v>20</v>
      </c>
      <c r="M5" s="15" t="s">
        <v>21</v>
      </c>
      <c r="N5" s="15"/>
      <c r="O5" s="15" t="s">
        <v>22</v>
      </c>
      <c r="P5" s="15"/>
      <c r="Q5" s="44" t="s">
        <v>23</v>
      </c>
      <c r="R5" s="44" t="s">
        <v>24</v>
      </c>
      <c r="S5" s="19"/>
      <c r="T5" s="15"/>
      <c r="U5" s="15"/>
      <c r="V5" s="15"/>
    </row>
    <row r="6" s="2" customFormat="1" ht="29.1" customHeight="1" spans="1:22">
      <c r="A6" s="15"/>
      <c r="B6" s="15"/>
      <c r="C6" s="20"/>
      <c r="D6" s="21"/>
      <c r="E6" s="21"/>
      <c r="F6" s="21"/>
      <c r="G6" s="15"/>
      <c r="H6" s="15"/>
      <c r="I6" s="33"/>
      <c r="J6" s="21"/>
      <c r="K6" s="21"/>
      <c r="L6" s="21"/>
      <c r="M6" s="15" t="s">
        <v>25</v>
      </c>
      <c r="N6" s="15" t="s">
        <v>26</v>
      </c>
      <c r="O6" s="15" t="s">
        <v>27</v>
      </c>
      <c r="P6" s="15" t="s">
        <v>28</v>
      </c>
      <c r="Q6" s="44"/>
      <c r="R6" s="44"/>
      <c r="S6" s="21"/>
      <c r="T6" s="15"/>
      <c r="U6" s="15"/>
      <c r="V6" s="15"/>
    </row>
    <row r="7" s="2" customFormat="1" ht="18" customHeight="1" spans="1:22">
      <c r="A7" s="15"/>
      <c r="B7" s="15" t="s">
        <v>29</v>
      </c>
      <c r="C7" s="15"/>
      <c r="D7" s="15"/>
      <c r="E7" s="15"/>
      <c r="F7" s="15"/>
      <c r="G7" s="22"/>
      <c r="H7" s="22"/>
      <c r="I7" s="34">
        <f t="shared" ref="I7:P7" si="0">SUM(I8,I71,I75,I76,I77,I82,I89,I90,I91,I99,I103,I104,I105)</f>
        <v>35806.02</v>
      </c>
      <c r="J7" s="34">
        <f t="shared" si="0"/>
        <v>0</v>
      </c>
      <c r="K7" s="34">
        <f t="shared" si="0"/>
        <v>0</v>
      </c>
      <c r="L7" s="34">
        <f t="shared" si="0"/>
        <v>0</v>
      </c>
      <c r="M7" s="35">
        <f t="shared" si="0"/>
        <v>162</v>
      </c>
      <c r="N7" s="34">
        <f t="shared" si="0"/>
        <v>25783.97</v>
      </c>
      <c r="O7" s="35">
        <f t="shared" si="0"/>
        <v>10000</v>
      </c>
      <c r="P7" s="35">
        <f t="shared" si="0"/>
        <v>4625</v>
      </c>
      <c r="Q7" s="44"/>
      <c r="R7" s="44"/>
      <c r="S7" s="23"/>
      <c r="T7" s="22"/>
      <c r="U7" s="22"/>
      <c r="V7" s="22"/>
    </row>
    <row r="8" s="2" customFormat="1" ht="18" customHeight="1" spans="1:22">
      <c r="A8" s="15" t="s">
        <v>30</v>
      </c>
      <c r="B8" s="23" t="s">
        <v>31</v>
      </c>
      <c r="C8" s="23"/>
      <c r="D8" s="15"/>
      <c r="E8" s="15"/>
      <c r="F8" s="15"/>
      <c r="G8" s="22"/>
      <c r="H8" s="22"/>
      <c r="I8" s="34">
        <f t="shared" ref="I8:P8" si="1">SUM(I9:I70)</f>
        <v>27081.22</v>
      </c>
      <c r="J8" s="34">
        <f t="shared" si="1"/>
        <v>0</v>
      </c>
      <c r="K8" s="34">
        <f t="shared" si="1"/>
        <v>0</v>
      </c>
      <c r="L8" s="34">
        <f t="shared" si="1"/>
        <v>0</v>
      </c>
      <c r="M8" s="35">
        <f t="shared" si="1"/>
        <v>135</v>
      </c>
      <c r="N8" s="34">
        <f t="shared" si="1"/>
        <v>21182.9</v>
      </c>
      <c r="O8" s="35">
        <f t="shared" si="1"/>
        <v>10000</v>
      </c>
      <c r="P8" s="35">
        <f t="shared" si="1"/>
        <v>0</v>
      </c>
      <c r="Q8" s="44"/>
      <c r="R8" s="44"/>
      <c r="S8" s="23"/>
      <c r="T8" s="22"/>
      <c r="U8" s="22"/>
      <c r="V8" s="22"/>
    </row>
    <row r="9" s="3" customFormat="1" ht="120" customHeight="1" spans="1:22">
      <c r="A9" s="22">
        <v>1</v>
      </c>
      <c r="B9" s="24" t="s">
        <v>32</v>
      </c>
      <c r="C9" s="24" t="s">
        <v>33</v>
      </c>
      <c r="D9" s="22" t="s">
        <v>34</v>
      </c>
      <c r="E9" s="22" t="s">
        <v>35</v>
      </c>
      <c r="F9" s="24" t="s">
        <v>36</v>
      </c>
      <c r="G9" s="25" t="s">
        <v>37</v>
      </c>
      <c r="H9" s="26"/>
      <c r="I9" s="36">
        <v>156.24</v>
      </c>
      <c r="J9" s="37"/>
      <c r="K9" s="37"/>
      <c r="L9" s="37"/>
      <c r="M9" s="38">
        <v>1</v>
      </c>
      <c r="N9" s="37">
        <v>156.24</v>
      </c>
      <c r="O9" s="38"/>
      <c r="P9" s="38"/>
      <c r="Q9" s="45">
        <v>45323</v>
      </c>
      <c r="R9" s="45">
        <v>45413</v>
      </c>
      <c r="S9" s="24" t="s">
        <v>38</v>
      </c>
      <c r="T9" s="22" t="s">
        <v>39</v>
      </c>
      <c r="U9" s="22" t="s">
        <v>40</v>
      </c>
      <c r="V9" s="46"/>
    </row>
    <row r="10" s="3" customFormat="1" ht="71.1" customHeight="1" spans="1:22">
      <c r="A10" s="22">
        <v>2</v>
      </c>
      <c r="B10" s="24" t="s">
        <v>41</v>
      </c>
      <c r="C10" s="24" t="s">
        <v>33</v>
      </c>
      <c r="D10" s="22" t="s">
        <v>34</v>
      </c>
      <c r="E10" s="22" t="s">
        <v>35</v>
      </c>
      <c r="F10" s="24" t="s">
        <v>42</v>
      </c>
      <c r="G10" s="24" t="s">
        <v>43</v>
      </c>
      <c r="H10" s="22"/>
      <c r="I10" s="36">
        <v>236.16</v>
      </c>
      <c r="J10" s="37"/>
      <c r="K10" s="37"/>
      <c r="L10" s="37"/>
      <c r="M10" s="38">
        <v>1</v>
      </c>
      <c r="N10" s="37">
        <v>236.16</v>
      </c>
      <c r="O10" s="38"/>
      <c r="P10" s="38"/>
      <c r="Q10" s="45">
        <v>45323</v>
      </c>
      <c r="R10" s="45">
        <v>45413</v>
      </c>
      <c r="S10" s="24" t="s">
        <v>44</v>
      </c>
      <c r="T10" s="22" t="s">
        <v>39</v>
      </c>
      <c r="U10" s="22" t="s">
        <v>45</v>
      </c>
      <c r="V10" s="46"/>
    </row>
    <row r="11" s="3" customFormat="1" ht="38" customHeight="1" spans="1:22">
      <c r="A11" s="22">
        <v>3</v>
      </c>
      <c r="B11" s="24" t="s">
        <v>46</v>
      </c>
      <c r="C11" s="24" t="s">
        <v>33</v>
      </c>
      <c r="D11" s="22" t="s">
        <v>34</v>
      </c>
      <c r="E11" s="22" t="s">
        <v>35</v>
      </c>
      <c r="F11" s="24" t="s">
        <v>47</v>
      </c>
      <c r="G11" s="24" t="s">
        <v>48</v>
      </c>
      <c r="H11" s="22"/>
      <c r="I11" s="36">
        <v>280.36</v>
      </c>
      <c r="J11" s="37"/>
      <c r="K11" s="37"/>
      <c r="L11" s="37"/>
      <c r="M11" s="38">
        <v>1</v>
      </c>
      <c r="N11" s="37">
        <v>280.36</v>
      </c>
      <c r="O11" s="38"/>
      <c r="P11" s="38"/>
      <c r="Q11" s="45">
        <v>45323</v>
      </c>
      <c r="R11" s="45">
        <v>45444</v>
      </c>
      <c r="S11" s="24" t="s">
        <v>49</v>
      </c>
      <c r="T11" s="22" t="s">
        <v>39</v>
      </c>
      <c r="U11" s="22" t="s">
        <v>50</v>
      </c>
      <c r="V11" s="22"/>
    </row>
    <row r="12" s="3" customFormat="1" ht="105.95" customHeight="1" spans="1:22">
      <c r="A12" s="22">
        <v>4</v>
      </c>
      <c r="B12" s="24" t="s">
        <v>51</v>
      </c>
      <c r="C12" s="24" t="s">
        <v>33</v>
      </c>
      <c r="D12" s="22" t="s">
        <v>34</v>
      </c>
      <c r="E12" s="22" t="s">
        <v>52</v>
      </c>
      <c r="F12" s="24" t="s">
        <v>53</v>
      </c>
      <c r="G12" s="25" t="s">
        <v>54</v>
      </c>
      <c r="H12" s="22"/>
      <c r="I12" s="36">
        <v>459.93</v>
      </c>
      <c r="J12" s="37"/>
      <c r="K12" s="37"/>
      <c r="L12" s="37"/>
      <c r="M12" s="38">
        <v>1</v>
      </c>
      <c r="N12" s="37">
        <v>459.93</v>
      </c>
      <c r="O12" s="38"/>
      <c r="P12" s="38"/>
      <c r="Q12" s="45">
        <v>45323</v>
      </c>
      <c r="R12" s="45">
        <v>45413</v>
      </c>
      <c r="S12" s="25" t="s">
        <v>55</v>
      </c>
      <c r="T12" s="22" t="s">
        <v>56</v>
      </c>
      <c r="U12" s="22" t="s">
        <v>45</v>
      </c>
      <c r="V12" s="22"/>
    </row>
    <row r="13" s="3" customFormat="1" ht="96" customHeight="1" spans="1:22">
      <c r="A13" s="22">
        <v>5</v>
      </c>
      <c r="B13" s="24" t="s">
        <v>57</v>
      </c>
      <c r="C13" s="24" t="s">
        <v>33</v>
      </c>
      <c r="D13" s="22" t="s">
        <v>34</v>
      </c>
      <c r="E13" s="22" t="s">
        <v>52</v>
      </c>
      <c r="F13" s="24" t="s">
        <v>58</v>
      </c>
      <c r="G13" s="24" t="s">
        <v>59</v>
      </c>
      <c r="H13" s="22"/>
      <c r="I13" s="36">
        <v>1968.28</v>
      </c>
      <c r="J13" s="37"/>
      <c r="K13" s="37"/>
      <c r="L13" s="37"/>
      <c r="M13" s="38">
        <v>3</v>
      </c>
      <c r="N13" s="37">
        <v>1968.28</v>
      </c>
      <c r="O13" s="38"/>
      <c r="P13" s="38"/>
      <c r="Q13" s="45">
        <v>45323</v>
      </c>
      <c r="R13" s="45">
        <v>45444</v>
      </c>
      <c r="S13" s="25" t="s">
        <v>60</v>
      </c>
      <c r="T13" s="22" t="s">
        <v>56</v>
      </c>
      <c r="U13" s="22" t="s">
        <v>45</v>
      </c>
      <c r="V13" s="22"/>
    </row>
    <row r="14" s="3" customFormat="1" ht="60" customHeight="1" spans="1:22">
      <c r="A14" s="22">
        <v>6</v>
      </c>
      <c r="B14" s="24" t="s">
        <v>61</v>
      </c>
      <c r="C14" s="24" t="s">
        <v>33</v>
      </c>
      <c r="D14" s="22" t="s">
        <v>34</v>
      </c>
      <c r="E14" s="22" t="s">
        <v>52</v>
      </c>
      <c r="F14" s="24" t="s">
        <v>62</v>
      </c>
      <c r="G14" s="25" t="s">
        <v>63</v>
      </c>
      <c r="H14" s="22"/>
      <c r="I14" s="36">
        <v>248.42</v>
      </c>
      <c r="J14" s="37"/>
      <c r="K14" s="37"/>
      <c r="L14" s="37"/>
      <c r="M14" s="38">
        <v>1</v>
      </c>
      <c r="N14" s="37">
        <v>248.42</v>
      </c>
      <c r="O14" s="38"/>
      <c r="P14" s="38"/>
      <c r="Q14" s="45">
        <v>45323</v>
      </c>
      <c r="R14" s="45">
        <v>45383</v>
      </c>
      <c r="S14" s="25" t="s">
        <v>64</v>
      </c>
      <c r="T14" s="22" t="s">
        <v>56</v>
      </c>
      <c r="U14" s="22" t="s">
        <v>45</v>
      </c>
      <c r="V14" s="46"/>
    </row>
    <row r="15" s="4" customFormat="1" ht="84.95" customHeight="1" spans="1:22">
      <c r="A15" s="22">
        <v>7</v>
      </c>
      <c r="B15" s="24" t="s">
        <v>65</v>
      </c>
      <c r="C15" s="24" t="s">
        <v>66</v>
      </c>
      <c r="D15" s="22" t="s">
        <v>34</v>
      </c>
      <c r="E15" s="22" t="s">
        <v>52</v>
      </c>
      <c r="F15" s="24" t="s">
        <v>67</v>
      </c>
      <c r="G15" s="24" t="s">
        <v>68</v>
      </c>
      <c r="H15" s="22"/>
      <c r="I15" s="36">
        <f>1138-56.6-681.4+44.02</f>
        <v>444.02</v>
      </c>
      <c r="J15" s="37"/>
      <c r="K15" s="37"/>
      <c r="L15" s="37"/>
      <c r="M15" s="38"/>
      <c r="N15" s="37"/>
      <c r="O15" s="38"/>
      <c r="P15" s="38"/>
      <c r="Q15" s="45">
        <v>45323</v>
      </c>
      <c r="R15" s="45">
        <v>45597</v>
      </c>
      <c r="S15" s="25" t="s">
        <v>69</v>
      </c>
      <c r="T15" s="22" t="s">
        <v>50</v>
      </c>
      <c r="U15" s="22" t="s">
        <v>50</v>
      </c>
      <c r="V15" s="22"/>
    </row>
    <row r="16" s="3" customFormat="1" ht="84" customHeight="1" spans="1:22">
      <c r="A16" s="22">
        <v>8</v>
      </c>
      <c r="B16" s="24" t="s">
        <v>70</v>
      </c>
      <c r="C16" s="24" t="s">
        <v>33</v>
      </c>
      <c r="D16" s="22" t="s">
        <v>34</v>
      </c>
      <c r="E16" s="22" t="s">
        <v>35</v>
      </c>
      <c r="F16" s="24" t="s">
        <v>71</v>
      </c>
      <c r="G16" s="24" t="s">
        <v>72</v>
      </c>
      <c r="H16" s="22"/>
      <c r="I16" s="36">
        <v>1754.6</v>
      </c>
      <c r="J16" s="37"/>
      <c r="K16" s="37"/>
      <c r="L16" s="37"/>
      <c r="M16" s="38"/>
      <c r="N16" s="37"/>
      <c r="O16" s="38"/>
      <c r="P16" s="38"/>
      <c r="Q16" s="45">
        <v>45323</v>
      </c>
      <c r="R16" s="45">
        <v>45597</v>
      </c>
      <c r="S16" s="47" t="s">
        <v>73</v>
      </c>
      <c r="T16" s="22" t="s">
        <v>50</v>
      </c>
      <c r="U16" s="22" t="s">
        <v>50</v>
      </c>
      <c r="V16" s="22"/>
    </row>
    <row r="17" s="3" customFormat="1" ht="72.95" customHeight="1" spans="1:22">
      <c r="A17" s="22">
        <v>9</v>
      </c>
      <c r="B17" s="24" t="s">
        <v>74</v>
      </c>
      <c r="C17" s="24" t="s">
        <v>33</v>
      </c>
      <c r="D17" s="22" t="s">
        <v>34</v>
      </c>
      <c r="E17" s="22" t="s">
        <v>52</v>
      </c>
      <c r="F17" s="24" t="s">
        <v>75</v>
      </c>
      <c r="G17" s="24" t="s">
        <v>76</v>
      </c>
      <c r="H17" s="22"/>
      <c r="I17" s="36">
        <v>510.11</v>
      </c>
      <c r="J17" s="37"/>
      <c r="K17" s="37"/>
      <c r="L17" s="37"/>
      <c r="M17" s="38"/>
      <c r="N17" s="37"/>
      <c r="O17" s="38"/>
      <c r="P17" s="38"/>
      <c r="Q17" s="48">
        <v>45323</v>
      </c>
      <c r="R17" s="45">
        <v>45383</v>
      </c>
      <c r="S17" s="24" t="s">
        <v>77</v>
      </c>
      <c r="T17" s="22" t="s">
        <v>45</v>
      </c>
      <c r="U17" s="22" t="s">
        <v>45</v>
      </c>
      <c r="V17" s="46"/>
    </row>
    <row r="18" s="5" customFormat="1" ht="69.95" customHeight="1" spans="1:22">
      <c r="A18" s="22">
        <v>10</v>
      </c>
      <c r="B18" s="24" t="s">
        <v>78</v>
      </c>
      <c r="C18" s="24" t="s">
        <v>33</v>
      </c>
      <c r="D18" s="22" t="s">
        <v>34</v>
      </c>
      <c r="E18" s="22" t="s">
        <v>52</v>
      </c>
      <c r="F18" s="24" t="s">
        <v>79</v>
      </c>
      <c r="G18" s="24" t="s">
        <v>80</v>
      </c>
      <c r="H18" s="22"/>
      <c r="I18" s="39">
        <v>314.7</v>
      </c>
      <c r="J18" s="37"/>
      <c r="K18" s="37"/>
      <c r="L18" s="37"/>
      <c r="M18" s="38">
        <v>2</v>
      </c>
      <c r="N18" s="37">
        <v>314.7</v>
      </c>
      <c r="O18" s="38"/>
      <c r="P18" s="38"/>
      <c r="Q18" s="45">
        <v>45323</v>
      </c>
      <c r="R18" s="45">
        <v>45566</v>
      </c>
      <c r="S18" s="24" t="s">
        <v>81</v>
      </c>
      <c r="T18" s="22" t="s">
        <v>82</v>
      </c>
      <c r="U18" s="22" t="s">
        <v>45</v>
      </c>
      <c r="V18" s="22"/>
    </row>
    <row r="19" s="3" customFormat="1" ht="72" customHeight="1" spans="1:22">
      <c r="A19" s="22">
        <v>11</v>
      </c>
      <c r="B19" s="24" t="s">
        <v>83</v>
      </c>
      <c r="C19" s="24" t="s">
        <v>33</v>
      </c>
      <c r="D19" s="22" t="s">
        <v>34</v>
      </c>
      <c r="E19" s="22" t="s">
        <v>35</v>
      </c>
      <c r="F19" s="24" t="s">
        <v>84</v>
      </c>
      <c r="G19" s="24" t="s">
        <v>85</v>
      </c>
      <c r="H19" s="22"/>
      <c r="I19" s="39">
        <v>111.42</v>
      </c>
      <c r="J19" s="37"/>
      <c r="K19" s="37"/>
      <c r="L19" s="37"/>
      <c r="M19" s="38">
        <v>5</v>
      </c>
      <c r="N19" s="37">
        <v>111.42</v>
      </c>
      <c r="O19" s="38"/>
      <c r="P19" s="38"/>
      <c r="Q19" s="45">
        <v>45323</v>
      </c>
      <c r="R19" s="45">
        <v>45566</v>
      </c>
      <c r="S19" s="24" t="s">
        <v>86</v>
      </c>
      <c r="T19" s="22" t="s">
        <v>82</v>
      </c>
      <c r="U19" s="22" t="s">
        <v>50</v>
      </c>
      <c r="V19" s="22"/>
    </row>
    <row r="20" s="5" customFormat="1" ht="120" customHeight="1" spans="1:22">
      <c r="A20" s="22">
        <v>12</v>
      </c>
      <c r="B20" s="24" t="s">
        <v>87</v>
      </c>
      <c r="C20" s="24" t="s">
        <v>33</v>
      </c>
      <c r="D20" s="22" t="s">
        <v>34</v>
      </c>
      <c r="E20" s="22" t="s">
        <v>35</v>
      </c>
      <c r="F20" s="24" t="s">
        <v>88</v>
      </c>
      <c r="G20" s="24" t="s">
        <v>89</v>
      </c>
      <c r="H20" s="22"/>
      <c r="I20" s="36">
        <v>384.39</v>
      </c>
      <c r="J20" s="37"/>
      <c r="K20" s="37"/>
      <c r="L20" s="37"/>
      <c r="M20" s="38">
        <v>10</v>
      </c>
      <c r="N20" s="37">
        <v>384.39</v>
      </c>
      <c r="O20" s="38"/>
      <c r="P20" s="38"/>
      <c r="Q20" s="45">
        <v>45323</v>
      </c>
      <c r="R20" s="45">
        <v>45383</v>
      </c>
      <c r="S20" s="25" t="s">
        <v>90</v>
      </c>
      <c r="T20" s="22" t="s">
        <v>91</v>
      </c>
      <c r="U20" s="22" t="s">
        <v>40</v>
      </c>
      <c r="V20" s="22"/>
    </row>
    <row r="21" s="3" customFormat="1" ht="48" customHeight="1" spans="1:22">
      <c r="A21" s="22">
        <v>13</v>
      </c>
      <c r="B21" s="24" t="s">
        <v>92</v>
      </c>
      <c r="C21" s="24" t="s">
        <v>33</v>
      </c>
      <c r="D21" s="22" t="s">
        <v>34</v>
      </c>
      <c r="E21" s="22" t="s">
        <v>35</v>
      </c>
      <c r="F21" s="24" t="s">
        <v>93</v>
      </c>
      <c r="G21" s="24" t="s">
        <v>94</v>
      </c>
      <c r="H21" s="22"/>
      <c r="I21" s="36">
        <v>270.65</v>
      </c>
      <c r="J21" s="37"/>
      <c r="K21" s="37"/>
      <c r="L21" s="37"/>
      <c r="M21" s="38">
        <v>1</v>
      </c>
      <c r="N21" s="37">
        <v>270.65</v>
      </c>
      <c r="O21" s="38"/>
      <c r="P21" s="38"/>
      <c r="Q21" s="45">
        <v>45323</v>
      </c>
      <c r="R21" s="45">
        <v>45383</v>
      </c>
      <c r="S21" s="25" t="s">
        <v>95</v>
      </c>
      <c r="T21" s="22" t="s">
        <v>91</v>
      </c>
      <c r="U21" s="22" t="s">
        <v>45</v>
      </c>
      <c r="V21" s="22"/>
    </row>
    <row r="22" s="3" customFormat="1" ht="57" customHeight="1" spans="1:22">
      <c r="A22" s="22">
        <v>14</v>
      </c>
      <c r="B22" s="24" t="s">
        <v>96</v>
      </c>
      <c r="C22" s="24" t="s">
        <v>33</v>
      </c>
      <c r="D22" s="22" t="s">
        <v>34</v>
      </c>
      <c r="E22" s="22" t="s">
        <v>35</v>
      </c>
      <c r="F22" s="24" t="s">
        <v>97</v>
      </c>
      <c r="G22" s="24" t="s">
        <v>98</v>
      </c>
      <c r="H22" s="22"/>
      <c r="I22" s="36">
        <v>127.81</v>
      </c>
      <c r="J22" s="37"/>
      <c r="K22" s="37"/>
      <c r="L22" s="37"/>
      <c r="M22" s="27">
        <v>2</v>
      </c>
      <c r="N22" s="37">
        <v>127.81</v>
      </c>
      <c r="O22" s="38"/>
      <c r="P22" s="38"/>
      <c r="Q22" s="45">
        <v>45323</v>
      </c>
      <c r="R22" s="45">
        <v>45383</v>
      </c>
      <c r="S22" s="25" t="s">
        <v>99</v>
      </c>
      <c r="T22" s="22" t="s">
        <v>91</v>
      </c>
      <c r="U22" s="22" t="s">
        <v>50</v>
      </c>
      <c r="V22" s="22"/>
    </row>
    <row r="23" s="3" customFormat="1" ht="48" spans="1:22">
      <c r="A23" s="22">
        <v>15</v>
      </c>
      <c r="B23" s="24" t="s">
        <v>100</v>
      </c>
      <c r="C23" s="24" t="s">
        <v>33</v>
      </c>
      <c r="D23" s="22" t="s">
        <v>34</v>
      </c>
      <c r="E23" s="22" t="s">
        <v>35</v>
      </c>
      <c r="F23" s="25" t="s">
        <v>101</v>
      </c>
      <c r="G23" s="24" t="s">
        <v>102</v>
      </c>
      <c r="H23" s="22"/>
      <c r="I23" s="39">
        <v>113.75</v>
      </c>
      <c r="J23" s="40"/>
      <c r="K23" s="40"/>
      <c r="L23" s="40"/>
      <c r="M23" s="27">
        <v>2</v>
      </c>
      <c r="N23" s="40">
        <v>113.75</v>
      </c>
      <c r="O23" s="27"/>
      <c r="P23" s="27"/>
      <c r="Q23" s="48">
        <v>45323</v>
      </c>
      <c r="R23" s="48">
        <v>45383</v>
      </c>
      <c r="S23" s="25" t="s">
        <v>103</v>
      </c>
      <c r="T23" s="22" t="s">
        <v>91</v>
      </c>
      <c r="U23" s="22" t="s">
        <v>50</v>
      </c>
      <c r="V23" s="22"/>
    </row>
    <row r="24" s="2" customFormat="1" ht="48" customHeight="1" spans="1:22">
      <c r="A24" s="22">
        <v>16</v>
      </c>
      <c r="B24" s="24" t="s">
        <v>104</v>
      </c>
      <c r="C24" s="24" t="s">
        <v>33</v>
      </c>
      <c r="D24" s="22" t="s">
        <v>34</v>
      </c>
      <c r="E24" s="22" t="s">
        <v>52</v>
      </c>
      <c r="F24" s="25" t="s">
        <v>105</v>
      </c>
      <c r="G24" s="25" t="s">
        <v>106</v>
      </c>
      <c r="H24" s="27"/>
      <c r="I24" s="39">
        <v>684.22</v>
      </c>
      <c r="J24" s="40"/>
      <c r="K24" s="40"/>
      <c r="L24" s="40"/>
      <c r="M24" s="27">
        <v>1</v>
      </c>
      <c r="N24" s="39">
        <v>684.22</v>
      </c>
      <c r="O24" s="27"/>
      <c r="P24" s="27"/>
      <c r="Q24" s="48">
        <v>45323</v>
      </c>
      <c r="R24" s="48">
        <v>45352</v>
      </c>
      <c r="S24" s="25" t="s">
        <v>107</v>
      </c>
      <c r="T24" s="22" t="s">
        <v>108</v>
      </c>
      <c r="U24" s="22" t="s">
        <v>45</v>
      </c>
      <c r="V24" s="22"/>
    </row>
    <row r="25" s="2" customFormat="1" ht="60" customHeight="1" spans="1:22">
      <c r="A25" s="22">
        <v>17</v>
      </c>
      <c r="B25" s="24" t="s">
        <v>109</v>
      </c>
      <c r="C25" s="24" t="s">
        <v>33</v>
      </c>
      <c r="D25" s="22" t="s">
        <v>34</v>
      </c>
      <c r="E25" s="22" t="s">
        <v>52</v>
      </c>
      <c r="F25" s="24" t="s">
        <v>110</v>
      </c>
      <c r="G25" s="25" t="s">
        <v>111</v>
      </c>
      <c r="H25" s="27"/>
      <c r="I25" s="39">
        <v>564.84</v>
      </c>
      <c r="J25" s="40"/>
      <c r="K25" s="40"/>
      <c r="L25" s="40"/>
      <c r="M25" s="27">
        <v>1</v>
      </c>
      <c r="N25" s="39">
        <v>564.84</v>
      </c>
      <c r="O25" s="27"/>
      <c r="P25" s="27"/>
      <c r="Q25" s="45">
        <v>45323</v>
      </c>
      <c r="R25" s="45" t="s">
        <v>112</v>
      </c>
      <c r="S25" s="25" t="s">
        <v>113</v>
      </c>
      <c r="T25" s="22" t="s">
        <v>108</v>
      </c>
      <c r="U25" s="22" t="s">
        <v>45</v>
      </c>
      <c r="V25" s="22"/>
    </row>
    <row r="26" s="2" customFormat="1" ht="62.1" customHeight="1" spans="1:22">
      <c r="A26" s="22">
        <v>18</v>
      </c>
      <c r="B26" s="24" t="s">
        <v>114</v>
      </c>
      <c r="C26" s="24" t="s">
        <v>33</v>
      </c>
      <c r="D26" s="22" t="s">
        <v>34</v>
      </c>
      <c r="E26" s="22" t="s">
        <v>52</v>
      </c>
      <c r="F26" s="24" t="s">
        <v>67</v>
      </c>
      <c r="G26" s="25" t="s">
        <v>115</v>
      </c>
      <c r="H26" s="22"/>
      <c r="I26" s="39">
        <v>882.34</v>
      </c>
      <c r="J26" s="40"/>
      <c r="K26" s="40"/>
      <c r="L26" s="40"/>
      <c r="M26" s="27">
        <v>5</v>
      </c>
      <c r="N26" s="40">
        <v>882.34</v>
      </c>
      <c r="O26" s="27"/>
      <c r="P26" s="27"/>
      <c r="Q26" s="45">
        <v>45323</v>
      </c>
      <c r="R26" s="48">
        <v>45444</v>
      </c>
      <c r="S26" s="25" t="s">
        <v>116</v>
      </c>
      <c r="T26" s="22" t="s">
        <v>67</v>
      </c>
      <c r="U26" s="22" t="s">
        <v>45</v>
      </c>
      <c r="V26" s="22"/>
    </row>
    <row r="27" s="2" customFormat="1" ht="48" customHeight="1" spans="1:22">
      <c r="A27" s="22">
        <v>19</v>
      </c>
      <c r="B27" s="28" t="s">
        <v>117</v>
      </c>
      <c r="C27" s="24" t="s">
        <v>33</v>
      </c>
      <c r="D27" s="22" t="s">
        <v>34</v>
      </c>
      <c r="E27" s="22" t="s">
        <v>52</v>
      </c>
      <c r="F27" s="24" t="s">
        <v>67</v>
      </c>
      <c r="G27" s="25" t="s">
        <v>118</v>
      </c>
      <c r="H27" s="22"/>
      <c r="I27" s="39">
        <f>226.16-80</f>
        <v>146.16</v>
      </c>
      <c r="J27" s="40"/>
      <c r="K27" s="40"/>
      <c r="L27" s="40"/>
      <c r="M27" s="27">
        <v>1</v>
      </c>
      <c r="N27" s="39">
        <f>226.16-80</f>
        <v>146.16</v>
      </c>
      <c r="O27" s="27"/>
      <c r="P27" s="27"/>
      <c r="Q27" s="45">
        <v>45323</v>
      </c>
      <c r="R27" s="48">
        <v>45413</v>
      </c>
      <c r="S27" s="25" t="s">
        <v>119</v>
      </c>
      <c r="T27" s="22" t="s">
        <v>67</v>
      </c>
      <c r="U27" s="22" t="s">
        <v>40</v>
      </c>
      <c r="V27" s="22"/>
    </row>
    <row r="28" s="2" customFormat="1" ht="45.95" customHeight="1" spans="1:22">
      <c r="A28" s="22">
        <v>20</v>
      </c>
      <c r="B28" s="25" t="s">
        <v>120</v>
      </c>
      <c r="C28" s="24" t="s">
        <v>33</v>
      </c>
      <c r="D28" s="22" t="s">
        <v>34</v>
      </c>
      <c r="E28" s="22" t="s">
        <v>35</v>
      </c>
      <c r="F28" s="24" t="s">
        <v>121</v>
      </c>
      <c r="G28" s="25" t="s">
        <v>122</v>
      </c>
      <c r="H28" s="27"/>
      <c r="I28" s="39">
        <v>211.31</v>
      </c>
      <c r="J28" s="40"/>
      <c r="K28" s="40"/>
      <c r="L28" s="40"/>
      <c r="M28" s="27">
        <v>1</v>
      </c>
      <c r="N28" s="40">
        <v>211.31</v>
      </c>
      <c r="O28" s="27"/>
      <c r="P28" s="27"/>
      <c r="Q28" s="48">
        <v>45323</v>
      </c>
      <c r="R28" s="48">
        <v>45444</v>
      </c>
      <c r="S28" s="25" t="s">
        <v>123</v>
      </c>
      <c r="T28" s="22" t="s">
        <v>67</v>
      </c>
      <c r="U28" s="22" t="s">
        <v>50</v>
      </c>
      <c r="V28" s="22"/>
    </row>
    <row r="29" s="2" customFormat="1" ht="51" customHeight="1" spans="1:22">
      <c r="A29" s="22">
        <v>21</v>
      </c>
      <c r="B29" s="25" t="s">
        <v>124</v>
      </c>
      <c r="C29" s="24" t="s">
        <v>33</v>
      </c>
      <c r="D29" s="22" t="s">
        <v>34</v>
      </c>
      <c r="E29" s="22" t="s">
        <v>52</v>
      </c>
      <c r="F29" s="24" t="s">
        <v>125</v>
      </c>
      <c r="G29" s="25" t="s">
        <v>126</v>
      </c>
      <c r="H29" s="27"/>
      <c r="I29" s="39">
        <f>350-150</f>
        <v>200</v>
      </c>
      <c r="J29" s="40"/>
      <c r="K29" s="40"/>
      <c r="L29" s="40"/>
      <c r="M29" s="27">
        <v>1</v>
      </c>
      <c r="N29" s="39">
        <f>350-150</f>
        <v>200</v>
      </c>
      <c r="O29" s="27"/>
      <c r="P29" s="27"/>
      <c r="Q29" s="48">
        <v>45323</v>
      </c>
      <c r="R29" s="48">
        <v>45597</v>
      </c>
      <c r="S29" s="24" t="s">
        <v>127</v>
      </c>
      <c r="T29" s="22" t="s">
        <v>39</v>
      </c>
      <c r="U29" s="22" t="s">
        <v>40</v>
      </c>
      <c r="V29" s="22"/>
    </row>
    <row r="30" s="2" customFormat="1" ht="44.1" customHeight="1" spans="1:22">
      <c r="A30" s="22">
        <v>22</v>
      </c>
      <c r="B30" s="25" t="s">
        <v>128</v>
      </c>
      <c r="C30" s="24" t="s">
        <v>33</v>
      </c>
      <c r="D30" s="22" t="s">
        <v>34</v>
      </c>
      <c r="E30" s="22" t="s">
        <v>35</v>
      </c>
      <c r="F30" s="24" t="s">
        <v>39</v>
      </c>
      <c r="G30" s="25" t="s">
        <v>129</v>
      </c>
      <c r="H30" s="27"/>
      <c r="I30" s="39">
        <f>500-250</f>
        <v>250</v>
      </c>
      <c r="J30" s="40"/>
      <c r="K30" s="40"/>
      <c r="L30" s="40"/>
      <c r="M30" s="27">
        <v>10</v>
      </c>
      <c r="N30" s="39">
        <f>500-250</f>
        <v>250</v>
      </c>
      <c r="O30" s="27"/>
      <c r="P30" s="27"/>
      <c r="Q30" s="48">
        <v>45323</v>
      </c>
      <c r="R30" s="48">
        <v>45597</v>
      </c>
      <c r="S30" s="24" t="s">
        <v>130</v>
      </c>
      <c r="T30" s="22" t="s">
        <v>39</v>
      </c>
      <c r="U30" s="22" t="s">
        <v>40</v>
      </c>
      <c r="V30" s="22"/>
    </row>
    <row r="31" s="2" customFormat="1" ht="60.95" customHeight="1" spans="1:22">
      <c r="A31" s="22">
        <v>23</v>
      </c>
      <c r="B31" s="25" t="s">
        <v>131</v>
      </c>
      <c r="C31" s="24" t="s">
        <v>33</v>
      </c>
      <c r="D31" s="22" t="s">
        <v>34</v>
      </c>
      <c r="E31" s="22" t="s">
        <v>52</v>
      </c>
      <c r="F31" s="24" t="s">
        <v>132</v>
      </c>
      <c r="G31" s="25" t="s">
        <v>133</v>
      </c>
      <c r="H31" s="27"/>
      <c r="I31" s="39">
        <f>167.73-67.73</f>
        <v>100</v>
      </c>
      <c r="J31" s="40"/>
      <c r="K31" s="40"/>
      <c r="L31" s="40"/>
      <c r="M31" s="27">
        <v>1</v>
      </c>
      <c r="N31" s="39">
        <f>167.73-67.73</f>
        <v>100</v>
      </c>
      <c r="O31" s="27"/>
      <c r="P31" s="27"/>
      <c r="Q31" s="48">
        <v>45323</v>
      </c>
      <c r="R31" s="48">
        <v>45444</v>
      </c>
      <c r="S31" s="25" t="s">
        <v>134</v>
      </c>
      <c r="T31" s="22" t="s">
        <v>56</v>
      </c>
      <c r="U31" s="22" t="s">
        <v>45</v>
      </c>
      <c r="V31" s="22"/>
    </row>
    <row r="32" s="2" customFormat="1" ht="87" customHeight="1" spans="1:22">
      <c r="A32" s="22">
        <v>24</v>
      </c>
      <c r="B32" s="25" t="s">
        <v>135</v>
      </c>
      <c r="C32" s="24" t="s">
        <v>33</v>
      </c>
      <c r="D32" s="22" t="s">
        <v>34</v>
      </c>
      <c r="E32" s="22" t="s">
        <v>52</v>
      </c>
      <c r="F32" s="24" t="s">
        <v>136</v>
      </c>
      <c r="G32" s="25" t="s">
        <v>137</v>
      </c>
      <c r="H32" s="27"/>
      <c r="I32" s="39">
        <f>400-200</f>
        <v>200</v>
      </c>
      <c r="J32" s="40"/>
      <c r="K32" s="40"/>
      <c r="L32" s="40"/>
      <c r="M32" s="27">
        <v>1</v>
      </c>
      <c r="N32" s="39">
        <f>400-200</f>
        <v>200</v>
      </c>
      <c r="O32" s="27"/>
      <c r="P32" s="27"/>
      <c r="Q32" s="48">
        <v>45323</v>
      </c>
      <c r="R32" s="48">
        <v>45444</v>
      </c>
      <c r="S32" s="25" t="s">
        <v>138</v>
      </c>
      <c r="T32" s="22" t="s">
        <v>56</v>
      </c>
      <c r="U32" s="22" t="s">
        <v>45</v>
      </c>
      <c r="V32" s="22"/>
    </row>
    <row r="33" s="2" customFormat="1" ht="57.95" customHeight="1" spans="1:22">
      <c r="A33" s="22">
        <v>25</v>
      </c>
      <c r="B33" s="25" t="s">
        <v>139</v>
      </c>
      <c r="C33" s="24" t="s">
        <v>33</v>
      </c>
      <c r="D33" s="22" t="s">
        <v>34</v>
      </c>
      <c r="E33" s="22" t="s">
        <v>52</v>
      </c>
      <c r="F33" s="24" t="s">
        <v>140</v>
      </c>
      <c r="G33" s="25" t="s">
        <v>141</v>
      </c>
      <c r="H33" s="27"/>
      <c r="I33" s="39">
        <f>220-100</f>
        <v>120</v>
      </c>
      <c r="J33" s="40"/>
      <c r="K33" s="40"/>
      <c r="L33" s="40"/>
      <c r="M33" s="27">
        <v>1</v>
      </c>
      <c r="N33" s="39">
        <f>220-100</f>
        <v>120</v>
      </c>
      <c r="O33" s="27"/>
      <c r="P33" s="27"/>
      <c r="Q33" s="48">
        <v>45323</v>
      </c>
      <c r="R33" s="48" t="s">
        <v>142</v>
      </c>
      <c r="S33" s="25" t="s">
        <v>143</v>
      </c>
      <c r="T33" s="22" t="s">
        <v>56</v>
      </c>
      <c r="U33" s="22" t="s">
        <v>45</v>
      </c>
      <c r="V33" s="22"/>
    </row>
    <row r="34" s="2" customFormat="1" ht="38.1" customHeight="1" spans="1:22">
      <c r="A34" s="22">
        <v>26</v>
      </c>
      <c r="B34" s="25" t="s">
        <v>144</v>
      </c>
      <c r="C34" s="24" t="s">
        <v>33</v>
      </c>
      <c r="D34" s="22" t="s">
        <v>34</v>
      </c>
      <c r="E34" s="22" t="s">
        <v>35</v>
      </c>
      <c r="F34" s="24" t="s">
        <v>56</v>
      </c>
      <c r="G34" s="25" t="s">
        <v>145</v>
      </c>
      <c r="H34" s="27"/>
      <c r="I34" s="39">
        <v>749.59</v>
      </c>
      <c r="J34" s="40"/>
      <c r="K34" s="40"/>
      <c r="L34" s="40"/>
      <c r="M34" s="27"/>
      <c r="N34" s="40"/>
      <c r="O34" s="27"/>
      <c r="P34" s="27"/>
      <c r="Q34" s="48">
        <v>45323</v>
      </c>
      <c r="R34" s="48">
        <v>45597</v>
      </c>
      <c r="S34" s="25" t="s">
        <v>146</v>
      </c>
      <c r="T34" s="22" t="s">
        <v>50</v>
      </c>
      <c r="U34" s="22" t="s">
        <v>50</v>
      </c>
      <c r="V34" s="22"/>
    </row>
    <row r="35" s="2" customFormat="1" ht="45" customHeight="1" spans="1:22">
      <c r="A35" s="22">
        <v>27</v>
      </c>
      <c r="B35" s="25" t="s">
        <v>147</v>
      </c>
      <c r="C35" s="24" t="s">
        <v>33</v>
      </c>
      <c r="D35" s="22" t="s">
        <v>34</v>
      </c>
      <c r="E35" s="22" t="s">
        <v>52</v>
      </c>
      <c r="F35" s="24" t="s">
        <v>148</v>
      </c>
      <c r="G35" s="25" t="s">
        <v>149</v>
      </c>
      <c r="H35" s="27"/>
      <c r="I35" s="39">
        <v>100</v>
      </c>
      <c r="J35" s="40"/>
      <c r="K35" s="40"/>
      <c r="L35" s="40"/>
      <c r="M35" s="27">
        <v>1</v>
      </c>
      <c r="N35" s="40">
        <v>100</v>
      </c>
      <c r="O35" s="27"/>
      <c r="P35" s="27"/>
      <c r="Q35" s="48">
        <v>45323</v>
      </c>
      <c r="R35" s="48">
        <v>45597</v>
      </c>
      <c r="S35" s="24" t="s">
        <v>150</v>
      </c>
      <c r="T35" s="22" t="s">
        <v>151</v>
      </c>
      <c r="U35" s="22" t="s">
        <v>151</v>
      </c>
      <c r="V35" s="22"/>
    </row>
    <row r="36" s="2" customFormat="1" ht="45.95" customHeight="1" spans="1:22">
      <c r="A36" s="22">
        <v>28</v>
      </c>
      <c r="B36" s="25" t="s">
        <v>152</v>
      </c>
      <c r="C36" s="24" t="s">
        <v>33</v>
      </c>
      <c r="D36" s="22" t="s">
        <v>34</v>
      </c>
      <c r="E36" s="22" t="s">
        <v>52</v>
      </c>
      <c r="F36" s="24" t="s">
        <v>153</v>
      </c>
      <c r="G36" s="25" t="s">
        <v>154</v>
      </c>
      <c r="H36" s="27"/>
      <c r="I36" s="39">
        <v>100.24</v>
      </c>
      <c r="J36" s="40"/>
      <c r="K36" s="40"/>
      <c r="L36" s="40"/>
      <c r="M36" s="27">
        <v>1</v>
      </c>
      <c r="N36" s="40">
        <v>100.24</v>
      </c>
      <c r="O36" s="27"/>
      <c r="P36" s="27"/>
      <c r="Q36" s="48">
        <v>45323</v>
      </c>
      <c r="R36" s="48">
        <v>45597</v>
      </c>
      <c r="S36" s="24" t="s">
        <v>155</v>
      </c>
      <c r="T36" s="22" t="s">
        <v>151</v>
      </c>
      <c r="U36" s="22" t="s">
        <v>151</v>
      </c>
      <c r="V36" s="22"/>
    </row>
    <row r="37" s="2" customFormat="1" ht="45.95" customHeight="1" spans="1:22">
      <c r="A37" s="22">
        <v>29</v>
      </c>
      <c r="B37" s="25" t="s">
        <v>156</v>
      </c>
      <c r="C37" s="24" t="s">
        <v>33</v>
      </c>
      <c r="D37" s="22" t="s">
        <v>34</v>
      </c>
      <c r="E37" s="22" t="s">
        <v>52</v>
      </c>
      <c r="F37" s="24" t="s">
        <v>36</v>
      </c>
      <c r="G37" s="25" t="s">
        <v>157</v>
      </c>
      <c r="H37" s="27"/>
      <c r="I37" s="39">
        <v>100</v>
      </c>
      <c r="J37" s="40"/>
      <c r="K37" s="40"/>
      <c r="L37" s="40"/>
      <c r="M37" s="27">
        <v>1</v>
      </c>
      <c r="N37" s="40">
        <v>100</v>
      </c>
      <c r="O37" s="27"/>
      <c r="P37" s="27"/>
      <c r="Q37" s="48">
        <v>45323</v>
      </c>
      <c r="R37" s="48">
        <v>45597</v>
      </c>
      <c r="S37" s="24" t="s">
        <v>158</v>
      </c>
      <c r="T37" s="22" t="s">
        <v>151</v>
      </c>
      <c r="U37" s="22" t="s">
        <v>151</v>
      </c>
      <c r="V37" s="22"/>
    </row>
    <row r="38" s="2" customFormat="1" ht="45.95" customHeight="1" spans="1:22">
      <c r="A38" s="22">
        <v>30</v>
      </c>
      <c r="B38" s="25" t="s">
        <v>159</v>
      </c>
      <c r="C38" s="24" t="s">
        <v>33</v>
      </c>
      <c r="D38" s="22" t="s">
        <v>34</v>
      </c>
      <c r="E38" s="22" t="s">
        <v>52</v>
      </c>
      <c r="F38" s="24" t="s">
        <v>160</v>
      </c>
      <c r="G38" s="25" t="s">
        <v>161</v>
      </c>
      <c r="H38" s="27"/>
      <c r="I38" s="39">
        <f>31.06-1.06</f>
        <v>30</v>
      </c>
      <c r="J38" s="40"/>
      <c r="K38" s="40"/>
      <c r="L38" s="40"/>
      <c r="M38" s="27"/>
      <c r="N38" s="40"/>
      <c r="O38" s="27"/>
      <c r="P38" s="27"/>
      <c r="Q38" s="48">
        <v>45323</v>
      </c>
      <c r="R38" s="48">
        <v>45597</v>
      </c>
      <c r="S38" s="24" t="s">
        <v>162</v>
      </c>
      <c r="T38" s="22" t="s">
        <v>151</v>
      </c>
      <c r="U38" s="22" t="s">
        <v>151</v>
      </c>
      <c r="V38" s="22"/>
    </row>
    <row r="39" s="2" customFormat="1" ht="69" customHeight="1" spans="1:22">
      <c r="A39" s="22">
        <v>31</v>
      </c>
      <c r="B39" s="25" t="s">
        <v>163</v>
      </c>
      <c r="C39" s="24" t="s">
        <v>33</v>
      </c>
      <c r="D39" s="22" t="s">
        <v>34</v>
      </c>
      <c r="E39" s="22" t="s">
        <v>52</v>
      </c>
      <c r="F39" s="24" t="s">
        <v>164</v>
      </c>
      <c r="G39" s="25" t="s">
        <v>165</v>
      </c>
      <c r="H39" s="27"/>
      <c r="I39" s="39">
        <v>89.5</v>
      </c>
      <c r="J39" s="40"/>
      <c r="K39" s="40"/>
      <c r="L39" s="40"/>
      <c r="M39" s="27">
        <v>1</v>
      </c>
      <c r="N39" s="40">
        <v>89.5</v>
      </c>
      <c r="O39" s="27"/>
      <c r="P39" s="27"/>
      <c r="Q39" s="48">
        <v>45323</v>
      </c>
      <c r="R39" s="48">
        <v>45627</v>
      </c>
      <c r="S39" s="24" t="s">
        <v>166</v>
      </c>
      <c r="T39" s="22" t="s">
        <v>45</v>
      </c>
      <c r="U39" s="22" t="s">
        <v>45</v>
      </c>
      <c r="V39" s="22"/>
    </row>
    <row r="40" s="2" customFormat="1" ht="65.1" customHeight="1" spans="1:22">
      <c r="A40" s="22">
        <v>32</v>
      </c>
      <c r="B40" s="25" t="s">
        <v>167</v>
      </c>
      <c r="C40" s="24" t="s">
        <v>33</v>
      </c>
      <c r="D40" s="22" t="s">
        <v>34</v>
      </c>
      <c r="E40" s="22" t="s">
        <v>52</v>
      </c>
      <c r="F40" s="24" t="s">
        <v>168</v>
      </c>
      <c r="G40" s="25" t="s">
        <v>169</v>
      </c>
      <c r="H40" s="27"/>
      <c r="I40" s="39">
        <v>30</v>
      </c>
      <c r="J40" s="40"/>
      <c r="K40" s="40"/>
      <c r="L40" s="40"/>
      <c r="M40" s="27">
        <v>1</v>
      </c>
      <c r="N40" s="40">
        <v>30</v>
      </c>
      <c r="O40" s="27"/>
      <c r="P40" s="27"/>
      <c r="Q40" s="48">
        <v>45323</v>
      </c>
      <c r="R40" s="48">
        <v>45627</v>
      </c>
      <c r="S40" s="24" t="s">
        <v>170</v>
      </c>
      <c r="T40" s="22" t="s">
        <v>45</v>
      </c>
      <c r="U40" s="22" t="s">
        <v>45</v>
      </c>
      <c r="V40" s="22"/>
    </row>
    <row r="41" s="2" customFormat="1" ht="75" customHeight="1" spans="1:22">
      <c r="A41" s="22">
        <v>33</v>
      </c>
      <c r="B41" s="25" t="s">
        <v>171</v>
      </c>
      <c r="C41" s="24" t="s">
        <v>33</v>
      </c>
      <c r="D41" s="22" t="s">
        <v>34</v>
      </c>
      <c r="E41" s="22" t="s">
        <v>52</v>
      </c>
      <c r="F41" s="24" t="s">
        <v>172</v>
      </c>
      <c r="G41" s="25" t="s">
        <v>173</v>
      </c>
      <c r="H41" s="27"/>
      <c r="I41" s="39">
        <v>50</v>
      </c>
      <c r="J41" s="40"/>
      <c r="K41" s="40"/>
      <c r="L41" s="40"/>
      <c r="M41" s="27">
        <v>2</v>
      </c>
      <c r="N41" s="40">
        <v>50</v>
      </c>
      <c r="O41" s="27"/>
      <c r="P41" s="27"/>
      <c r="Q41" s="48">
        <v>45323</v>
      </c>
      <c r="R41" s="48">
        <v>45597</v>
      </c>
      <c r="S41" s="24" t="s">
        <v>174</v>
      </c>
      <c r="T41" s="22" t="s">
        <v>45</v>
      </c>
      <c r="U41" s="22" t="s">
        <v>45</v>
      </c>
      <c r="V41" s="22"/>
    </row>
    <row r="42" s="2" customFormat="1" ht="57" customHeight="1" spans="1:22">
      <c r="A42" s="22">
        <v>34</v>
      </c>
      <c r="B42" s="25" t="s">
        <v>175</v>
      </c>
      <c r="C42" s="24" t="s">
        <v>33</v>
      </c>
      <c r="D42" s="22" t="s">
        <v>34</v>
      </c>
      <c r="E42" s="22" t="s">
        <v>52</v>
      </c>
      <c r="F42" s="24" t="s">
        <v>176</v>
      </c>
      <c r="G42" s="25" t="s">
        <v>177</v>
      </c>
      <c r="H42" s="27"/>
      <c r="I42" s="39">
        <v>320</v>
      </c>
      <c r="J42" s="40"/>
      <c r="K42" s="40"/>
      <c r="L42" s="40"/>
      <c r="M42" s="27">
        <v>1</v>
      </c>
      <c r="N42" s="40">
        <v>110</v>
      </c>
      <c r="O42" s="27"/>
      <c r="P42" s="27"/>
      <c r="Q42" s="48">
        <v>45323</v>
      </c>
      <c r="R42" s="48">
        <v>45597</v>
      </c>
      <c r="S42" s="24" t="s">
        <v>178</v>
      </c>
      <c r="T42" s="22" t="s">
        <v>45</v>
      </c>
      <c r="U42" s="22" t="s">
        <v>45</v>
      </c>
      <c r="V42" s="22"/>
    </row>
    <row r="43" s="2" customFormat="1" ht="60" customHeight="1" spans="1:22">
      <c r="A43" s="22">
        <v>35</v>
      </c>
      <c r="B43" s="25" t="s">
        <v>179</v>
      </c>
      <c r="C43" s="24" t="s">
        <v>33</v>
      </c>
      <c r="D43" s="22" t="s">
        <v>34</v>
      </c>
      <c r="E43" s="22" t="s">
        <v>52</v>
      </c>
      <c r="F43" s="24" t="s">
        <v>168</v>
      </c>
      <c r="G43" s="25" t="s">
        <v>180</v>
      </c>
      <c r="H43" s="27"/>
      <c r="I43" s="39">
        <v>42.5</v>
      </c>
      <c r="J43" s="40"/>
      <c r="K43" s="40"/>
      <c r="L43" s="40"/>
      <c r="M43" s="27">
        <v>2</v>
      </c>
      <c r="N43" s="40">
        <v>42.5</v>
      </c>
      <c r="O43" s="27"/>
      <c r="P43" s="27"/>
      <c r="Q43" s="48">
        <v>45323</v>
      </c>
      <c r="R43" s="48">
        <v>45627</v>
      </c>
      <c r="S43" s="24" t="s">
        <v>181</v>
      </c>
      <c r="T43" s="22" t="s">
        <v>45</v>
      </c>
      <c r="U43" s="22" t="s">
        <v>45</v>
      </c>
      <c r="V43" s="22"/>
    </row>
    <row r="44" s="2" customFormat="1" ht="48" customHeight="1" spans="1:22">
      <c r="A44" s="22">
        <v>36</v>
      </c>
      <c r="B44" s="25" t="s">
        <v>182</v>
      </c>
      <c r="C44" s="24" t="s">
        <v>33</v>
      </c>
      <c r="D44" s="22" t="s">
        <v>34</v>
      </c>
      <c r="E44" s="22" t="s">
        <v>52</v>
      </c>
      <c r="F44" s="24" t="s">
        <v>82</v>
      </c>
      <c r="G44" s="25" t="s">
        <v>183</v>
      </c>
      <c r="H44" s="27"/>
      <c r="I44" s="39">
        <v>30</v>
      </c>
      <c r="J44" s="40"/>
      <c r="K44" s="40"/>
      <c r="L44" s="40"/>
      <c r="M44" s="27">
        <v>2</v>
      </c>
      <c r="N44" s="40">
        <v>30</v>
      </c>
      <c r="O44" s="27"/>
      <c r="P44" s="27"/>
      <c r="Q44" s="48">
        <v>45323</v>
      </c>
      <c r="R44" s="48" t="s">
        <v>184</v>
      </c>
      <c r="S44" s="24" t="s">
        <v>185</v>
      </c>
      <c r="T44" s="22" t="s">
        <v>45</v>
      </c>
      <c r="U44" s="22" t="s">
        <v>45</v>
      </c>
      <c r="V44" s="22"/>
    </row>
    <row r="45" s="2" customFormat="1" ht="69" customHeight="1" spans="1:22">
      <c r="A45" s="22">
        <v>37</v>
      </c>
      <c r="B45" s="25" t="s">
        <v>186</v>
      </c>
      <c r="C45" s="24" t="s">
        <v>33</v>
      </c>
      <c r="D45" s="22" t="s">
        <v>34</v>
      </c>
      <c r="E45" s="22" t="s">
        <v>52</v>
      </c>
      <c r="F45" s="24" t="s">
        <v>187</v>
      </c>
      <c r="G45" s="25" t="s">
        <v>188</v>
      </c>
      <c r="H45" s="27"/>
      <c r="I45" s="39">
        <v>40</v>
      </c>
      <c r="J45" s="40"/>
      <c r="K45" s="40"/>
      <c r="L45" s="40"/>
      <c r="M45" s="27">
        <v>4</v>
      </c>
      <c r="N45" s="40">
        <v>40</v>
      </c>
      <c r="O45" s="27"/>
      <c r="P45" s="27"/>
      <c r="Q45" s="48">
        <v>45323</v>
      </c>
      <c r="R45" s="48" t="s">
        <v>184</v>
      </c>
      <c r="S45" s="24" t="s">
        <v>189</v>
      </c>
      <c r="T45" s="22" t="s">
        <v>45</v>
      </c>
      <c r="U45" s="22" t="s">
        <v>45</v>
      </c>
      <c r="V45" s="22"/>
    </row>
    <row r="46" s="2" customFormat="1" ht="84.95" customHeight="1" spans="1:22">
      <c r="A46" s="22">
        <v>38</v>
      </c>
      <c r="B46" s="25" t="s">
        <v>190</v>
      </c>
      <c r="C46" s="24" t="s">
        <v>33</v>
      </c>
      <c r="D46" s="22" t="s">
        <v>34</v>
      </c>
      <c r="E46" s="22" t="s">
        <v>52</v>
      </c>
      <c r="F46" s="24" t="s">
        <v>67</v>
      </c>
      <c r="G46" s="25" t="s">
        <v>191</v>
      </c>
      <c r="H46" s="27"/>
      <c r="I46" s="39">
        <v>30</v>
      </c>
      <c r="J46" s="40"/>
      <c r="K46" s="40"/>
      <c r="L46" s="40"/>
      <c r="M46" s="27">
        <v>2</v>
      </c>
      <c r="N46" s="40">
        <v>30</v>
      </c>
      <c r="O46" s="27"/>
      <c r="P46" s="27"/>
      <c r="Q46" s="48">
        <v>45323</v>
      </c>
      <c r="R46" s="48" t="s">
        <v>184</v>
      </c>
      <c r="S46" s="24" t="s">
        <v>192</v>
      </c>
      <c r="T46" s="22" t="s">
        <v>45</v>
      </c>
      <c r="U46" s="22" t="s">
        <v>45</v>
      </c>
      <c r="V46" s="22"/>
    </row>
    <row r="47" s="2" customFormat="1" ht="53.1" customHeight="1" spans="1:22">
      <c r="A47" s="22">
        <v>39</v>
      </c>
      <c r="B47" s="25" t="s">
        <v>193</v>
      </c>
      <c r="C47" s="24" t="s">
        <v>33</v>
      </c>
      <c r="D47" s="22" t="s">
        <v>34</v>
      </c>
      <c r="E47" s="22" t="s">
        <v>52</v>
      </c>
      <c r="F47" s="24" t="s">
        <v>194</v>
      </c>
      <c r="G47" s="25" t="s">
        <v>195</v>
      </c>
      <c r="H47" s="27"/>
      <c r="I47" s="39">
        <v>2200</v>
      </c>
      <c r="J47" s="40"/>
      <c r="K47" s="40"/>
      <c r="L47" s="40"/>
      <c r="M47" s="27"/>
      <c r="N47" s="40"/>
      <c r="O47" s="27">
        <v>10000</v>
      </c>
      <c r="P47" s="27"/>
      <c r="Q47" s="48" t="s">
        <v>196</v>
      </c>
      <c r="R47" s="48" t="s">
        <v>184</v>
      </c>
      <c r="S47" s="25" t="s">
        <v>197</v>
      </c>
      <c r="T47" s="22" t="s">
        <v>198</v>
      </c>
      <c r="U47" s="22" t="s">
        <v>198</v>
      </c>
      <c r="V47" s="22"/>
    </row>
    <row r="48" s="2" customFormat="1" ht="69" customHeight="1" spans="1:22">
      <c r="A48" s="22">
        <v>40</v>
      </c>
      <c r="B48" s="25" t="s">
        <v>199</v>
      </c>
      <c r="C48" s="24" t="s">
        <v>33</v>
      </c>
      <c r="D48" s="22" t="s">
        <v>34</v>
      </c>
      <c r="E48" s="22" t="s">
        <v>35</v>
      </c>
      <c r="F48" s="24" t="s">
        <v>200</v>
      </c>
      <c r="G48" s="25" t="s">
        <v>201</v>
      </c>
      <c r="H48" s="27"/>
      <c r="I48" s="39">
        <v>736</v>
      </c>
      <c r="J48" s="40"/>
      <c r="K48" s="40"/>
      <c r="L48" s="40"/>
      <c r="M48" s="27">
        <v>4</v>
      </c>
      <c r="N48" s="40">
        <v>736</v>
      </c>
      <c r="O48" s="27"/>
      <c r="P48" s="27"/>
      <c r="Q48" s="48" t="s">
        <v>202</v>
      </c>
      <c r="R48" s="48">
        <v>45597</v>
      </c>
      <c r="S48" s="24" t="s">
        <v>203</v>
      </c>
      <c r="T48" s="22" t="s">
        <v>82</v>
      </c>
      <c r="U48" s="22" t="s">
        <v>50</v>
      </c>
      <c r="V48" s="22"/>
    </row>
    <row r="49" s="2" customFormat="1" ht="51" customHeight="1" spans="1:22">
      <c r="A49" s="22">
        <v>41</v>
      </c>
      <c r="B49" s="25" t="s">
        <v>204</v>
      </c>
      <c r="C49" s="24" t="s">
        <v>33</v>
      </c>
      <c r="D49" s="22" t="s">
        <v>34</v>
      </c>
      <c r="E49" s="22" t="s">
        <v>52</v>
      </c>
      <c r="F49" s="24" t="s">
        <v>205</v>
      </c>
      <c r="G49" s="25" t="s">
        <v>206</v>
      </c>
      <c r="H49" s="27"/>
      <c r="I49" s="39">
        <f>500-250</f>
        <v>250</v>
      </c>
      <c r="J49" s="40"/>
      <c r="K49" s="40"/>
      <c r="L49" s="40"/>
      <c r="M49" s="27">
        <v>3</v>
      </c>
      <c r="N49" s="39">
        <f>500-250</f>
        <v>250</v>
      </c>
      <c r="O49" s="27"/>
      <c r="P49" s="27"/>
      <c r="Q49" s="48">
        <v>45323</v>
      </c>
      <c r="R49" s="48">
        <v>45597</v>
      </c>
      <c r="S49" s="24" t="s">
        <v>207</v>
      </c>
      <c r="T49" s="22" t="s">
        <v>205</v>
      </c>
      <c r="U49" s="22" t="s">
        <v>40</v>
      </c>
      <c r="V49" s="22"/>
    </row>
    <row r="50" s="2" customFormat="1" ht="111" customHeight="1" spans="1:22">
      <c r="A50" s="22">
        <v>42</v>
      </c>
      <c r="B50" s="25" t="s">
        <v>208</v>
      </c>
      <c r="C50" s="24" t="s">
        <v>33</v>
      </c>
      <c r="D50" s="22" t="s">
        <v>34</v>
      </c>
      <c r="E50" s="22" t="s">
        <v>52</v>
      </c>
      <c r="F50" s="24" t="s">
        <v>209</v>
      </c>
      <c r="G50" s="25" t="s">
        <v>210</v>
      </c>
      <c r="H50" s="27"/>
      <c r="I50" s="39">
        <v>1977.98</v>
      </c>
      <c r="J50" s="40"/>
      <c r="K50" s="40"/>
      <c r="L50" s="40"/>
      <c r="M50" s="27">
        <v>3</v>
      </c>
      <c r="N50" s="40">
        <v>1977.98</v>
      </c>
      <c r="O50" s="27"/>
      <c r="P50" s="27"/>
      <c r="Q50" s="48">
        <v>45323</v>
      </c>
      <c r="R50" s="48">
        <v>45413</v>
      </c>
      <c r="S50" s="24" t="s">
        <v>211</v>
      </c>
      <c r="T50" s="22" t="s">
        <v>108</v>
      </c>
      <c r="U50" s="22" t="s">
        <v>45</v>
      </c>
      <c r="V50" s="22"/>
    </row>
    <row r="51" s="2" customFormat="1" ht="39" customHeight="1" spans="1:22">
      <c r="A51" s="22">
        <v>43</v>
      </c>
      <c r="B51" s="25" t="s">
        <v>212</v>
      </c>
      <c r="C51" s="24" t="s">
        <v>33</v>
      </c>
      <c r="D51" s="22" t="s">
        <v>34</v>
      </c>
      <c r="E51" s="22" t="s">
        <v>35</v>
      </c>
      <c r="F51" s="24" t="s">
        <v>213</v>
      </c>
      <c r="G51" s="25" t="s">
        <v>214</v>
      </c>
      <c r="H51" s="27"/>
      <c r="I51" s="39">
        <v>390</v>
      </c>
      <c r="J51" s="40"/>
      <c r="K51" s="40"/>
      <c r="L51" s="40"/>
      <c r="M51" s="27">
        <v>1</v>
      </c>
      <c r="N51" s="40">
        <v>390</v>
      </c>
      <c r="O51" s="27"/>
      <c r="P51" s="27"/>
      <c r="Q51" s="48" t="s">
        <v>202</v>
      </c>
      <c r="R51" s="48">
        <v>45474</v>
      </c>
      <c r="S51" s="24" t="s">
        <v>215</v>
      </c>
      <c r="T51" s="22" t="s">
        <v>108</v>
      </c>
      <c r="U51" s="22" t="s">
        <v>50</v>
      </c>
      <c r="V51" s="22"/>
    </row>
    <row r="52" s="2" customFormat="1" ht="47.1" customHeight="1" spans="1:22">
      <c r="A52" s="22">
        <v>44</v>
      </c>
      <c r="B52" s="25" t="s">
        <v>216</v>
      </c>
      <c r="C52" s="24" t="s">
        <v>33</v>
      </c>
      <c r="D52" s="22" t="s">
        <v>34</v>
      </c>
      <c r="E52" s="22" t="s">
        <v>35</v>
      </c>
      <c r="F52" s="24" t="s">
        <v>209</v>
      </c>
      <c r="G52" s="25" t="s">
        <v>217</v>
      </c>
      <c r="H52" s="27"/>
      <c r="I52" s="39">
        <f>450-220</f>
        <v>230</v>
      </c>
      <c r="J52" s="40"/>
      <c r="K52" s="40"/>
      <c r="L52" s="40"/>
      <c r="M52" s="27">
        <v>3</v>
      </c>
      <c r="N52" s="39">
        <f>450-220</f>
        <v>230</v>
      </c>
      <c r="O52" s="27"/>
      <c r="P52" s="27"/>
      <c r="Q52" s="48" t="s">
        <v>112</v>
      </c>
      <c r="R52" s="48" t="s">
        <v>218</v>
      </c>
      <c r="S52" s="24" t="s">
        <v>219</v>
      </c>
      <c r="T52" s="22" t="s">
        <v>108</v>
      </c>
      <c r="U52" s="22" t="s">
        <v>40</v>
      </c>
      <c r="V52" s="22"/>
    </row>
    <row r="53" s="2" customFormat="1" ht="72" customHeight="1" spans="1:22">
      <c r="A53" s="22">
        <v>45</v>
      </c>
      <c r="B53" s="25" t="s">
        <v>220</v>
      </c>
      <c r="C53" s="24" t="s">
        <v>33</v>
      </c>
      <c r="D53" s="22" t="s">
        <v>34</v>
      </c>
      <c r="E53" s="22" t="s">
        <v>52</v>
      </c>
      <c r="F53" s="24" t="s">
        <v>221</v>
      </c>
      <c r="G53" s="25" t="s">
        <v>222</v>
      </c>
      <c r="H53" s="27"/>
      <c r="I53" s="39">
        <v>335.65</v>
      </c>
      <c r="J53" s="40"/>
      <c r="K53" s="40"/>
      <c r="L53" s="40"/>
      <c r="M53" s="27">
        <v>1</v>
      </c>
      <c r="N53" s="39">
        <v>335.65</v>
      </c>
      <c r="O53" s="27"/>
      <c r="P53" s="27"/>
      <c r="Q53" s="48">
        <v>45323</v>
      </c>
      <c r="R53" s="48">
        <v>45352</v>
      </c>
      <c r="S53" s="25" t="s">
        <v>223</v>
      </c>
      <c r="T53" s="22" t="s">
        <v>224</v>
      </c>
      <c r="U53" s="22" t="s">
        <v>45</v>
      </c>
      <c r="V53" s="22"/>
    </row>
    <row r="54" s="2" customFormat="1" ht="74.1" customHeight="1" spans="1:22">
      <c r="A54" s="22">
        <v>46</v>
      </c>
      <c r="B54" s="25" t="s">
        <v>225</v>
      </c>
      <c r="C54" s="24" t="s">
        <v>33</v>
      </c>
      <c r="D54" s="22" t="s">
        <v>34</v>
      </c>
      <c r="E54" s="22" t="s">
        <v>35</v>
      </c>
      <c r="F54" s="24" t="s">
        <v>226</v>
      </c>
      <c r="G54" s="25" t="s">
        <v>227</v>
      </c>
      <c r="H54" s="27"/>
      <c r="I54" s="39">
        <v>482.78</v>
      </c>
      <c r="J54" s="40"/>
      <c r="K54" s="40"/>
      <c r="L54" s="40"/>
      <c r="M54" s="27">
        <v>1</v>
      </c>
      <c r="N54" s="40">
        <v>482.78</v>
      </c>
      <c r="O54" s="27"/>
      <c r="P54" s="27"/>
      <c r="Q54" s="48">
        <v>45323</v>
      </c>
      <c r="R54" s="48">
        <v>45352</v>
      </c>
      <c r="S54" s="25" t="s">
        <v>228</v>
      </c>
      <c r="T54" s="22" t="s">
        <v>224</v>
      </c>
      <c r="U54" s="22" t="s">
        <v>40</v>
      </c>
      <c r="V54" s="22"/>
    </row>
    <row r="55" s="2" customFormat="1" ht="60.95" customHeight="1" spans="1:22">
      <c r="A55" s="22">
        <v>47</v>
      </c>
      <c r="B55" s="25" t="s">
        <v>229</v>
      </c>
      <c r="C55" s="24" t="s">
        <v>33</v>
      </c>
      <c r="D55" s="22" t="s">
        <v>34</v>
      </c>
      <c r="E55" s="22" t="s">
        <v>52</v>
      </c>
      <c r="F55" s="24" t="s">
        <v>221</v>
      </c>
      <c r="G55" s="25" t="s">
        <v>230</v>
      </c>
      <c r="H55" s="27"/>
      <c r="I55" s="39">
        <f>389.64-189.64</f>
        <v>200</v>
      </c>
      <c r="J55" s="40"/>
      <c r="K55" s="40"/>
      <c r="L55" s="40"/>
      <c r="M55" s="27">
        <v>1</v>
      </c>
      <c r="N55" s="39">
        <f>389.64-189.64</f>
        <v>200</v>
      </c>
      <c r="O55" s="27"/>
      <c r="P55" s="27"/>
      <c r="Q55" s="48">
        <v>45323</v>
      </c>
      <c r="R55" s="48">
        <v>45597</v>
      </c>
      <c r="S55" s="25" t="s">
        <v>231</v>
      </c>
      <c r="T55" s="22" t="s">
        <v>224</v>
      </c>
      <c r="U55" s="22" t="s">
        <v>40</v>
      </c>
      <c r="V55" s="22"/>
    </row>
    <row r="56" s="2" customFormat="1" ht="60.95" customHeight="1" spans="1:22">
      <c r="A56" s="22">
        <v>48</v>
      </c>
      <c r="B56" s="25" t="s">
        <v>232</v>
      </c>
      <c r="C56" s="24" t="s">
        <v>33</v>
      </c>
      <c r="D56" s="22" t="s">
        <v>34</v>
      </c>
      <c r="E56" s="22" t="s">
        <v>35</v>
      </c>
      <c r="F56" s="24" t="s">
        <v>233</v>
      </c>
      <c r="G56" s="25" t="s">
        <v>234</v>
      </c>
      <c r="H56" s="27"/>
      <c r="I56" s="39">
        <f>200-100</f>
        <v>100</v>
      </c>
      <c r="J56" s="40"/>
      <c r="K56" s="40"/>
      <c r="L56" s="40"/>
      <c r="M56" s="27">
        <v>1</v>
      </c>
      <c r="N56" s="39">
        <f>200-100</f>
        <v>100</v>
      </c>
      <c r="O56" s="27"/>
      <c r="P56" s="27"/>
      <c r="Q56" s="48">
        <v>45323</v>
      </c>
      <c r="R56" s="48">
        <v>45597</v>
      </c>
      <c r="S56" s="25" t="s">
        <v>235</v>
      </c>
      <c r="T56" s="22" t="s">
        <v>224</v>
      </c>
      <c r="U56" s="22" t="s">
        <v>45</v>
      </c>
      <c r="V56" s="22"/>
    </row>
    <row r="57" s="2" customFormat="1" ht="140.1" customHeight="1" spans="1:22">
      <c r="A57" s="22">
        <v>49</v>
      </c>
      <c r="B57" s="25" t="s">
        <v>236</v>
      </c>
      <c r="C57" s="24" t="s">
        <v>33</v>
      </c>
      <c r="D57" s="22" t="s">
        <v>34</v>
      </c>
      <c r="E57" s="22" t="s">
        <v>35</v>
      </c>
      <c r="F57" s="24" t="s">
        <v>237</v>
      </c>
      <c r="G57" s="25" t="s">
        <v>238</v>
      </c>
      <c r="H57" s="27"/>
      <c r="I57" s="39">
        <f>532.25-232.25</f>
        <v>300</v>
      </c>
      <c r="J57" s="40"/>
      <c r="K57" s="40"/>
      <c r="L57" s="40"/>
      <c r="M57" s="27">
        <v>1</v>
      </c>
      <c r="N57" s="39">
        <f>532.25-232.25</f>
        <v>300</v>
      </c>
      <c r="O57" s="27"/>
      <c r="P57" s="27"/>
      <c r="Q57" s="48">
        <v>45323</v>
      </c>
      <c r="R57" s="48">
        <v>45597</v>
      </c>
      <c r="S57" s="25" t="s">
        <v>239</v>
      </c>
      <c r="T57" s="22" t="s">
        <v>224</v>
      </c>
      <c r="U57" s="22" t="s">
        <v>40</v>
      </c>
      <c r="V57" s="22"/>
    </row>
    <row r="58" s="2" customFormat="1" ht="83.1" customHeight="1" spans="1:22">
      <c r="A58" s="22">
        <v>50</v>
      </c>
      <c r="B58" s="25" t="s">
        <v>240</v>
      </c>
      <c r="C58" s="24" t="s">
        <v>33</v>
      </c>
      <c r="D58" s="22" t="s">
        <v>34</v>
      </c>
      <c r="E58" s="22" t="s">
        <v>52</v>
      </c>
      <c r="F58" s="24" t="s">
        <v>241</v>
      </c>
      <c r="G58" s="25" t="s">
        <v>242</v>
      </c>
      <c r="H58" s="27"/>
      <c r="I58" s="39">
        <v>250</v>
      </c>
      <c r="J58" s="40"/>
      <c r="K58" s="40"/>
      <c r="L58" s="40"/>
      <c r="M58" s="27">
        <v>1</v>
      </c>
      <c r="N58" s="40">
        <v>250</v>
      </c>
      <c r="O58" s="27"/>
      <c r="P58" s="27"/>
      <c r="Q58" s="48">
        <v>45323</v>
      </c>
      <c r="R58" s="48">
        <v>45597</v>
      </c>
      <c r="S58" s="25" t="s">
        <v>243</v>
      </c>
      <c r="T58" s="22" t="s">
        <v>224</v>
      </c>
      <c r="U58" s="22" t="s">
        <v>45</v>
      </c>
      <c r="V58" s="22"/>
    </row>
    <row r="59" s="2" customFormat="1" ht="57" customHeight="1" spans="1:22">
      <c r="A59" s="22">
        <v>51</v>
      </c>
      <c r="B59" s="25" t="s">
        <v>244</v>
      </c>
      <c r="C59" s="24" t="s">
        <v>33</v>
      </c>
      <c r="D59" s="22" t="s">
        <v>34</v>
      </c>
      <c r="E59" s="22" t="s">
        <v>35</v>
      </c>
      <c r="F59" s="24" t="s">
        <v>245</v>
      </c>
      <c r="G59" s="25" t="s">
        <v>246</v>
      </c>
      <c r="H59" s="27"/>
      <c r="I59" s="39">
        <v>225</v>
      </c>
      <c r="J59" s="40"/>
      <c r="K59" s="40"/>
      <c r="L59" s="40"/>
      <c r="M59" s="27">
        <v>1</v>
      </c>
      <c r="N59" s="40">
        <v>225</v>
      </c>
      <c r="O59" s="27"/>
      <c r="P59" s="27"/>
      <c r="Q59" s="48" t="s">
        <v>202</v>
      </c>
      <c r="R59" s="48">
        <v>45597</v>
      </c>
      <c r="S59" s="25" t="s">
        <v>247</v>
      </c>
      <c r="T59" s="22" t="s">
        <v>67</v>
      </c>
      <c r="U59" s="22" t="s">
        <v>50</v>
      </c>
      <c r="V59" s="22"/>
    </row>
    <row r="60" s="2" customFormat="1" ht="42.95" customHeight="1" spans="1:22">
      <c r="A60" s="22">
        <v>52</v>
      </c>
      <c r="B60" s="25" t="s">
        <v>248</v>
      </c>
      <c r="C60" s="24" t="s">
        <v>33</v>
      </c>
      <c r="D60" s="22" t="s">
        <v>34</v>
      </c>
      <c r="E60" s="22" t="s">
        <v>52</v>
      </c>
      <c r="F60" s="24" t="s">
        <v>249</v>
      </c>
      <c r="G60" s="25" t="s">
        <v>250</v>
      </c>
      <c r="H60" s="27"/>
      <c r="I60" s="39">
        <v>1000</v>
      </c>
      <c r="J60" s="40"/>
      <c r="K60" s="40"/>
      <c r="L60" s="40"/>
      <c r="M60" s="27">
        <v>1</v>
      </c>
      <c r="N60" s="40">
        <v>1000</v>
      </c>
      <c r="O60" s="27"/>
      <c r="P60" s="27"/>
      <c r="Q60" s="48">
        <v>45323</v>
      </c>
      <c r="R60" s="48">
        <v>45597</v>
      </c>
      <c r="S60" s="25" t="s">
        <v>251</v>
      </c>
      <c r="T60" s="22" t="s">
        <v>67</v>
      </c>
      <c r="U60" s="22" t="s">
        <v>45</v>
      </c>
      <c r="V60" s="22"/>
    </row>
    <row r="61" s="2" customFormat="1" ht="44.1" customHeight="1" spans="1:22">
      <c r="A61" s="22">
        <v>53</v>
      </c>
      <c r="B61" s="25" t="s">
        <v>252</v>
      </c>
      <c r="C61" s="24" t="s">
        <v>33</v>
      </c>
      <c r="D61" s="22" t="s">
        <v>34</v>
      </c>
      <c r="E61" s="22" t="s">
        <v>52</v>
      </c>
      <c r="F61" s="24" t="s">
        <v>253</v>
      </c>
      <c r="G61" s="25" t="s">
        <v>254</v>
      </c>
      <c r="H61" s="27"/>
      <c r="I61" s="39">
        <f>250-125</f>
        <v>125</v>
      </c>
      <c r="J61" s="40"/>
      <c r="K61" s="40"/>
      <c r="L61" s="40"/>
      <c r="M61" s="27">
        <v>1</v>
      </c>
      <c r="N61" s="39">
        <f>250-125</f>
        <v>125</v>
      </c>
      <c r="O61" s="27"/>
      <c r="P61" s="27"/>
      <c r="Q61" s="48">
        <v>45323</v>
      </c>
      <c r="R61" s="48">
        <v>45597</v>
      </c>
      <c r="S61" s="25" t="s">
        <v>255</v>
      </c>
      <c r="T61" s="22" t="s">
        <v>67</v>
      </c>
      <c r="U61" s="22" t="s">
        <v>40</v>
      </c>
      <c r="V61" s="22"/>
    </row>
    <row r="62" s="2" customFormat="1" ht="66" customHeight="1" spans="1:22">
      <c r="A62" s="22">
        <v>54</v>
      </c>
      <c r="B62" s="25" t="s">
        <v>256</v>
      </c>
      <c r="C62" s="24" t="s">
        <v>33</v>
      </c>
      <c r="D62" s="22" t="s">
        <v>34</v>
      </c>
      <c r="E62" s="22" t="s">
        <v>35</v>
      </c>
      <c r="F62" s="24" t="s">
        <v>257</v>
      </c>
      <c r="G62" s="25" t="s">
        <v>258</v>
      </c>
      <c r="H62" s="27"/>
      <c r="I62" s="39">
        <v>258.06</v>
      </c>
      <c r="J62" s="40"/>
      <c r="K62" s="40"/>
      <c r="L62" s="40"/>
      <c r="M62" s="27">
        <v>3</v>
      </c>
      <c r="N62" s="40">
        <v>258.06</v>
      </c>
      <c r="O62" s="27"/>
      <c r="P62" s="27"/>
      <c r="Q62" s="48">
        <v>45323</v>
      </c>
      <c r="R62" s="48">
        <v>45383</v>
      </c>
      <c r="S62" s="24" t="s">
        <v>259</v>
      </c>
      <c r="T62" s="22" t="s">
        <v>260</v>
      </c>
      <c r="U62" s="22" t="s">
        <v>50</v>
      </c>
      <c r="V62" s="22"/>
    </row>
    <row r="63" s="2" customFormat="1" ht="57.95" customHeight="1" spans="1:22">
      <c r="A63" s="22">
        <v>55</v>
      </c>
      <c r="B63" s="25" t="s">
        <v>261</v>
      </c>
      <c r="C63" s="24" t="s">
        <v>33</v>
      </c>
      <c r="D63" s="22" t="s">
        <v>34</v>
      </c>
      <c r="E63" s="22" t="s">
        <v>35</v>
      </c>
      <c r="F63" s="24" t="s">
        <v>262</v>
      </c>
      <c r="G63" s="25" t="s">
        <v>263</v>
      </c>
      <c r="H63" s="27"/>
      <c r="I63" s="39">
        <v>312</v>
      </c>
      <c r="J63" s="40"/>
      <c r="K63" s="40"/>
      <c r="L63" s="40"/>
      <c r="M63" s="27">
        <v>1</v>
      </c>
      <c r="N63" s="40">
        <v>312</v>
      </c>
      <c r="O63" s="27"/>
      <c r="P63" s="27"/>
      <c r="Q63" s="48">
        <v>45323</v>
      </c>
      <c r="R63" s="48">
        <v>45597</v>
      </c>
      <c r="S63" s="24" t="s">
        <v>264</v>
      </c>
      <c r="T63" s="22" t="s">
        <v>260</v>
      </c>
      <c r="U63" s="22" t="s">
        <v>50</v>
      </c>
      <c r="V63" s="22"/>
    </row>
    <row r="64" s="3" customFormat="1" ht="48" customHeight="1" spans="1:22">
      <c r="A64" s="22">
        <v>56</v>
      </c>
      <c r="B64" s="24" t="s">
        <v>265</v>
      </c>
      <c r="C64" s="24" t="s">
        <v>33</v>
      </c>
      <c r="D64" s="22" t="s">
        <v>34</v>
      </c>
      <c r="E64" s="22" t="s">
        <v>35</v>
      </c>
      <c r="F64" s="24" t="s">
        <v>266</v>
      </c>
      <c r="G64" s="25" t="s">
        <v>267</v>
      </c>
      <c r="H64" s="22"/>
      <c r="I64" s="36">
        <f>5000-1672.33</f>
        <v>3327.67</v>
      </c>
      <c r="J64" s="37"/>
      <c r="K64" s="37"/>
      <c r="L64" s="37"/>
      <c r="M64" s="38">
        <v>15</v>
      </c>
      <c r="N64" s="36">
        <f>5000-1672.33</f>
        <v>3327.67</v>
      </c>
      <c r="O64" s="38"/>
      <c r="P64" s="38"/>
      <c r="Q64" s="48">
        <v>45323</v>
      </c>
      <c r="R64" s="48">
        <v>45566</v>
      </c>
      <c r="S64" s="24" t="s">
        <v>268</v>
      </c>
      <c r="T64" s="22" t="s">
        <v>40</v>
      </c>
      <c r="U64" s="22" t="s">
        <v>40</v>
      </c>
      <c r="V64" s="22"/>
    </row>
    <row r="65" s="4" customFormat="1" ht="45" customHeight="1" spans="1:22">
      <c r="A65" s="22">
        <v>57</v>
      </c>
      <c r="B65" s="25" t="s">
        <v>269</v>
      </c>
      <c r="C65" s="24" t="s">
        <v>33</v>
      </c>
      <c r="D65" s="22" t="s">
        <v>34</v>
      </c>
      <c r="E65" s="22" t="s">
        <v>35</v>
      </c>
      <c r="F65" s="24" t="s">
        <v>270</v>
      </c>
      <c r="G65" s="25" t="s">
        <v>271</v>
      </c>
      <c r="H65" s="27"/>
      <c r="I65" s="39">
        <f>1000-500</f>
        <v>500</v>
      </c>
      <c r="J65" s="40"/>
      <c r="K65" s="40"/>
      <c r="L65" s="40"/>
      <c r="M65" s="27">
        <v>8</v>
      </c>
      <c r="N65" s="39">
        <f>1000-500</f>
        <v>500</v>
      </c>
      <c r="O65" s="27"/>
      <c r="P65" s="27"/>
      <c r="Q65" s="45">
        <v>45323</v>
      </c>
      <c r="R65" s="45">
        <v>45597</v>
      </c>
      <c r="S65" s="57" t="s">
        <v>272</v>
      </c>
      <c r="T65" s="22" t="s">
        <v>40</v>
      </c>
      <c r="U65" s="22" t="s">
        <v>40</v>
      </c>
      <c r="V65" s="22"/>
    </row>
    <row r="66" s="4" customFormat="1" ht="36" customHeight="1" spans="1:22">
      <c r="A66" s="22">
        <v>58</v>
      </c>
      <c r="B66" s="24" t="s">
        <v>273</v>
      </c>
      <c r="C66" s="24" t="s">
        <v>33</v>
      </c>
      <c r="D66" s="22" t="s">
        <v>34</v>
      </c>
      <c r="E66" s="22" t="s">
        <v>35</v>
      </c>
      <c r="F66" s="25" t="s">
        <v>67</v>
      </c>
      <c r="G66" s="25" t="s">
        <v>274</v>
      </c>
      <c r="H66" s="22"/>
      <c r="I66" s="39">
        <f>650-320</f>
        <v>330</v>
      </c>
      <c r="J66" s="40"/>
      <c r="K66" s="40"/>
      <c r="L66" s="40"/>
      <c r="M66" s="27">
        <v>7</v>
      </c>
      <c r="N66" s="39">
        <f>650-320</f>
        <v>330</v>
      </c>
      <c r="O66" s="27"/>
      <c r="P66" s="27"/>
      <c r="Q66" s="45">
        <v>45323</v>
      </c>
      <c r="R66" s="45">
        <v>45597</v>
      </c>
      <c r="S66" s="24" t="s">
        <v>275</v>
      </c>
      <c r="T66" s="22" t="s">
        <v>40</v>
      </c>
      <c r="U66" s="22" t="s">
        <v>40</v>
      </c>
      <c r="V66" s="22"/>
    </row>
    <row r="67" s="4" customFormat="1" ht="72" customHeight="1" spans="1:22">
      <c r="A67" s="22">
        <v>59</v>
      </c>
      <c r="B67" s="24" t="s">
        <v>276</v>
      </c>
      <c r="C67" s="24" t="s">
        <v>33</v>
      </c>
      <c r="D67" s="22" t="s">
        <v>34</v>
      </c>
      <c r="E67" s="22" t="s">
        <v>35</v>
      </c>
      <c r="F67" s="25" t="s">
        <v>277</v>
      </c>
      <c r="G67" s="24" t="s">
        <v>278</v>
      </c>
      <c r="H67" s="22"/>
      <c r="I67" s="39">
        <f>620-310</f>
        <v>310</v>
      </c>
      <c r="J67" s="40"/>
      <c r="K67" s="40"/>
      <c r="L67" s="40"/>
      <c r="M67" s="27">
        <v>3</v>
      </c>
      <c r="N67" s="39">
        <f>620-310</f>
        <v>310</v>
      </c>
      <c r="O67" s="27"/>
      <c r="P67" s="27"/>
      <c r="Q67" s="48">
        <v>45323</v>
      </c>
      <c r="R67" s="48">
        <v>45597</v>
      </c>
      <c r="S67" s="24" t="s">
        <v>279</v>
      </c>
      <c r="T67" s="22" t="s">
        <v>40</v>
      </c>
      <c r="U67" s="22" t="s">
        <v>40</v>
      </c>
      <c r="V67" s="22"/>
    </row>
    <row r="68" s="4" customFormat="1" ht="45.95" customHeight="1" spans="1:22">
      <c r="A68" s="22">
        <v>60</v>
      </c>
      <c r="B68" s="24" t="s">
        <v>280</v>
      </c>
      <c r="C68" s="24" t="s">
        <v>33</v>
      </c>
      <c r="D68" s="22" t="s">
        <v>34</v>
      </c>
      <c r="E68" s="22" t="s">
        <v>35</v>
      </c>
      <c r="F68" s="25" t="s">
        <v>281</v>
      </c>
      <c r="G68" s="25" t="s">
        <v>282</v>
      </c>
      <c r="H68" s="22"/>
      <c r="I68" s="39">
        <f>244.32-114.32</f>
        <v>130</v>
      </c>
      <c r="J68" s="40"/>
      <c r="K68" s="40"/>
      <c r="L68" s="40"/>
      <c r="M68" s="27">
        <v>1</v>
      </c>
      <c r="N68" s="39">
        <f>244.32-114.32</f>
        <v>130</v>
      </c>
      <c r="O68" s="27"/>
      <c r="P68" s="27"/>
      <c r="Q68" s="45">
        <v>45323</v>
      </c>
      <c r="R68" s="45">
        <v>45597</v>
      </c>
      <c r="S68" s="24" t="s">
        <v>283</v>
      </c>
      <c r="T68" s="22" t="s">
        <v>40</v>
      </c>
      <c r="U68" s="22" t="s">
        <v>40</v>
      </c>
      <c r="V68" s="22"/>
    </row>
    <row r="69" s="4" customFormat="1" ht="36.95" customHeight="1" spans="1:22">
      <c r="A69" s="22">
        <v>61</v>
      </c>
      <c r="B69" s="24" t="s">
        <v>284</v>
      </c>
      <c r="C69" s="24" t="s">
        <v>33</v>
      </c>
      <c r="D69" s="22" t="s">
        <v>34</v>
      </c>
      <c r="E69" s="22" t="s">
        <v>35</v>
      </c>
      <c r="F69" s="25" t="s">
        <v>285</v>
      </c>
      <c r="G69" s="25" t="s">
        <v>286</v>
      </c>
      <c r="H69" s="22"/>
      <c r="I69" s="39">
        <f>350-150</f>
        <v>200</v>
      </c>
      <c r="J69" s="40"/>
      <c r="K69" s="40"/>
      <c r="L69" s="40"/>
      <c r="M69" s="27">
        <v>2</v>
      </c>
      <c r="N69" s="39">
        <f>350-150</f>
        <v>200</v>
      </c>
      <c r="O69" s="27"/>
      <c r="P69" s="27"/>
      <c r="Q69" s="45">
        <v>45323</v>
      </c>
      <c r="R69" s="45">
        <v>45597</v>
      </c>
      <c r="S69" s="24" t="s">
        <v>287</v>
      </c>
      <c r="T69" s="22" t="s">
        <v>40</v>
      </c>
      <c r="U69" s="22" t="s">
        <v>40</v>
      </c>
      <c r="V69" s="22"/>
    </row>
    <row r="70" s="4" customFormat="1" ht="48" customHeight="1" spans="1:22">
      <c r="A70" s="22">
        <v>62</v>
      </c>
      <c r="B70" s="24" t="s">
        <v>288</v>
      </c>
      <c r="C70" s="24" t="s">
        <v>33</v>
      </c>
      <c r="D70" s="22" t="s">
        <v>34</v>
      </c>
      <c r="E70" s="22" t="s">
        <v>35</v>
      </c>
      <c r="F70" s="25" t="s">
        <v>289</v>
      </c>
      <c r="G70" s="25" t="s">
        <v>290</v>
      </c>
      <c r="H70" s="22"/>
      <c r="I70" s="39">
        <v>459.54</v>
      </c>
      <c r="J70" s="40"/>
      <c r="K70" s="40"/>
      <c r="L70" s="40"/>
      <c r="M70" s="27">
        <v>1</v>
      </c>
      <c r="N70" s="39">
        <v>459.54</v>
      </c>
      <c r="O70" s="27"/>
      <c r="P70" s="27"/>
      <c r="Q70" s="48">
        <v>45323</v>
      </c>
      <c r="R70" s="48">
        <v>45413</v>
      </c>
      <c r="S70" s="25" t="s">
        <v>291</v>
      </c>
      <c r="T70" s="22" t="s">
        <v>39</v>
      </c>
      <c r="U70" s="22" t="s">
        <v>40</v>
      </c>
      <c r="V70" s="22"/>
    </row>
    <row r="71" s="2" customFormat="1" ht="18" customHeight="1" spans="1:22">
      <c r="A71" s="15" t="s">
        <v>292</v>
      </c>
      <c r="B71" s="23" t="s">
        <v>293</v>
      </c>
      <c r="C71" s="23"/>
      <c r="D71" s="15"/>
      <c r="E71" s="15"/>
      <c r="F71" s="15"/>
      <c r="G71" s="22"/>
      <c r="H71" s="22"/>
      <c r="I71" s="34">
        <f t="shared" ref="I71:P71" si="2">SUM(I72:I74)</f>
        <v>739.99</v>
      </c>
      <c r="J71" s="34">
        <f t="shared" si="2"/>
        <v>0</v>
      </c>
      <c r="K71" s="34">
        <f t="shared" si="2"/>
        <v>0</v>
      </c>
      <c r="L71" s="34">
        <f t="shared" si="2"/>
        <v>0</v>
      </c>
      <c r="M71" s="35">
        <f t="shared" si="2"/>
        <v>3</v>
      </c>
      <c r="N71" s="34">
        <f t="shared" si="2"/>
        <v>739.99</v>
      </c>
      <c r="O71" s="35">
        <f t="shared" si="2"/>
        <v>0</v>
      </c>
      <c r="P71" s="35">
        <f t="shared" si="2"/>
        <v>0</v>
      </c>
      <c r="Q71" s="44"/>
      <c r="R71" s="44"/>
      <c r="S71" s="23"/>
      <c r="T71" s="22"/>
      <c r="U71" s="22"/>
      <c r="V71" s="22"/>
    </row>
    <row r="72" s="2" customFormat="1" ht="60" customHeight="1" spans="1:22">
      <c r="A72" s="22">
        <v>1</v>
      </c>
      <c r="B72" s="24" t="s">
        <v>294</v>
      </c>
      <c r="C72" s="24" t="s">
        <v>33</v>
      </c>
      <c r="D72" s="22" t="s">
        <v>34</v>
      </c>
      <c r="E72" s="22" t="s">
        <v>35</v>
      </c>
      <c r="F72" s="24" t="s">
        <v>153</v>
      </c>
      <c r="G72" s="25" t="s">
        <v>295</v>
      </c>
      <c r="H72" s="22"/>
      <c r="I72" s="39">
        <v>120.85</v>
      </c>
      <c r="J72" s="40"/>
      <c r="K72" s="40"/>
      <c r="L72" s="40"/>
      <c r="M72" s="27">
        <v>1</v>
      </c>
      <c r="N72" s="40">
        <v>120.85</v>
      </c>
      <c r="O72" s="27"/>
      <c r="P72" s="27"/>
      <c r="Q72" s="45">
        <v>45323</v>
      </c>
      <c r="R72" s="45">
        <v>45352</v>
      </c>
      <c r="S72" s="25" t="s">
        <v>296</v>
      </c>
      <c r="T72" s="22" t="s">
        <v>224</v>
      </c>
      <c r="U72" s="22" t="s">
        <v>45</v>
      </c>
      <c r="V72" s="22"/>
    </row>
    <row r="73" s="2" customFormat="1" ht="50.1" customHeight="1" spans="1:22">
      <c r="A73" s="22">
        <v>2</v>
      </c>
      <c r="B73" s="24" t="s">
        <v>297</v>
      </c>
      <c r="C73" s="24" t="s">
        <v>33</v>
      </c>
      <c r="D73" s="22" t="s">
        <v>34</v>
      </c>
      <c r="E73" s="22" t="s">
        <v>35</v>
      </c>
      <c r="F73" s="24" t="s">
        <v>153</v>
      </c>
      <c r="G73" s="24" t="s">
        <v>298</v>
      </c>
      <c r="H73" s="22"/>
      <c r="I73" s="39">
        <v>174.91</v>
      </c>
      <c r="J73" s="40"/>
      <c r="K73" s="40"/>
      <c r="L73" s="40"/>
      <c r="M73" s="27">
        <v>1</v>
      </c>
      <c r="N73" s="40">
        <v>174.91</v>
      </c>
      <c r="O73" s="27"/>
      <c r="P73" s="27"/>
      <c r="Q73" s="45">
        <v>45323</v>
      </c>
      <c r="R73" s="48">
        <v>45352</v>
      </c>
      <c r="S73" s="25" t="s">
        <v>299</v>
      </c>
      <c r="T73" s="22" t="s">
        <v>224</v>
      </c>
      <c r="U73" s="22" t="s">
        <v>45</v>
      </c>
      <c r="V73" s="22"/>
    </row>
    <row r="74" s="2" customFormat="1" ht="78.95" customHeight="1" spans="1:22">
      <c r="A74" s="22">
        <v>3</v>
      </c>
      <c r="B74" s="25" t="s">
        <v>300</v>
      </c>
      <c r="C74" s="24" t="s">
        <v>33</v>
      </c>
      <c r="D74" s="22" t="s">
        <v>34</v>
      </c>
      <c r="E74" s="22" t="s">
        <v>35</v>
      </c>
      <c r="F74" s="24" t="s">
        <v>301</v>
      </c>
      <c r="G74" s="25" t="s">
        <v>302</v>
      </c>
      <c r="H74" s="27"/>
      <c r="I74" s="39">
        <v>444.23</v>
      </c>
      <c r="J74" s="40"/>
      <c r="K74" s="40"/>
      <c r="L74" s="40"/>
      <c r="M74" s="27">
        <v>1</v>
      </c>
      <c r="N74" s="40">
        <v>444.23</v>
      </c>
      <c r="O74" s="27"/>
      <c r="P74" s="27"/>
      <c r="Q74" s="48">
        <v>45323</v>
      </c>
      <c r="R74" s="48" t="s">
        <v>218</v>
      </c>
      <c r="S74" s="24" t="s">
        <v>303</v>
      </c>
      <c r="T74" s="22" t="s">
        <v>39</v>
      </c>
      <c r="U74" s="22" t="s">
        <v>45</v>
      </c>
      <c r="V74" s="22"/>
    </row>
    <row r="75" s="2" customFormat="1" ht="18" customHeight="1" spans="1:22">
      <c r="A75" s="15" t="s">
        <v>304</v>
      </c>
      <c r="B75" s="23" t="s">
        <v>305</v>
      </c>
      <c r="C75" s="23"/>
      <c r="D75" s="15"/>
      <c r="E75" s="15"/>
      <c r="F75" s="15"/>
      <c r="G75" s="22"/>
      <c r="H75" s="22"/>
      <c r="I75" s="34">
        <v>0</v>
      </c>
      <c r="J75" s="34">
        <v>0</v>
      </c>
      <c r="K75" s="34">
        <v>0</v>
      </c>
      <c r="L75" s="34">
        <v>0</v>
      </c>
      <c r="M75" s="35">
        <v>0</v>
      </c>
      <c r="N75" s="34">
        <v>0</v>
      </c>
      <c r="O75" s="35">
        <v>0</v>
      </c>
      <c r="P75" s="35">
        <v>0</v>
      </c>
      <c r="Q75" s="44"/>
      <c r="R75" s="44"/>
      <c r="S75" s="23"/>
      <c r="T75" s="22"/>
      <c r="U75" s="22"/>
      <c r="V75" s="22"/>
    </row>
    <row r="76" s="2" customFormat="1" ht="18" customHeight="1" spans="1:22">
      <c r="A76" s="15" t="s">
        <v>306</v>
      </c>
      <c r="B76" s="23" t="s">
        <v>307</v>
      </c>
      <c r="C76" s="23"/>
      <c r="D76" s="15"/>
      <c r="E76" s="15"/>
      <c r="F76" s="15"/>
      <c r="G76" s="22"/>
      <c r="H76" s="22"/>
      <c r="I76" s="34">
        <v>0</v>
      </c>
      <c r="J76" s="34">
        <v>0</v>
      </c>
      <c r="K76" s="34">
        <v>0</v>
      </c>
      <c r="L76" s="34">
        <v>0</v>
      </c>
      <c r="M76" s="35">
        <v>0</v>
      </c>
      <c r="N76" s="34">
        <v>0</v>
      </c>
      <c r="O76" s="35">
        <v>0</v>
      </c>
      <c r="P76" s="35">
        <v>0</v>
      </c>
      <c r="Q76" s="44"/>
      <c r="R76" s="44"/>
      <c r="S76" s="23"/>
      <c r="T76" s="22"/>
      <c r="U76" s="22"/>
      <c r="V76" s="22"/>
    </row>
    <row r="77" s="2" customFormat="1" ht="18" customHeight="1" spans="1:22">
      <c r="A77" s="15" t="s">
        <v>308</v>
      </c>
      <c r="B77" s="23" t="s">
        <v>309</v>
      </c>
      <c r="C77" s="23"/>
      <c r="D77" s="15"/>
      <c r="E77" s="15"/>
      <c r="F77" s="15"/>
      <c r="G77" s="22"/>
      <c r="H77" s="22"/>
      <c r="I77" s="34">
        <f t="shared" ref="I77:P77" si="3">SUM(I78:I81)</f>
        <v>1074.16</v>
      </c>
      <c r="J77" s="34">
        <f t="shared" si="3"/>
        <v>0</v>
      </c>
      <c r="K77" s="34">
        <f t="shared" si="3"/>
        <v>0</v>
      </c>
      <c r="L77" s="34">
        <f t="shared" si="3"/>
        <v>0</v>
      </c>
      <c r="M77" s="34">
        <f t="shared" si="3"/>
        <v>3</v>
      </c>
      <c r="N77" s="34">
        <f t="shared" si="3"/>
        <v>994.16</v>
      </c>
      <c r="O77" s="34">
        <f t="shared" si="3"/>
        <v>0</v>
      </c>
      <c r="P77" s="34">
        <f t="shared" si="3"/>
        <v>0</v>
      </c>
      <c r="Q77" s="44"/>
      <c r="R77" s="44"/>
      <c r="S77" s="23"/>
      <c r="T77" s="22"/>
      <c r="U77" s="22"/>
      <c r="V77" s="22"/>
    </row>
    <row r="78" s="3" customFormat="1" ht="48" customHeight="1" spans="1:22">
      <c r="A78" s="22">
        <v>1</v>
      </c>
      <c r="B78" s="24" t="s">
        <v>310</v>
      </c>
      <c r="C78" s="24" t="s">
        <v>33</v>
      </c>
      <c r="D78" s="22" t="s">
        <v>34</v>
      </c>
      <c r="E78" s="22" t="s">
        <v>52</v>
      </c>
      <c r="F78" s="24" t="s">
        <v>311</v>
      </c>
      <c r="G78" s="24" t="s">
        <v>312</v>
      </c>
      <c r="H78" s="22"/>
      <c r="I78" s="36">
        <v>100</v>
      </c>
      <c r="J78" s="37"/>
      <c r="K78" s="37"/>
      <c r="L78" s="37"/>
      <c r="M78" s="38">
        <v>1</v>
      </c>
      <c r="N78" s="37">
        <v>100</v>
      </c>
      <c r="O78" s="38"/>
      <c r="P78" s="38"/>
      <c r="Q78" s="45">
        <v>45323</v>
      </c>
      <c r="R78" s="45">
        <v>45597</v>
      </c>
      <c r="S78" s="24" t="s">
        <v>313</v>
      </c>
      <c r="T78" s="22" t="s">
        <v>151</v>
      </c>
      <c r="U78" s="22" t="s">
        <v>151</v>
      </c>
      <c r="V78" s="22"/>
    </row>
    <row r="79" s="5" customFormat="1" ht="60" customHeight="1" spans="1:22">
      <c r="A79" s="22">
        <v>2</v>
      </c>
      <c r="B79" s="24" t="s">
        <v>314</v>
      </c>
      <c r="C79" s="24" t="s">
        <v>33</v>
      </c>
      <c r="D79" s="22" t="s">
        <v>34</v>
      </c>
      <c r="E79" s="22" t="s">
        <v>52</v>
      </c>
      <c r="F79" s="24" t="s">
        <v>315</v>
      </c>
      <c r="G79" s="24" t="s">
        <v>316</v>
      </c>
      <c r="H79" s="22"/>
      <c r="I79" s="36">
        <f>98.46-18.46</f>
        <v>80</v>
      </c>
      <c r="J79" s="37"/>
      <c r="K79" s="37"/>
      <c r="L79" s="37"/>
      <c r="M79" s="38"/>
      <c r="N79" s="37"/>
      <c r="O79" s="38"/>
      <c r="P79" s="38"/>
      <c r="Q79" s="45">
        <v>45323</v>
      </c>
      <c r="R79" s="45">
        <v>45597</v>
      </c>
      <c r="S79" s="24" t="s">
        <v>317</v>
      </c>
      <c r="T79" s="22" t="s">
        <v>151</v>
      </c>
      <c r="U79" s="22" t="s">
        <v>151</v>
      </c>
      <c r="V79" s="22"/>
    </row>
    <row r="80" s="2" customFormat="1" ht="62.1" customHeight="1" spans="1:22">
      <c r="A80" s="22">
        <v>3</v>
      </c>
      <c r="B80" s="24" t="s">
        <v>318</v>
      </c>
      <c r="C80" s="24" t="s">
        <v>33</v>
      </c>
      <c r="D80" s="22" t="s">
        <v>34</v>
      </c>
      <c r="E80" s="22" t="s">
        <v>52</v>
      </c>
      <c r="F80" s="24" t="s">
        <v>105</v>
      </c>
      <c r="G80" s="24" t="s">
        <v>319</v>
      </c>
      <c r="H80" s="22"/>
      <c r="I80" s="39">
        <v>814.16</v>
      </c>
      <c r="J80" s="40"/>
      <c r="K80" s="40"/>
      <c r="L80" s="40"/>
      <c r="M80" s="27">
        <v>1</v>
      </c>
      <c r="N80" s="40">
        <v>814.16</v>
      </c>
      <c r="O80" s="27"/>
      <c r="P80" s="27"/>
      <c r="Q80" s="48">
        <v>45323</v>
      </c>
      <c r="R80" s="48">
        <v>45413</v>
      </c>
      <c r="S80" s="24" t="s">
        <v>320</v>
      </c>
      <c r="T80" s="22" t="s">
        <v>108</v>
      </c>
      <c r="U80" s="58" t="s">
        <v>321</v>
      </c>
      <c r="V80" s="22"/>
    </row>
    <row r="81" s="5" customFormat="1" ht="91" customHeight="1" spans="1:22">
      <c r="A81" s="22">
        <v>4</v>
      </c>
      <c r="B81" s="24" t="s">
        <v>322</v>
      </c>
      <c r="C81" s="24" t="s">
        <v>33</v>
      </c>
      <c r="D81" s="22" t="s">
        <v>323</v>
      </c>
      <c r="E81" s="22" t="s">
        <v>35</v>
      </c>
      <c r="F81" s="24" t="s">
        <v>324</v>
      </c>
      <c r="G81" s="24" t="s">
        <v>325</v>
      </c>
      <c r="H81" s="22"/>
      <c r="I81" s="36">
        <v>80</v>
      </c>
      <c r="J81" s="37"/>
      <c r="K81" s="37"/>
      <c r="L81" s="37"/>
      <c r="M81" s="38">
        <v>1</v>
      </c>
      <c r="N81" s="37">
        <v>80</v>
      </c>
      <c r="O81" s="38"/>
      <c r="P81" s="38"/>
      <c r="Q81" s="45">
        <v>45444</v>
      </c>
      <c r="R81" s="45">
        <v>45962</v>
      </c>
      <c r="S81" s="24" t="s">
        <v>326</v>
      </c>
      <c r="T81" s="22" t="s">
        <v>82</v>
      </c>
      <c r="U81" s="22" t="s">
        <v>321</v>
      </c>
      <c r="V81" s="22"/>
    </row>
    <row r="82" s="2" customFormat="1" ht="18" customHeight="1" spans="1:22">
      <c r="A82" s="15" t="s">
        <v>327</v>
      </c>
      <c r="B82" s="23" t="s">
        <v>328</v>
      </c>
      <c r="C82" s="23"/>
      <c r="D82" s="15"/>
      <c r="E82" s="15"/>
      <c r="F82" s="15"/>
      <c r="G82" s="22"/>
      <c r="H82" s="22"/>
      <c r="I82" s="34">
        <f>SUM(I83:I88)</f>
        <v>2207.02</v>
      </c>
      <c r="J82" s="34">
        <f>SUM(J83:J88)</f>
        <v>0</v>
      </c>
      <c r="K82" s="34"/>
      <c r="L82" s="34">
        <f>SUM(L83:L88)</f>
        <v>0</v>
      </c>
      <c r="M82" s="35">
        <f>SUM(M83:M88)</f>
        <v>15</v>
      </c>
      <c r="N82" s="34">
        <f>SUM(N83:N88)</f>
        <v>1623.92</v>
      </c>
      <c r="O82" s="35">
        <f>SUM(O83:O88)</f>
        <v>0</v>
      </c>
      <c r="P82" s="35">
        <f>SUM(P83:P88)</f>
        <v>0</v>
      </c>
      <c r="Q82" s="44"/>
      <c r="R82" s="44"/>
      <c r="S82" s="23"/>
      <c r="T82" s="22"/>
      <c r="U82" s="22"/>
      <c r="V82" s="22"/>
    </row>
    <row r="83" s="4" customFormat="1" ht="59.1" customHeight="1" spans="1:22">
      <c r="A83" s="22">
        <v>1</v>
      </c>
      <c r="B83" s="24" t="s">
        <v>329</v>
      </c>
      <c r="C83" s="24" t="s">
        <v>33</v>
      </c>
      <c r="D83" s="22" t="s">
        <v>323</v>
      </c>
      <c r="E83" s="22"/>
      <c r="F83" s="25" t="s">
        <v>108</v>
      </c>
      <c r="G83" s="24" t="s">
        <v>330</v>
      </c>
      <c r="H83" s="22"/>
      <c r="I83" s="39">
        <v>50.19</v>
      </c>
      <c r="J83" s="40"/>
      <c r="K83" s="40"/>
      <c r="L83" s="40"/>
      <c r="M83" s="27">
        <v>2</v>
      </c>
      <c r="N83" s="40">
        <v>50.19</v>
      </c>
      <c r="O83" s="27"/>
      <c r="P83" s="27"/>
      <c r="Q83" s="48">
        <v>45323</v>
      </c>
      <c r="R83" s="48">
        <v>45597</v>
      </c>
      <c r="S83" s="24" t="s">
        <v>331</v>
      </c>
      <c r="T83" s="22" t="s">
        <v>40</v>
      </c>
      <c r="U83" s="22" t="s">
        <v>40</v>
      </c>
      <c r="V83" s="22"/>
    </row>
    <row r="84" s="4" customFormat="1" ht="69.95" customHeight="1" spans="1:22">
      <c r="A84" s="22">
        <v>2</v>
      </c>
      <c r="B84" s="24" t="s">
        <v>332</v>
      </c>
      <c r="C84" s="24" t="s">
        <v>33</v>
      </c>
      <c r="D84" s="22" t="s">
        <v>323</v>
      </c>
      <c r="E84" s="22"/>
      <c r="F84" s="25" t="s">
        <v>333</v>
      </c>
      <c r="G84" s="25" t="s">
        <v>334</v>
      </c>
      <c r="H84" s="22"/>
      <c r="I84" s="39">
        <f>1000-500</f>
        <v>500</v>
      </c>
      <c r="J84" s="40"/>
      <c r="K84" s="40"/>
      <c r="L84" s="40"/>
      <c r="M84" s="27">
        <v>4</v>
      </c>
      <c r="N84" s="39">
        <f>1000-500</f>
        <v>500</v>
      </c>
      <c r="O84" s="27"/>
      <c r="P84" s="27"/>
      <c r="Q84" s="48">
        <v>45323</v>
      </c>
      <c r="R84" s="48">
        <v>45597</v>
      </c>
      <c r="S84" s="24" t="s">
        <v>268</v>
      </c>
      <c r="T84" s="22" t="s">
        <v>40</v>
      </c>
      <c r="U84" s="22" t="s">
        <v>40</v>
      </c>
      <c r="V84" s="22"/>
    </row>
    <row r="85" s="4" customFormat="1" ht="52" customHeight="1" spans="1:22">
      <c r="A85" s="22">
        <v>3</v>
      </c>
      <c r="B85" s="24" t="s">
        <v>335</v>
      </c>
      <c r="C85" s="24" t="s">
        <v>33</v>
      </c>
      <c r="D85" s="22" t="s">
        <v>323</v>
      </c>
      <c r="E85" s="22"/>
      <c r="F85" s="25" t="s">
        <v>336</v>
      </c>
      <c r="G85" s="24" t="s">
        <v>337</v>
      </c>
      <c r="H85" s="22"/>
      <c r="I85" s="39">
        <v>779.1</v>
      </c>
      <c r="J85" s="40"/>
      <c r="K85" s="40"/>
      <c r="L85" s="40"/>
      <c r="M85" s="27"/>
      <c r="N85" s="40"/>
      <c r="O85" s="27"/>
      <c r="P85" s="27"/>
      <c r="Q85" s="48">
        <v>45323</v>
      </c>
      <c r="R85" s="48">
        <v>45597</v>
      </c>
      <c r="S85" s="25" t="s">
        <v>338</v>
      </c>
      <c r="T85" s="22" t="s">
        <v>50</v>
      </c>
      <c r="U85" s="22" t="s">
        <v>50</v>
      </c>
      <c r="V85" s="22"/>
    </row>
    <row r="86" s="4" customFormat="1" ht="90" customHeight="1" spans="1:22">
      <c r="A86" s="22">
        <v>4</v>
      </c>
      <c r="B86" s="24" t="s">
        <v>339</v>
      </c>
      <c r="C86" s="24" t="s">
        <v>33</v>
      </c>
      <c r="D86" s="22" t="s">
        <v>323</v>
      </c>
      <c r="E86" s="22"/>
      <c r="F86" s="25" t="s">
        <v>340</v>
      </c>
      <c r="G86" s="24" t="s">
        <v>341</v>
      </c>
      <c r="H86" s="22"/>
      <c r="I86" s="39">
        <v>393.73</v>
      </c>
      <c r="J86" s="40"/>
      <c r="K86" s="40"/>
      <c r="L86" s="40"/>
      <c r="M86" s="27">
        <v>1</v>
      </c>
      <c r="N86" s="40">
        <v>393.73</v>
      </c>
      <c r="O86" s="27"/>
      <c r="P86" s="27"/>
      <c r="Q86" s="48">
        <v>45323</v>
      </c>
      <c r="R86" s="48">
        <v>45352</v>
      </c>
      <c r="S86" s="25" t="s">
        <v>342</v>
      </c>
      <c r="T86" s="22" t="s">
        <v>224</v>
      </c>
      <c r="U86" s="22" t="s">
        <v>40</v>
      </c>
      <c r="V86" s="22"/>
    </row>
    <row r="87" s="2" customFormat="1" ht="29.1" customHeight="1" spans="1:22">
      <c r="A87" s="22">
        <v>5</v>
      </c>
      <c r="B87" s="25" t="s">
        <v>343</v>
      </c>
      <c r="C87" s="24" t="s">
        <v>33</v>
      </c>
      <c r="D87" s="22" t="s">
        <v>323</v>
      </c>
      <c r="E87" s="22"/>
      <c r="F87" s="24" t="s">
        <v>39</v>
      </c>
      <c r="G87" s="25" t="s">
        <v>344</v>
      </c>
      <c r="H87" s="27"/>
      <c r="I87" s="39">
        <v>400</v>
      </c>
      <c r="J87" s="40"/>
      <c r="K87" s="40"/>
      <c r="L87" s="40"/>
      <c r="M87" s="27">
        <v>7</v>
      </c>
      <c r="N87" s="40">
        <v>400</v>
      </c>
      <c r="O87" s="27"/>
      <c r="P87" s="27"/>
      <c r="Q87" s="48">
        <v>45323</v>
      </c>
      <c r="R87" s="48">
        <v>45597</v>
      </c>
      <c r="S87" s="24" t="s">
        <v>345</v>
      </c>
      <c r="T87" s="22" t="s">
        <v>39</v>
      </c>
      <c r="U87" s="22" t="s">
        <v>40</v>
      </c>
      <c r="V87" s="22"/>
    </row>
    <row r="88" s="4" customFormat="1" ht="50.1" customHeight="1" spans="1:22">
      <c r="A88" s="22">
        <v>6</v>
      </c>
      <c r="B88" s="24" t="s">
        <v>346</v>
      </c>
      <c r="C88" s="24" t="s">
        <v>33</v>
      </c>
      <c r="D88" s="22" t="s">
        <v>323</v>
      </c>
      <c r="E88" s="22"/>
      <c r="F88" s="25" t="s">
        <v>91</v>
      </c>
      <c r="G88" s="24" t="s">
        <v>347</v>
      </c>
      <c r="H88" s="22"/>
      <c r="I88" s="39">
        <f>280-196</f>
        <v>84</v>
      </c>
      <c r="J88" s="40"/>
      <c r="K88" s="40"/>
      <c r="L88" s="40"/>
      <c r="M88" s="27">
        <v>1</v>
      </c>
      <c r="N88" s="40">
        <v>280</v>
      </c>
      <c r="O88" s="27"/>
      <c r="P88" s="27"/>
      <c r="Q88" s="48">
        <v>45323</v>
      </c>
      <c r="R88" s="48">
        <v>45505</v>
      </c>
      <c r="S88" s="24" t="s">
        <v>348</v>
      </c>
      <c r="T88" s="22" t="s">
        <v>91</v>
      </c>
      <c r="U88" s="22" t="s">
        <v>40</v>
      </c>
      <c r="V88" s="22"/>
    </row>
    <row r="89" s="2" customFormat="1" ht="18" customHeight="1" spans="1:22">
      <c r="A89" s="15" t="s">
        <v>349</v>
      </c>
      <c r="B89" s="23" t="s">
        <v>350</v>
      </c>
      <c r="C89" s="23"/>
      <c r="D89" s="15"/>
      <c r="E89" s="15"/>
      <c r="F89" s="15"/>
      <c r="G89" s="22"/>
      <c r="H89" s="22"/>
      <c r="I89" s="34">
        <v>0</v>
      </c>
      <c r="J89" s="34">
        <v>0</v>
      </c>
      <c r="K89" s="34">
        <v>0</v>
      </c>
      <c r="L89" s="34">
        <v>0</v>
      </c>
      <c r="M89" s="35">
        <v>0</v>
      </c>
      <c r="N89" s="34">
        <v>0</v>
      </c>
      <c r="O89" s="35">
        <v>0</v>
      </c>
      <c r="P89" s="35">
        <v>0</v>
      </c>
      <c r="Q89" s="44"/>
      <c r="R89" s="44"/>
      <c r="S89" s="23"/>
      <c r="T89" s="22"/>
      <c r="U89" s="22"/>
      <c r="V89" s="22"/>
    </row>
    <row r="90" s="2" customFormat="1" ht="18" customHeight="1" spans="1:22">
      <c r="A90" s="15" t="s">
        <v>351</v>
      </c>
      <c r="B90" s="23" t="s">
        <v>352</v>
      </c>
      <c r="C90" s="23"/>
      <c r="D90" s="15"/>
      <c r="E90" s="15"/>
      <c r="F90" s="15"/>
      <c r="G90" s="22"/>
      <c r="H90" s="22"/>
      <c r="I90" s="34">
        <v>0</v>
      </c>
      <c r="J90" s="34">
        <v>0</v>
      </c>
      <c r="K90" s="34">
        <v>0</v>
      </c>
      <c r="L90" s="34">
        <v>0</v>
      </c>
      <c r="M90" s="35">
        <v>0</v>
      </c>
      <c r="N90" s="34">
        <v>0</v>
      </c>
      <c r="O90" s="35">
        <v>0</v>
      </c>
      <c r="P90" s="35">
        <v>0</v>
      </c>
      <c r="Q90" s="44"/>
      <c r="R90" s="44"/>
      <c r="S90" s="23"/>
      <c r="T90" s="22"/>
      <c r="U90" s="22"/>
      <c r="V90" s="22"/>
    </row>
    <row r="91" s="2" customFormat="1" ht="18" customHeight="1" spans="1:22">
      <c r="A91" s="15" t="s">
        <v>353</v>
      </c>
      <c r="B91" s="23" t="s">
        <v>354</v>
      </c>
      <c r="C91" s="23"/>
      <c r="D91" s="15"/>
      <c r="E91" s="15"/>
      <c r="F91" s="15"/>
      <c r="G91" s="22"/>
      <c r="H91" s="22"/>
      <c r="I91" s="34">
        <f t="shared" ref="I91:P91" si="4">SUM(I92:I98)</f>
        <v>1725.63</v>
      </c>
      <c r="J91" s="34">
        <f t="shared" si="4"/>
        <v>0</v>
      </c>
      <c r="K91" s="34">
        <f t="shared" si="4"/>
        <v>0</v>
      </c>
      <c r="L91" s="34">
        <f t="shared" si="4"/>
        <v>0</v>
      </c>
      <c r="M91" s="35">
        <f t="shared" si="4"/>
        <v>3</v>
      </c>
      <c r="N91" s="34">
        <f t="shared" si="4"/>
        <v>965</v>
      </c>
      <c r="O91" s="35">
        <f t="shared" si="4"/>
        <v>0</v>
      </c>
      <c r="P91" s="35">
        <f t="shared" si="4"/>
        <v>0</v>
      </c>
      <c r="Q91" s="44"/>
      <c r="R91" s="44"/>
      <c r="S91" s="23"/>
      <c r="T91" s="22"/>
      <c r="U91" s="22"/>
      <c r="V91" s="22"/>
    </row>
    <row r="92" s="3" customFormat="1" ht="36" customHeight="1" spans="1:22">
      <c r="A92" s="22">
        <v>1</v>
      </c>
      <c r="B92" s="24" t="s">
        <v>355</v>
      </c>
      <c r="C92" s="24" t="s">
        <v>33</v>
      </c>
      <c r="D92" s="22" t="s">
        <v>323</v>
      </c>
      <c r="E92" s="22"/>
      <c r="F92" s="24" t="s">
        <v>356</v>
      </c>
      <c r="G92" s="24" t="s">
        <v>357</v>
      </c>
      <c r="H92" s="22"/>
      <c r="I92" s="36">
        <v>251.87</v>
      </c>
      <c r="J92" s="37"/>
      <c r="K92" s="37"/>
      <c r="L92" s="37"/>
      <c r="M92" s="38"/>
      <c r="N92" s="37"/>
      <c r="O92" s="38"/>
      <c r="P92" s="38"/>
      <c r="Q92" s="45">
        <v>45323</v>
      </c>
      <c r="R92" s="45">
        <v>45444</v>
      </c>
      <c r="S92" s="24" t="s">
        <v>358</v>
      </c>
      <c r="T92" s="22" t="s">
        <v>39</v>
      </c>
      <c r="U92" s="22" t="s">
        <v>45</v>
      </c>
      <c r="V92" s="22"/>
    </row>
    <row r="93" s="3" customFormat="1" ht="84" customHeight="1" spans="1:22">
      <c r="A93" s="22">
        <v>2</v>
      </c>
      <c r="B93" s="24" t="s">
        <v>359</v>
      </c>
      <c r="C93" s="24" t="s">
        <v>33</v>
      </c>
      <c r="D93" s="22" t="s">
        <v>323</v>
      </c>
      <c r="E93" s="22"/>
      <c r="F93" s="49" t="s">
        <v>62</v>
      </c>
      <c r="G93" s="24" t="s">
        <v>360</v>
      </c>
      <c r="H93" s="22"/>
      <c r="I93" s="36">
        <v>262.64</v>
      </c>
      <c r="J93" s="37"/>
      <c r="K93" s="37"/>
      <c r="L93" s="37"/>
      <c r="M93" s="38">
        <v>1</v>
      </c>
      <c r="N93" s="37">
        <v>262.64</v>
      </c>
      <c r="O93" s="38"/>
      <c r="P93" s="38"/>
      <c r="Q93" s="45">
        <v>45323</v>
      </c>
      <c r="R93" s="45">
        <v>45383</v>
      </c>
      <c r="S93" s="25" t="s">
        <v>361</v>
      </c>
      <c r="T93" s="22" t="s">
        <v>56</v>
      </c>
      <c r="U93" s="22" t="s">
        <v>362</v>
      </c>
      <c r="V93" s="22"/>
    </row>
    <row r="94" s="4" customFormat="1" ht="66" customHeight="1" spans="1:22">
      <c r="A94" s="22">
        <v>3</v>
      </c>
      <c r="B94" s="24" t="s">
        <v>363</v>
      </c>
      <c r="C94" s="24" t="s">
        <v>33</v>
      </c>
      <c r="D94" s="22" t="s">
        <v>34</v>
      </c>
      <c r="E94" s="22"/>
      <c r="F94" s="49" t="s">
        <v>364</v>
      </c>
      <c r="G94" s="24" t="s">
        <v>365</v>
      </c>
      <c r="H94" s="22"/>
      <c r="I94" s="36">
        <v>114.77</v>
      </c>
      <c r="J94" s="37"/>
      <c r="K94" s="37"/>
      <c r="L94" s="37"/>
      <c r="M94" s="38">
        <v>1</v>
      </c>
      <c r="N94" s="37">
        <v>114.77</v>
      </c>
      <c r="O94" s="38"/>
      <c r="P94" s="38"/>
      <c r="Q94" s="45">
        <v>45323</v>
      </c>
      <c r="R94" s="45">
        <v>45352</v>
      </c>
      <c r="S94" s="25" t="s">
        <v>366</v>
      </c>
      <c r="T94" s="22" t="s">
        <v>224</v>
      </c>
      <c r="U94" s="22" t="s">
        <v>50</v>
      </c>
      <c r="V94" s="22"/>
    </row>
    <row r="95" s="2" customFormat="1" ht="67.5" customHeight="1" spans="1:22">
      <c r="A95" s="22">
        <v>4</v>
      </c>
      <c r="B95" s="25" t="s">
        <v>367</v>
      </c>
      <c r="C95" s="24" t="s">
        <v>33</v>
      </c>
      <c r="D95" s="22" t="s">
        <v>34</v>
      </c>
      <c r="E95" s="22"/>
      <c r="F95" s="24" t="s">
        <v>368</v>
      </c>
      <c r="G95" s="25" t="s">
        <v>369</v>
      </c>
      <c r="H95" s="27"/>
      <c r="I95" s="39">
        <f>787.59-200</f>
        <v>587.59</v>
      </c>
      <c r="J95" s="40"/>
      <c r="K95" s="40"/>
      <c r="L95" s="40"/>
      <c r="M95" s="27">
        <v>1</v>
      </c>
      <c r="N95" s="39">
        <f>787.59-200</f>
        <v>587.59</v>
      </c>
      <c r="O95" s="27"/>
      <c r="P95" s="27"/>
      <c r="Q95" s="48">
        <v>45323</v>
      </c>
      <c r="R95" s="48">
        <v>45597</v>
      </c>
      <c r="S95" s="25" t="s">
        <v>370</v>
      </c>
      <c r="T95" s="22" t="s">
        <v>224</v>
      </c>
      <c r="U95" s="22" t="s">
        <v>50</v>
      </c>
      <c r="V95" s="22"/>
    </row>
    <row r="96" s="4" customFormat="1" ht="105" customHeight="1" spans="1:22">
      <c r="A96" s="22">
        <v>5</v>
      </c>
      <c r="B96" s="24" t="s">
        <v>371</v>
      </c>
      <c r="C96" s="24" t="s">
        <v>33</v>
      </c>
      <c r="D96" s="22" t="s">
        <v>323</v>
      </c>
      <c r="E96" s="22"/>
      <c r="F96" s="49" t="s">
        <v>372</v>
      </c>
      <c r="G96" s="24" t="s">
        <v>373</v>
      </c>
      <c r="H96" s="22"/>
      <c r="I96" s="36">
        <f>550-250</f>
        <v>300</v>
      </c>
      <c r="J96" s="37"/>
      <c r="K96" s="37"/>
      <c r="L96" s="37"/>
      <c r="M96" s="38"/>
      <c r="N96" s="37"/>
      <c r="O96" s="38"/>
      <c r="P96" s="38"/>
      <c r="Q96" s="45">
        <v>45323</v>
      </c>
      <c r="R96" s="45">
        <v>45597</v>
      </c>
      <c r="S96" s="25" t="s">
        <v>374</v>
      </c>
      <c r="T96" s="22" t="s">
        <v>50</v>
      </c>
      <c r="U96" s="22" t="s">
        <v>50</v>
      </c>
      <c r="V96" s="22"/>
    </row>
    <row r="97" s="4" customFormat="1" ht="48" customHeight="1" spans="1:22">
      <c r="A97" s="22">
        <v>6</v>
      </c>
      <c r="B97" s="24" t="s">
        <v>375</v>
      </c>
      <c r="C97" s="24" t="s">
        <v>33</v>
      </c>
      <c r="D97" s="22" t="s">
        <v>323</v>
      </c>
      <c r="E97" s="22"/>
      <c r="F97" s="49" t="s">
        <v>372</v>
      </c>
      <c r="G97" s="24" t="s">
        <v>376</v>
      </c>
      <c r="H97" s="22"/>
      <c r="I97" s="36">
        <f>106.58-46.58</f>
        <v>60</v>
      </c>
      <c r="J97" s="37"/>
      <c r="K97" s="37"/>
      <c r="L97" s="37"/>
      <c r="M97" s="38"/>
      <c r="N97" s="37"/>
      <c r="O97" s="38"/>
      <c r="P97" s="38"/>
      <c r="Q97" s="45">
        <v>45323</v>
      </c>
      <c r="R97" s="45">
        <v>45597</v>
      </c>
      <c r="S97" s="25" t="s">
        <v>377</v>
      </c>
      <c r="T97" s="22" t="s">
        <v>50</v>
      </c>
      <c r="U97" s="22" t="s">
        <v>50</v>
      </c>
      <c r="V97" s="22"/>
    </row>
    <row r="98" s="4" customFormat="1" ht="48.95" customHeight="1" spans="1:22">
      <c r="A98" s="22">
        <v>7</v>
      </c>
      <c r="B98" s="24" t="s">
        <v>378</v>
      </c>
      <c r="C98" s="24" t="s">
        <v>33</v>
      </c>
      <c r="D98" s="22" t="s">
        <v>34</v>
      </c>
      <c r="E98" s="22"/>
      <c r="F98" s="49" t="s">
        <v>379</v>
      </c>
      <c r="G98" s="25" t="s">
        <v>380</v>
      </c>
      <c r="H98" s="22"/>
      <c r="I98" s="36">
        <v>148.76</v>
      </c>
      <c r="J98" s="37"/>
      <c r="K98" s="37"/>
      <c r="L98" s="37"/>
      <c r="M98" s="38"/>
      <c r="N98" s="37"/>
      <c r="O98" s="38"/>
      <c r="P98" s="38"/>
      <c r="Q98" s="45">
        <v>45323</v>
      </c>
      <c r="R98" s="45">
        <v>45597</v>
      </c>
      <c r="S98" s="24" t="s">
        <v>381</v>
      </c>
      <c r="T98" s="22" t="s">
        <v>151</v>
      </c>
      <c r="U98" s="22" t="s">
        <v>151</v>
      </c>
      <c r="V98" s="22"/>
    </row>
    <row r="99" s="2" customFormat="1" ht="18" customHeight="1" spans="1:22">
      <c r="A99" s="15" t="s">
        <v>382</v>
      </c>
      <c r="B99" s="23" t="s">
        <v>383</v>
      </c>
      <c r="C99" s="23"/>
      <c r="D99" s="15"/>
      <c r="E99" s="15"/>
      <c r="F99" s="15"/>
      <c r="G99" s="22"/>
      <c r="H99" s="22"/>
      <c r="I99" s="34">
        <f t="shared" ref="I99:P99" si="5">SUM(I100:I102)</f>
        <v>578</v>
      </c>
      <c r="J99" s="34">
        <f t="shared" si="5"/>
        <v>0</v>
      </c>
      <c r="K99" s="34">
        <f t="shared" si="5"/>
        <v>0</v>
      </c>
      <c r="L99" s="34">
        <f t="shared" si="5"/>
        <v>0</v>
      </c>
      <c r="M99" s="35">
        <f t="shared" si="5"/>
        <v>3</v>
      </c>
      <c r="N99" s="34">
        <f t="shared" si="5"/>
        <v>278</v>
      </c>
      <c r="O99" s="35">
        <f t="shared" si="5"/>
        <v>0</v>
      </c>
      <c r="P99" s="35">
        <f t="shared" si="5"/>
        <v>0</v>
      </c>
      <c r="Q99" s="44"/>
      <c r="R99" s="44"/>
      <c r="S99" s="23"/>
      <c r="T99" s="22"/>
      <c r="U99" s="22"/>
      <c r="V99" s="22"/>
    </row>
    <row r="100" s="4" customFormat="1" ht="36.95" customHeight="1" spans="1:22">
      <c r="A100" s="22">
        <v>1</v>
      </c>
      <c r="B100" s="24" t="s">
        <v>384</v>
      </c>
      <c r="C100" s="24" t="s">
        <v>33</v>
      </c>
      <c r="D100" s="22" t="s">
        <v>323</v>
      </c>
      <c r="E100" s="22"/>
      <c r="F100" s="24" t="s">
        <v>385</v>
      </c>
      <c r="G100" s="24" t="s">
        <v>386</v>
      </c>
      <c r="H100" s="22"/>
      <c r="I100" s="36">
        <v>300</v>
      </c>
      <c r="J100" s="37"/>
      <c r="K100" s="37"/>
      <c r="L100" s="37"/>
      <c r="M100" s="38"/>
      <c r="N100" s="37"/>
      <c r="O100" s="38"/>
      <c r="P100" s="38"/>
      <c r="Q100" s="45">
        <v>45323</v>
      </c>
      <c r="R100" s="45">
        <v>45383</v>
      </c>
      <c r="S100" s="25" t="s">
        <v>387</v>
      </c>
      <c r="T100" s="22" t="s">
        <v>388</v>
      </c>
      <c r="U100" s="22" t="s">
        <v>388</v>
      </c>
      <c r="V100" s="22"/>
    </row>
    <row r="101" s="4" customFormat="1" ht="50.1" customHeight="1" spans="1:22">
      <c r="A101" s="22">
        <v>2</v>
      </c>
      <c r="B101" s="24" t="s">
        <v>389</v>
      </c>
      <c r="C101" s="24" t="s">
        <v>33</v>
      </c>
      <c r="D101" s="22" t="s">
        <v>323</v>
      </c>
      <c r="E101" s="22"/>
      <c r="F101" s="24" t="s">
        <v>289</v>
      </c>
      <c r="G101" s="24" t="s">
        <v>390</v>
      </c>
      <c r="H101" s="22"/>
      <c r="I101" s="36">
        <f>323.27-123.27</f>
        <v>200</v>
      </c>
      <c r="J101" s="37"/>
      <c r="K101" s="37"/>
      <c r="L101" s="37"/>
      <c r="M101" s="38">
        <v>2</v>
      </c>
      <c r="N101" s="36">
        <f>323.27-123.27</f>
        <v>200</v>
      </c>
      <c r="O101" s="38"/>
      <c r="P101" s="38"/>
      <c r="Q101" s="45">
        <v>45323</v>
      </c>
      <c r="R101" s="45">
        <v>45536</v>
      </c>
      <c r="S101" s="24" t="s">
        <v>391</v>
      </c>
      <c r="T101" s="22" t="s">
        <v>39</v>
      </c>
      <c r="U101" s="22" t="s">
        <v>388</v>
      </c>
      <c r="V101" s="22"/>
    </row>
    <row r="102" s="4" customFormat="1" ht="35.1" customHeight="1" spans="1:22">
      <c r="A102" s="22">
        <v>3</v>
      </c>
      <c r="B102" s="24" t="s">
        <v>392</v>
      </c>
      <c r="C102" s="24" t="s">
        <v>33</v>
      </c>
      <c r="D102" s="22" t="s">
        <v>323</v>
      </c>
      <c r="E102" s="22"/>
      <c r="F102" s="24" t="s">
        <v>311</v>
      </c>
      <c r="G102" s="25" t="s">
        <v>393</v>
      </c>
      <c r="H102" s="22"/>
      <c r="I102" s="36">
        <f>119.82-41.82</f>
        <v>78</v>
      </c>
      <c r="J102" s="37"/>
      <c r="K102" s="37"/>
      <c r="L102" s="37"/>
      <c r="M102" s="38">
        <v>1</v>
      </c>
      <c r="N102" s="36">
        <f>119.82-41.82</f>
        <v>78</v>
      </c>
      <c r="O102" s="38"/>
      <c r="P102" s="38"/>
      <c r="Q102" s="45">
        <v>45323</v>
      </c>
      <c r="R102" s="45">
        <v>45597</v>
      </c>
      <c r="S102" s="25" t="s">
        <v>394</v>
      </c>
      <c r="T102" s="22" t="s">
        <v>67</v>
      </c>
      <c r="U102" s="22" t="s">
        <v>40</v>
      </c>
      <c r="V102" s="22"/>
    </row>
    <row r="103" s="2" customFormat="1" ht="18" customHeight="1" spans="1:22">
      <c r="A103" s="15" t="s">
        <v>395</v>
      </c>
      <c r="B103" s="23" t="s">
        <v>396</v>
      </c>
      <c r="C103" s="23"/>
      <c r="D103" s="15"/>
      <c r="E103" s="15"/>
      <c r="F103" s="15"/>
      <c r="G103" s="22"/>
      <c r="H103" s="22"/>
      <c r="I103" s="34">
        <v>0</v>
      </c>
      <c r="J103" s="34"/>
      <c r="K103" s="34"/>
      <c r="L103" s="34"/>
      <c r="M103" s="35">
        <v>0</v>
      </c>
      <c r="N103" s="34">
        <v>0</v>
      </c>
      <c r="O103" s="35">
        <v>0</v>
      </c>
      <c r="P103" s="35">
        <v>0</v>
      </c>
      <c r="Q103" s="44"/>
      <c r="R103" s="44"/>
      <c r="S103" s="23"/>
      <c r="T103" s="22"/>
      <c r="U103" s="22"/>
      <c r="V103" s="22"/>
    </row>
    <row r="104" s="2" customFormat="1" ht="18" customHeight="1" spans="1:22">
      <c r="A104" s="15" t="s">
        <v>397</v>
      </c>
      <c r="B104" s="23" t="s">
        <v>398</v>
      </c>
      <c r="C104" s="23"/>
      <c r="D104" s="15"/>
      <c r="E104" s="15"/>
      <c r="F104" s="15"/>
      <c r="G104" s="22"/>
      <c r="H104" s="22"/>
      <c r="I104" s="34">
        <v>0</v>
      </c>
      <c r="J104" s="34"/>
      <c r="K104" s="34"/>
      <c r="L104" s="34"/>
      <c r="M104" s="35">
        <v>0</v>
      </c>
      <c r="N104" s="34">
        <v>0</v>
      </c>
      <c r="O104" s="35">
        <v>0</v>
      </c>
      <c r="P104" s="35">
        <v>0</v>
      </c>
      <c r="Q104" s="44"/>
      <c r="R104" s="44"/>
      <c r="S104" s="23"/>
      <c r="T104" s="22"/>
      <c r="U104" s="22"/>
      <c r="V104" s="22"/>
    </row>
    <row r="105" s="2" customFormat="1" ht="18" customHeight="1" spans="1:22">
      <c r="A105" s="15" t="s">
        <v>399</v>
      </c>
      <c r="B105" s="23" t="s">
        <v>400</v>
      </c>
      <c r="C105" s="23"/>
      <c r="D105" s="15"/>
      <c r="E105" s="15"/>
      <c r="F105" s="15"/>
      <c r="G105" s="22"/>
      <c r="H105" s="22"/>
      <c r="I105" s="34">
        <f t="shared" ref="I105:P105" si="6">SUM(I106:I107,I109:I110)</f>
        <v>2400</v>
      </c>
      <c r="J105" s="34">
        <f t="shared" si="6"/>
        <v>0</v>
      </c>
      <c r="K105" s="34">
        <f t="shared" si="6"/>
        <v>0</v>
      </c>
      <c r="L105" s="34">
        <f t="shared" si="6"/>
        <v>0</v>
      </c>
      <c r="M105" s="35">
        <f t="shared" si="6"/>
        <v>0</v>
      </c>
      <c r="N105" s="34">
        <f t="shared" si="6"/>
        <v>0</v>
      </c>
      <c r="O105" s="35">
        <f t="shared" si="6"/>
        <v>0</v>
      </c>
      <c r="P105" s="35">
        <f t="shared" si="6"/>
        <v>4625</v>
      </c>
      <c r="Q105" s="44"/>
      <c r="R105" s="44"/>
      <c r="S105" s="23"/>
      <c r="T105" s="22"/>
      <c r="U105" s="22"/>
      <c r="V105" s="22"/>
    </row>
    <row r="106" s="2" customFormat="1" ht="89.1" customHeight="1" spans="1:22">
      <c r="A106" s="50" t="s">
        <v>401</v>
      </c>
      <c r="B106" s="25" t="s">
        <v>402</v>
      </c>
      <c r="C106" s="24" t="s">
        <v>33</v>
      </c>
      <c r="D106" s="22" t="s">
        <v>323</v>
      </c>
      <c r="E106" s="22"/>
      <c r="F106" s="24" t="s">
        <v>403</v>
      </c>
      <c r="G106" s="25" t="s">
        <v>404</v>
      </c>
      <c r="H106" s="27"/>
      <c r="I106" s="39">
        <f>1300-300</f>
        <v>1000</v>
      </c>
      <c r="J106" s="40"/>
      <c r="K106" s="40"/>
      <c r="L106" s="40"/>
      <c r="M106" s="27"/>
      <c r="N106" s="40"/>
      <c r="O106" s="27"/>
      <c r="P106" s="27">
        <v>625</v>
      </c>
      <c r="Q106" s="48">
        <v>45323</v>
      </c>
      <c r="R106" s="48">
        <v>45597</v>
      </c>
      <c r="S106" s="57" t="s">
        <v>405</v>
      </c>
      <c r="T106" s="59" t="s">
        <v>406</v>
      </c>
      <c r="U106" s="59" t="s">
        <v>406</v>
      </c>
      <c r="V106" s="22"/>
    </row>
    <row r="107" s="2" customFormat="1" ht="32.1" customHeight="1" spans="1:22">
      <c r="A107" s="50">
        <v>2</v>
      </c>
      <c r="B107" s="24" t="s">
        <v>407</v>
      </c>
      <c r="C107" s="24"/>
      <c r="D107" s="15"/>
      <c r="E107" s="22"/>
      <c r="F107" s="24"/>
      <c r="G107" s="24"/>
      <c r="H107" s="22"/>
      <c r="I107" s="40">
        <f>SUM(I108)</f>
        <v>400</v>
      </c>
      <c r="J107" s="40"/>
      <c r="K107" s="40"/>
      <c r="L107" s="40"/>
      <c r="M107" s="27"/>
      <c r="N107" s="40"/>
      <c r="O107" s="27"/>
      <c r="P107" s="27"/>
      <c r="Q107" s="48"/>
      <c r="R107" s="48"/>
      <c r="S107" s="24"/>
      <c r="T107" s="22"/>
      <c r="U107" s="22"/>
      <c r="V107" s="22"/>
    </row>
    <row r="108" s="2" customFormat="1" ht="75" customHeight="1" spans="1:22">
      <c r="A108" s="26" t="s">
        <v>408</v>
      </c>
      <c r="B108" s="28" t="s">
        <v>409</v>
      </c>
      <c r="C108" s="24" t="s">
        <v>33</v>
      </c>
      <c r="D108" s="22" t="s">
        <v>323</v>
      </c>
      <c r="E108" s="22"/>
      <c r="F108" s="24" t="s">
        <v>403</v>
      </c>
      <c r="G108" s="25" t="s">
        <v>410</v>
      </c>
      <c r="H108" s="27"/>
      <c r="I108" s="39">
        <f>600-200</f>
        <v>400</v>
      </c>
      <c r="J108" s="40"/>
      <c r="K108" s="40"/>
      <c r="L108" s="40"/>
      <c r="M108" s="27"/>
      <c r="N108" s="40"/>
      <c r="O108" s="27"/>
      <c r="P108" s="27">
        <v>350</v>
      </c>
      <c r="Q108" s="48">
        <v>45323</v>
      </c>
      <c r="R108" s="48">
        <v>45597</v>
      </c>
      <c r="S108" s="57" t="s">
        <v>411</v>
      </c>
      <c r="T108" s="59" t="s">
        <v>406</v>
      </c>
      <c r="U108" s="59" t="s">
        <v>406</v>
      </c>
      <c r="V108" s="22"/>
    </row>
    <row r="109" s="2" customFormat="1" ht="48" customHeight="1" spans="1:22">
      <c r="A109" s="50" t="s">
        <v>412</v>
      </c>
      <c r="B109" s="24" t="s">
        <v>413</v>
      </c>
      <c r="C109" s="24" t="s">
        <v>33</v>
      </c>
      <c r="D109" s="22" t="s">
        <v>323</v>
      </c>
      <c r="E109" s="22"/>
      <c r="F109" s="24" t="s">
        <v>403</v>
      </c>
      <c r="G109" s="25" t="s">
        <v>414</v>
      </c>
      <c r="H109" s="27"/>
      <c r="I109" s="39">
        <v>920</v>
      </c>
      <c r="J109" s="40"/>
      <c r="K109" s="40"/>
      <c r="L109" s="40"/>
      <c r="M109" s="27"/>
      <c r="N109" s="40"/>
      <c r="O109" s="27"/>
      <c r="P109" s="27">
        <v>4000</v>
      </c>
      <c r="Q109" s="48">
        <v>45352</v>
      </c>
      <c r="R109" s="48">
        <v>45627</v>
      </c>
      <c r="S109" s="57" t="s">
        <v>415</v>
      </c>
      <c r="T109" s="22" t="s">
        <v>198</v>
      </c>
      <c r="U109" s="22" t="s">
        <v>198</v>
      </c>
      <c r="V109" s="22"/>
    </row>
    <row r="110" s="2" customFormat="1" ht="18" customHeight="1" spans="1:22">
      <c r="A110" s="15">
        <v>4</v>
      </c>
      <c r="B110" s="24" t="s">
        <v>400</v>
      </c>
      <c r="C110" s="24"/>
      <c r="D110" s="15"/>
      <c r="E110" s="15"/>
      <c r="F110" s="15"/>
      <c r="G110" s="22"/>
      <c r="H110" s="22"/>
      <c r="I110" s="34">
        <f>SUM(I111)</f>
        <v>80</v>
      </c>
      <c r="J110" s="34"/>
      <c r="K110" s="34"/>
      <c r="L110" s="34"/>
      <c r="M110" s="35"/>
      <c r="N110" s="34"/>
      <c r="O110" s="35"/>
      <c r="P110" s="35"/>
      <c r="Q110" s="44"/>
      <c r="R110" s="44"/>
      <c r="S110" s="23"/>
      <c r="T110" s="22"/>
      <c r="U110" s="22"/>
      <c r="V110" s="22"/>
    </row>
    <row r="111" s="3" customFormat="1" ht="48" customHeight="1" spans="1:22">
      <c r="A111" s="22" t="s">
        <v>408</v>
      </c>
      <c r="B111" s="24" t="s">
        <v>416</v>
      </c>
      <c r="C111" s="24" t="s">
        <v>33</v>
      </c>
      <c r="D111" s="22" t="s">
        <v>323</v>
      </c>
      <c r="E111" s="22"/>
      <c r="F111" s="22" t="s">
        <v>372</v>
      </c>
      <c r="G111" s="25" t="s">
        <v>417</v>
      </c>
      <c r="H111" s="51"/>
      <c r="I111" s="39">
        <f>150-70</f>
        <v>80</v>
      </c>
      <c r="J111" s="51"/>
      <c r="K111" s="51"/>
      <c r="L111" s="40"/>
      <c r="M111" s="56"/>
      <c r="N111" s="51"/>
      <c r="O111" s="56"/>
      <c r="P111" s="38">
        <v>125</v>
      </c>
      <c r="Q111" s="48">
        <v>45323</v>
      </c>
      <c r="R111" s="48">
        <v>45597</v>
      </c>
      <c r="S111" s="60" t="s">
        <v>418</v>
      </c>
      <c r="T111" s="27" t="s">
        <v>50</v>
      </c>
      <c r="U111" s="27" t="s">
        <v>50</v>
      </c>
      <c r="V111" s="51"/>
    </row>
    <row r="112" s="2" customFormat="1" ht="15.95" customHeight="1" spans="1:22">
      <c r="A112" s="52" t="s">
        <v>419</v>
      </c>
      <c r="B112" s="53"/>
      <c r="C112" s="53"/>
      <c r="D112" s="53"/>
      <c r="E112" s="53"/>
      <c r="F112" s="53"/>
      <c r="G112" s="53"/>
      <c r="H112" s="53"/>
      <c r="I112" s="53"/>
      <c r="J112" s="53"/>
      <c r="K112" s="53"/>
      <c r="L112" s="53"/>
      <c r="M112" s="53"/>
      <c r="N112" s="53"/>
      <c r="O112" s="53"/>
      <c r="P112" s="53"/>
      <c r="Q112" s="53"/>
      <c r="R112" s="53"/>
      <c r="S112" s="53"/>
      <c r="T112" s="53"/>
      <c r="U112" s="53"/>
      <c r="V112" s="53"/>
    </row>
    <row r="113" s="2" customFormat="1" ht="15.95" customHeight="1" spans="1:22">
      <c r="A113" s="52" t="s">
        <v>420</v>
      </c>
      <c r="B113" s="54"/>
      <c r="C113" s="54"/>
      <c r="D113" s="54"/>
      <c r="E113" s="54"/>
      <c r="F113" s="54"/>
      <c r="G113" s="54"/>
      <c r="H113" s="54"/>
      <c r="I113" s="54"/>
      <c r="J113" s="54"/>
      <c r="K113" s="54"/>
      <c r="L113" s="54"/>
      <c r="M113" s="54"/>
      <c r="N113" s="54"/>
      <c r="O113" s="54"/>
      <c r="P113" s="54"/>
      <c r="Q113" s="54"/>
      <c r="R113" s="54"/>
      <c r="S113" s="54"/>
      <c r="T113" s="54"/>
      <c r="U113" s="54"/>
      <c r="V113" s="54"/>
    </row>
    <row r="114" spans="1:22">
      <c r="A114" s="55"/>
      <c r="B114" s="55"/>
      <c r="C114" s="55"/>
      <c r="D114" s="7"/>
      <c r="E114" s="55"/>
      <c r="F114" s="55"/>
      <c r="G114" s="55"/>
      <c r="H114" s="7"/>
      <c r="I114" s="55"/>
      <c r="J114" s="55"/>
      <c r="K114" s="55"/>
      <c r="L114" s="55"/>
      <c r="M114" s="55"/>
      <c r="N114" s="55"/>
      <c r="O114" s="55"/>
      <c r="P114" s="55"/>
      <c r="Q114" s="61"/>
      <c r="R114" s="61"/>
      <c r="S114" s="55"/>
      <c r="T114" s="7"/>
      <c r="U114" s="7"/>
      <c r="V114" s="7"/>
    </row>
  </sheetData>
  <autoFilter ref="A6:V113">
    <extLst/>
  </autoFilter>
  <mergeCells count="28">
    <mergeCell ref="A1:V1"/>
    <mergeCell ref="A3:V3"/>
    <mergeCell ref="I4:L4"/>
    <mergeCell ref="M4:P4"/>
    <mergeCell ref="Q4:R4"/>
    <mergeCell ref="M5:N5"/>
    <mergeCell ref="O5:P5"/>
    <mergeCell ref="A112:V112"/>
    <mergeCell ref="A113:V113"/>
    <mergeCell ref="A114:V114"/>
    <mergeCell ref="A4:A6"/>
    <mergeCell ref="B4:B6"/>
    <mergeCell ref="C4:C6"/>
    <mergeCell ref="D4:D6"/>
    <mergeCell ref="E4:E6"/>
    <mergeCell ref="F4:F6"/>
    <mergeCell ref="G4:G6"/>
    <mergeCell ref="H4:H6"/>
    <mergeCell ref="I5:I6"/>
    <mergeCell ref="J5:J6"/>
    <mergeCell ref="K5:K6"/>
    <mergeCell ref="L5:L6"/>
    <mergeCell ref="Q5:Q6"/>
    <mergeCell ref="R5:R6"/>
    <mergeCell ref="S4:S6"/>
    <mergeCell ref="T4:T6"/>
    <mergeCell ref="U4:U6"/>
    <mergeCell ref="V4:V6"/>
  </mergeCells>
  <dataValidations count="3">
    <dataValidation type="custom" allowBlank="1" showInputMessage="1" showErrorMessage="1" sqref="D8:E8 D71:E71 D82:E82 D99:E99 E107 E110 D75:E77 D89:E91 D103:E105">
      <formula1>"是、否"</formula1>
    </dataValidation>
    <dataValidation type="list" allowBlank="1" showInputMessage="1" showErrorMessage="1" sqref="E106 E9:E70 E72:E74 E78:E81 E84:E88 E92:E98 E100:E102 E108:E109">
      <formula1>"产业发展,基础设施建设"</formula1>
    </dataValidation>
    <dataValidation type="list" allowBlank="1" showInputMessage="1" showErrorMessage="1" sqref="D92:D94 D96:D98 D100:D102 D106:D110">
      <formula1>"是,否"</formula1>
    </dataValidation>
  </dataValidations>
  <pageMargins left="0.393055555555556" right="0.354166666666667" top="0.550694444444444" bottom="0.550694444444444" header="0.5" footer="0.354166666666667"/>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wuya</cp:lastModifiedBy>
  <dcterms:created xsi:type="dcterms:W3CDTF">2024-09-24T03:26:00Z</dcterms:created>
  <dcterms:modified xsi:type="dcterms:W3CDTF">2024-09-27T05:51:50Z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7A7C6B0E9D9A4031AD1839B0D7E84FB5_12</vt:lpwstr>
  </property>
</Properties>
</file>